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120" yWindow="1560" windowWidth="9720" windowHeight="5880" tabRatio="561"/>
  </bookViews>
  <sheets>
    <sheet name="Приложение 3" sheetId="23" r:id="rId1"/>
    <sheet name="Приложение 4 (новое)" sheetId="27" r:id="rId2"/>
  </sheets>
  <definedNames>
    <definedName name="_xlnm.Print_Area" localSheetId="0">'Приложение 3'!$A$1:$K$139</definedName>
  </definedNames>
  <calcPr calcId="145621"/>
</workbook>
</file>

<file path=xl/calcChain.xml><?xml version="1.0" encoding="utf-8"?>
<calcChain xmlns="http://schemas.openxmlformats.org/spreadsheetml/2006/main">
  <c r="G162" i="27" l="1"/>
  <c r="J126" i="27" l="1"/>
  <c r="I126" i="27"/>
  <c r="H126" i="27"/>
  <c r="H19" i="27"/>
  <c r="J162" i="27"/>
  <c r="I162" i="27"/>
  <c r="H162" i="27"/>
  <c r="J177" i="27" l="1"/>
  <c r="I177" i="27"/>
  <c r="H177" i="27"/>
  <c r="G187" i="27"/>
  <c r="G39" i="27" l="1"/>
  <c r="G19" i="27"/>
  <c r="G207" i="27"/>
  <c r="G126" i="27"/>
  <c r="H187" i="27" l="1"/>
  <c r="J19" i="27"/>
  <c r="I19" i="27"/>
  <c r="J29" i="27"/>
  <c r="I29" i="27"/>
  <c r="H29" i="27"/>
  <c r="J207" i="27"/>
  <c r="I207" i="27"/>
  <c r="J187" i="27"/>
  <c r="I187" i="27"/>
  <c r="H207" i="27"/>
  <c r="H202" i="27"/>
  <c r="H197" i="27"/>
  <c r="H49" i="27"/>
  <c r="G197" i="27" l="1"/>
  <c r="G182" i="27" l="1"/>
  <c r="G24" i="27"/>
  <c r="G202" i="27" l="1"/>
  <c r="G192" i="27"/>
  <c r="G65" i="27" l="1"/>
  <c r="G70" i="27"/>
  <c r="E137" i="23" l="1"/>
  <c r="E138" i="23"/>
  <c r="E139" i="23"/>
  <c r="E136" i="23"/>
  <c r="G136" i="23"/>
  <c r="H136" i="23"/>
  <c r="I136" i="23"/>
  <c r="J136" i="23"/>
  <c r="G137" i="23"/>
  <c r="H137" i="23"/>
  <c r="I137" i="23"/>
  <c r="J137" i="23"/>
  <c r="G138" i="23"/>
  <c r="H138" i="23"/>
  <c r="I138" i="23"/>
  <c r="J138" i="23"/>
  <c r="G139" i="23"/>
  <c r="H139" i="23"/>
  <c r="I139" i="23"/>
  <c r="J139" i="23"/>
  <c r="F137" i="23"/>
  <c r="F138" i="23"/>
  <c r="F139" i="23"/>
  <c r="F136" i="23"/>
  <c r="A136" i="23"/>
  <c r="H230" i="27"/>
  <c r="H240" i="27" s="1"/>
  <c r="I230" i="27"/>
  <c r="I240" i="27" s="1"/>
  <c r="J230" i="27"/>
  <c r="K230" i="27"/>
  <c r="H231" i="27"/>
  <c r="I231" i="27"/>
  <c r="I241" i="27" s="1"/>
  <c r="J231" i="27"/>
  <c r="K231" i="27"/>
  <c r="H232" i="27"/>
  <c r="I232" i="27"/>
  <c r="J232" i="27"/>
  <c r="K232" i="27"/>
  <c r="H233" i="27"/>
  <c r="H243" i="27" s="1"/>
  <c r="I233" i="27"/>
  <c r="I243" i="27" s="1"/>
  <c r="J233" i="27"/>
  <c r="K233" i="27"/>
  <c r="G231" i="27"/>
  <c r="G232" i="27"/>
  <c r="G233" i="27"/>
  <c r="G230" i="27"/>
  <c r="E241" i="27"/>
  <c r="E242" i="27"/>
  <c r="E243" i="27"/>
  <c r="E240" i="27"/>
  <c r="K241" i="27"/>
  <c r="K243" i="27"/>
  <c r="K240" i="27"/>
  <c r="J241" i="27"/>
  <c r="J243" i="27"/>
  <c r="J240" i="27"/>
  <c r="H241" i="27"/>
  <c r="G241" i="27"/>
  <c r="G243" i="27"/>
  <c r="G240" i="27"/>
  <c r="F238" i="27"/>
  <c r="F237" i="27"/>
  <c r="F236" i="27"/>
  <c r="F235" i="27"/>
  <c r="K234" i="27"/>
  <c r="J234" i="27"/>
  <c r="I234" i="27"/>
  <c r="H234" i="27"/>
  <c r="G234" i="27"/>
  <c r="F234" i="27" s="1"/>
  <c r="E234" i="27"/>
  <c r="F230" i="27"/>
  <c r="K229" i="27"/>
  <c r="J229" i="27"/>
  <c r="H229" i="27"/>
  <c r="E229" i="27"/>
  <c r="G229" i="27" l="1"/>
  <c r="F232" i="27"/>
  <c r="I229" i="27"/>
  <c r="F229" i="27" s="1"/>
  <c r="F231" i="27"/>
  <c r="F233" i="27"/>
  <c r="G38" i="27" l="1"/>
  <c r="G157" i="27" l="1"/>
  <c r="B34" i="23" l="1"/>
  <c r="K162" i="27"/>
  <c r="K49" i="27" l="1"/>
  <c r="K126" i="27" l="1"/>
  <c r="H65" i="23"/>
  <c r="E132" i="23"/>
  <c r="E128" i="23"/>
  <c r="E124" i="23"/>
  <c r="F120" i="23"/>
  <c r="G120" i="23"/>
  <c r="H120" i="23"/>
  <c r="I120" i="23"/>
  <c r="J120" i="23"/>
  <c r="F121" i="23"/>
  <c r="G121" i="23"/>
  <c r="H121" i="23"/>
  <c r="I121" i="23"/>
  <c r="J121" i="23"/>
  <c r="F122" i="23"/>
  <c r="G122" i="23"/>
  <c r="H122" i="23"/>
  <c r="I122" i="23"/>
  <c r="J122" i="23"/>
  <c r="F123" i="23"/>
  <c r="G123" i="23"/>
  <c r="H123" i="23"/>
  <c r="I123" i="23"/>
  <c r="J123" i="23"/>
  <c r="F116" i="23"/>
  <c r="G116" i="23"/>
  <c r="H116" i="23"/>
  <c r="I116" i="23"/>
  <c r="J116" i="23"/>
  <c r="F117" i="23"/>
  <c r="G117" i="23"/>
  <c r="H117" i="23"/>
  <c r="I117" i="23"/>
  <c r="J117" i="23"/>
  <c r="F118" i="23"/>
  <c r="G118" i="23"/>
  <c r="H118" i="23"/>
  <c r="I118" i="23"/>
  <c r="J118" i="23"/>
  <c r="F119" i="23"/>
  <c r="G119" i="23"/>
  <c r="H119" i="23"/>
  <c r="I119" i="23"/>
  <c r="J119" i="23"/>
  <c r="F112" i="23"/>
  <c r="G112" i="23"/>
  <c r="H112" i="23"/>
  <c r="I112" i="23"/>
  <c r="J112" i="23"/>
  <c r="F113" i="23"/>
  <c r="G113" i="23"/>
  <c r="H113" i="23"/>
  <c r="I113" i="23"/>
  <c r="J113" i="23"/>
  <c r="F114" i="23"/>
  <c r="G114" i="23"/>
  <c r="H114" i="23"/>
  <c r="I114" i="23"/>
  <c r="J114" i="23"/>
  <c r="F115" i="23"/>
  <c r="G115" i="23"/>
  <c r="H115" i="23"/>
  <c r="I115" i="23"/>
  <c r="J115" i="23"/>
  <c r="F108" i="23"/>
  <c r="G108" i="23"/>
  <c r="H108" i="23"/>
  <c r="I108" i="23"/>
  <c r="J108" i="23"/>
  <c r="F109" i="23"/>
  <c r="G109" i="23"/>
  <c r="H109" i="23"/>
  <c r="I109" i="23"/>
  <c r="J109" i="23"/>
  <c r="F110" i="23"/>
  <c r="G110" i="23"/>
  <c r="H110" i="23"/>
  <c r="I110" i="23"/>
  <c r="J110" i="23"/>
  <c r="F111" i="23"/>
  <c r="G111" i="23"/>
  <c r="H111" i="23"/>
  <c r="I111" i="23"/>
  <c r="J111" i="23"/>
  <c r="F104" i="23"/>
  <c r="G104" i="23"/>
  <c r="H104" i="23"/>
  <c r="I104" i="23"/>
  <c r="J104" i="23"/>
  <c r="F105" i="23"/>
  <c r="G105" i="23"/>
  <c r="H105" i="23"/>
  <c r="I105" i="23"/>
  <c r="J105" i="23"/>
  <c r="F106" i="23"/>
  <c r="G106" i="23"/>
  <c r="H106" i="23"/>
  <c r="I106" i="23"/>
  <c r="J106" i="23"/>
  <c r="F107" i="23"/>
  <c r="G107" i="23"/>
  <c r="H107" i="23"/>
  <c r="I107" i="23"/>
  <c r="J107" i="23"/>
  <c r="F100" i="23"/>
  <c r="G100" i="23"/>
  <c r="H100" i="23"/>
  <c r="I100" i="23"/>
  <c r="J100" i="23"/>
  <c r="F101" i="23"/>
  <c r="G101" i="23"/>
  <c r="H101" i="23"/>
  <c r="I101" i="23"/>
  <c r="J101" i="23"/>
  <c r="F102" i="23"/>
  <c r="G102" i="23"/>
  <c r="H102" i="23"/>
  <c r="I102" i="23"/>
  <c r="J102" i="23"/>
  <c r="F103" i="23"/>
  <c r="G103" i="23"/>
  <c r="H103" i="23"/>
  <c r="I103" i="23"/>
  <c r="J103" i="23"/>
  <c r="F96" i="23"/>
  <c r="G96" i="23"/>
  <c r="H96" i="23"/>
  <c r="I96" i="23"/>
  <c r="J96" i="23"/>
  <c r="F97" i="23"/>
  <c r="G97" i="23"/>
  <c r="H97" i="23"/>
  <c r="I97" i="23"/>
  <c r="J97" i="23"/>
  <c r="F98" i="23"/>
  <c r="G98" i="23"/>
  <c r="H98" i="23"/>
  <c r="I98" i="23"/>
  <c r="J98" i="23"/>
  <c r="F99" i="23"/>
  <c r="G99" i="23"/>
  <c r="H99" i="23"/>
  <c r="I99" i="23"/>
  <c r="J99" i="23"/>
  <c r="F92" i="23"/>
  <c r="G92" i="23"/>
  <c r="H92" i="23"/>
  <c r="I92" i="23"/>
  <c r="J92" i="23"/>
  <c r="F93" i="23"/>
  <c r="G93" i="23"/>
  <c r="H93" i="23"/>
  <c r="I93" i="23"/>
  <c r="J93" i="23"/>
  <c r="F94" i="23"/>
  <c r="G94" i="23"/>
  <c r="H94" i="23"/>
  <c r="I94" i="23"/>
  <c r="J94" i="23"/>
  <c r="F95" i="23"/>
  <c r="G95" i="23"/>
  <c r="H95" i="23"/>
  <c r="I95" i="23"/>
  <c r="J95" i="23"/>
  <c r="F88" i="23"/>
  <c r="G88" i="23"/>
  <c r="H88" i="23"/>
  <c r="I88" i="23"/>
  <c r="J88" i="23"/>
  <c r="F89" i="23"/>
  <c r="G89" i="23"/>
  <c r="H89" i="23"/>
  <c r="I89" i="23"/>
  <c r="J89" i="23"/>
  <c r="F90" i="23"/>
  <c r="G90" i="23"/>
  <c r="H90" i="23"/>
  <c r="I90" i="23"/>
  <c r="J90" i="23"/>
  <c r="F91" i="23"/>
  <c r="G91" i="23"/>
  <c r="H91" i="23"/>
  <c r="I91" i="23"/>
  <c r="J91" i="23"/>
  <c r="F84" i="23"/>
  <c r="G84" i="23"/>
  <c r="H84" i="23"/>
  <c r="I84" i="23"/>
  <c r="J84" i="23"/>
  <c r="F85" i="23"/>
  <c r="G85" i="23"/>
  <c r="H85" i="23"/>
  <c r="I85" i="23"/>
  <c r="J85" i="23"/>
  <c r="F86" i="23"/>
  <c r="G86" i="23"/>
  <c r="H86" i="23"/>
  <c r="I86" i="23"/>
  <c r="J86" i="23"/>
  <c r="F87" i="23"/>
  <c r="G87" i="23"/>
  <c r="H87" i="23"/>
  <c r="I87" i="23"/>
  <c r="J87" i="23"/>
  <c r="F80" i="23"/>
  <c r="G80" i="23"/>
  <c r="H80" i="23"/>
  <c r="I80" i="23"/>
  <c r="J80" i="23"/>
  <c r="F81" i="23"/>
  <c r="G81" i="23"/>
  <c r="H81" i="23"/>
  <c r="I81" i="23"/>
  <c r="J81" i="23"/>
  <c r="F82" i="23"/>
  <c r="G82" i="23"/>
  <c r="H82" i="23"/>
  <c r="I82" i="23"/>
  <c r="J82" i="23"/>
  <c r="F83" i="23"/>
  <c r="G83" i="23"/>
  <c r="H83" i="23"/>
  <c r="I83" i="23"/>
  <c r="J83" i="23"/>
  <c r="F76" i="23"/>
  <c r="G76" i="23"/>
  <c r="H76" i="23"/>
  <c r="I76" i="23"/>
  <c r="J76" i="23"/>
  <c r="F77" i="23"/>
  <c r="G77" i="23"/>
  <c r="H77" i="23"/>
  <c r="I77" i="23"/>
  <c r="J77" i="23"/>
  <c r="F78" i="23"/>
  <c r="G78" i="23"/>
  <c r="H78" i="23"/>
  <c r="I78" i="23"/>
  <c r="J78" i="23"/>
  <c r="F79" i="23"/>
  <c r="G79" i="23"/>
  <c r="H79" i="23"/>
  <c r="I79" i="23"/>
  <c r="J79" i="23"/>
  <c r="B132" i="23"/>
  <c r="B128" i="23"/>
  <c r="B124" i="23"/>
  <c r="B120" i="23"/>
  <c r="B116" i="23"/>
  <c r="B112" i="23"/>
  <c r="B108" i="23"/>
  <c r="B104" i="23"/>
  <c r="B100" i="23"/>
  <c r="B96" i="23"/>
  <c r="B92" i="23"/>
  <c r="B88" i="23"/>
  <c r="B84" i="23"/>
  <c r="B80" i="23"/>
  <c r="B76" i="23"/>
  <c r="E67" i="23"/>
  <c r="E71" i="23"/>
  <c r="A75" i="23"/>
  <c r="F63" i="23"/>
  <c r="G63" i="23"/>
  <c r="H63" i="23"/>
  <c r="I63" i="23"/>
  <c r="J63" i="23"/>
  <c r="F64" i="23"/>
  <c r="G64" i="23"/>
  <c r="H64" i="23"/>
  <c r="I64" i="23"/>
  <c r="J64" i="23"/>
  <c r="F65" i="23"/>
  <c r="G65" i="23"/>
  <c r="I65" i="23"/>
  <c r="J65" i="23"/>
  <c r="F66" i="23"/>
  <c r="G66" i="23"/>
  <c r="H66" i="23"/>
  <c r="I66" i="23"/>
  <c r="J66" i="23"/>
  <c r="F59" i="23"/>
  <c r="G59" i="23"/>
  <c r="H59" i="23"/>
  <c r="I59" i="23"/>
  <c r="J59" i="23"/>
  <c r="F60" i="23"/>
  <c r="G60" i="23"/>
  <c r="H60" i="23"/>
  <c r="I60" i="23"/>
  <c r="J60" i="23"/>
  <c r="F61" i="23"/>
  <c r="G61" i="23"/>
  <c r="H61" i="23"/>
  <c r="I61" i="23"/>
  <c r="J61" i="23"/>
  <c r="F62" i="23"/>
  <c r="G62" i="23"/>
  <c r="H62" i="23"/>
  <c r="I62" i="23"/>
  <c r="J62" i="23"/>
  <c r="B71" i="23"/>
  <c r="B67" i="23"/>
  <c r="B63" i="23"/>
  <c r="B59" i="23"/>
  <c r="E55" i="23"/>
  <c r="E51" i="23"/>
  <c r="E47" i="23"/>
  <c r="E43" i="23"/>
  <c r="E39" i="23"/>
  <c r="B55" i="23"/>
  <c r="B51" i="23"/>
  <c r="B43" i="23"/>
  <c r="B39" i="23"/>
  <c r="B47" i="23"/>
  <c r="F34" i="23"/>
  <c r="G34" i="23"/>
  <c r="H34" i="23"/>
  <c r="I34" i="23"/>
  <c r="J34" i="23"/>
  <c r="F35" i="23"/>
  <c r="G35" i="23"/>
  <c r="H35" i="23"/>
  <c r="I35" i="23"/>
  <c r="J35" i="23"/>
  <c r="F36" i="23"/>
  <c r="G36" i="23"/>
  <c r="H36" i="23"/>
  <c r="I36" i="23"/>
  <c r="J36" i="23"/>
  <c r="F37" i="23"/>
  <c r="G37" i="23"/>
  <c r="H37" i="23"/>
  <c r="I37" i="23"/>
  <c r="J37" i="23"/>
  <c r="F30" i="23"/>
  <c r="G30" i="23"/>
  <c r="H30" i="23"/>
  <c r="I30" i="23"/>
  <c r="J30" i="23"/>
  <c r="F31" i="23"/>
  <c r="G31" i="23"/>
  <c r="H31" i="23"/>
  <c r="I31" i="23"/>
  <c r="J31" i="23"/>
  <c r="F32" i="23"/>
  <c r="G32" i="23"/>
  <c r="H32" i="23"/>
  <c r="I32" i="23"/>
  <c r="J32" i="23"/>
  <c r="F33" i="23"/>
  <c r="G33" i="23"/>
  <c r="H33" i="23"/>
  <c r="I33" i="23"/>
  <c r="J33" i="23"/>
  <c r="B30" i="23"/>
  <c r="F25" i="23"/>
  <c r="G25" i="23"/>
  <c r="H25" i="23"/>
  <c r="I25" i="23"/>
  <c r="J25" i="23"/>
  <c r="F26" i="23"/>
  <c r="G26" i="23"/>
  <c r="H26" i="23"/>
  <c r="I26" i="23"/>
  <c r="J26" i="23"/>
  <c r="F27" i="23"/>
  <c r="G27" i="23"/>
  <c r="H27" i="23"/>
  <c r="I27" i="23"/>
  <c r="J27" i="23"/>
  <c r="F28" i="23"/>
  <c r="G28" i="23"/>
  <c r="H28" i="23"/>
  <c r="I28" i="23"/>
  <c r="J28" i="23"/>
  <c r="F21" i="23"/>
  <c r="G21" i="23"/>
  <c r="H21" i="23"/>
  <c r="I21" i="23"/>
  <c r="J21" i="23"/>
  <c r="F22" i="23"/>
  <c r="G22" i="23"/>
  <c r="H22" i="23"/>
  <c r="I22" i="23"/>
  <c r="J22" i="23"/>
  <c r="F23" i="23"/>
  <c r="G23" i="23"/>
  <c r="H23" i="23"/>
  <c r="I23" i="23"/>
  <c r="J23" i="23"/>
  <c r="F24" i="23"/>
  <c r="G24" i="23"/>
  <c r="H24" i="23"/>
  <c r="I24" i="23"/>
  <c r="J24" i="23"/>
  <c r="B25" i="23"/>
  <c r="B21" i="23"/>
  <c r="B17" i="23"/>
  <c r="B13" i="23"/>
  <c r="B9" i="23"/>
  <c r="F17" i="23"/>
  <c r="G17" i="23"/>
  <c r="H17" i="23"/>
  <c r="I17" i="23"/>
  <c r="J17" i="23"/>
  <c r="F18" i="23"/>
  <c r="G18" i="23"/>
  <c r="H18" i="23"/>
  <c r="I18" i="23"/>
  <c r="J18" i="23"/>
  <c r="F19" i="23"/>
  <c r="G19" i="23"/>
  <c r="H19" i="23"/>
  <c r="I19" i="23"/>
  <c r="J19" i="23"/>
  <c r="F20" i="23"/>
  <c r="G20" i="23"/>
  <c r="H20" i="23"/>
  <c r="I20" i="23"/>
  <c r="J20" i="23"/>
  <c r="F13" i="23"/>
  <c r="G13" i="23"/>
  <c r="H13" i="23"/>
  <c r="I13" i="23"/>
  <c r="J13" i="23"/>
  <c r="F14" i="23"/>
  <c r="G14" i="23"/>
  <c r="H14" i="23"/>
  <c r="I14" i="23"/>
  <c r="J14" i="23"/>
  <c r="F15" i="23"/>
  <c r="G15" i="23"/>
  <c r="H15" i="23"/>
  <c r="I15" i="23"/>
  <c r="J15" i="23"/>
  <c r="F16" i="23"/>
  <c r="G16" i="23"/>
  <c r="H16" i="23"/>
  <c r="I16" i="23"/>
  <c r="J16" i="23"/>
  <c r="F9" i="23"/>
  <c r="G9" i="23"/>
  <c r="H9" i="23"/>
  <c r="I9" i="23"/>
  <c r="J9" i="23"/>
  <c r="F10" i="23"/>
  <c r="G10" i="23"/>
  <c r="H10" i="23"/>
  <c r="I10" i="23"/>
  <c r="J10" i="23"/>
  <c r="F11" i="23"/>
  <c r="G11" i="23"/>
  <c r="H11" i="23"/>
  <c r="I11" i="23"/>
  <c r="J11" i="23"/>
  <c r="F12" i="23"/>
  <c r="G12" i="23"/>
  <c r="H12" i="23"/>
  <c r="I12" i="23"/>
  <c r="J12" i="23"/>
  <c r="A38" i="23"/>
  <c r="A29" i="23"/>
  <c r="A8" i="23"/>
  <c r="E151" i="27"/>
  <c r="E152" i="27"/>
  <c r="E153" i="27"/>
  <c r="E150" i="27"/>
  <c r="E114" i="27"/>
  <c r="E144" i="27" s="1"/>
  <c r="E115" i="27"/>
  <c r="E145" i="27" s="1"/>
  <c r="E116" i="27"/>
  <c r="E146" i="27" s="1"/>
  <c r="E117" i="27"/>
  <c r="E147" i="27" s="1"/>
  <c r="E126" i="27"/>
  <c r="H150" i="27" l="1"/>
  <c r="I150" i="27"/>
  <c r="J150" i="27"/>
  <c r="K150" i="27"/>
  <c r="H151" i="27"/>
  <c r="I151" i="27"/>
  <c r="J151" i="27"/>
  <c r="K151" i="27"/>
  <c r="H152" i="27"/>
  <c r="I152" i="27"/>
  <c r="J152" i="27"/>
  <c r="K152" i="27"/>
  <c r="H153" i="27"/>
  <c r="I153" i="27"/>
  <c r="J153" i="27"/>
  <c r="K153" i="27"/>
  <c r="G151" i="27"/>
  <c r="G152" i="27"/>
  <c r="G242" i="27" s="1"/>
  <c r="G153" i="27"/>
  <c r="G150" i="27"/>
  <c r="F188" i="27"/>
  <c r="E103" i="23" s="1"/>
  <c r="K187" i="27"/>
  <c r="F187" i="27"/>
  <c r="E102" i="23" s="1"/>
  <c r="F186" i="27"/>
  <c r="E101" i="23" s="1"/>
  <c r="F185" i="27"/>
  <c r="E100" i="23" s="1"/>
  <c r="K184" i="27"/>
  <c r="J184" i="27"/>
  <c r="I184" i="27"/>
  <c r="H184" i="27"/>
  <c r="G184" i="27"/>
  <c r="E184" i="27"/>
  <c r="F183" i="27"/>
  <c r="E99" i="23" s="1"/>
  <c r="F182" i="27"/>
  <c r="E98" i="23" s="1"/>
  <c r="F181" i="27"/>
  <c r="E97" i="23" s="1"/>
  <c r="F180" i="27"/>
  <c r="E96" i="23" s="1"/>
  <c r="K179" i="27"/>
  <c r="J179" i="27"/>
  <c r="I179" i="27"/>
  <c r="H179" i="27"/>
  <c r="G179" i="27"/>
  <c r="E179" i="27"/>
  <c r="F173" i="27"/>
  <c r="E91" i="23" s="1"/>
  <c r="F172" i="27"/>
  <c r="E90" i="23" s="1"/>
  <c r="F171" i="27"/>
  <c r="E89" i="23" s="1"/>
  <c r="F170" i="27"/>
  <c r="E88" i="23" s="1"/>
  <c r="K169" i="27"/>
  <c r="J169" i="27"/>
  <c r="I169" i="27"/>
  <c r="H169" i="27"/>
  <c r="G169" i="27"/>
  <c r="E169" i="27"/>
  <c r="F168" i="27"/>
  <c r="E87" i="23" s="1"/>
  <c r="F167" i="27"/>
  <c r="E86" i="23" s="1"/>
  <c r="F166" i="27"/>
  <c r="E85" i="23" s="1"/>
  <c r="F165" i="27"/>
  <c r="E84" i="23" s="1"/>
  <c r="K164" i="27"/>
  <c r="J164" i="27"/>
  <c r="I164" i="27"/>
  <c r="H164" i="27"/>
  <c r="G164" i="27"/>
  <c r="E164" i="27"/>
  <c r="E174" i="27"/>
  <c r="G174" i="27"/>
  <c r="H174" i="27"/>
  <c r="I174" i="27"/>
  <c r="J174" i="27"/>
  <c r="K174" i="27"/>
  <c r="F175" i="27"/>
  <c r="E92" i="23" s="1"/>
  <c r="F176" i="27"/>
  <c r="E93" i="23" s="1"/>
  <c r="F177" i="27"/>
  <c r="E94" i="23" s="1"/>
  <c r="F178" i="27"/>
  <c r="E95" i="23" s="1"/>
  <c r="K242" i="27" l="1"/>
  <c r="J242" i="27"/>
  <c r="I242" i="27"/>
  <c r="H242" i="27"/>
  <c r="F184" i="27"/>
  <c r="F179" i="27"/>
  <c r="F243" i="27"/>
  <c r="F241" i="27"/>
  <c r="F240" i="27"/>
  <c r="E149" i="27"/>
  <c r="E239" i="27" s="1"/>
  <c r="F169" i="27"/>
  <c r="F174" i="27"/>
  <c r="F164" i="27"/>
  <c r="F242" i="27" l="1"/>
  <c r="G114" i="27"/>
  <c r="G144" i="27" s="1"/>
  <c r="H114" i="27"/>
  <c r="H144" i="27" s="1"/>
  <c r="I114" i="27"/>
  <c r="I144" i="27" s="1"/>
  <c r="J114" i="27"/>
  <c r="J144" i="27" s="1"/>
  <c r="K114" i="27"/>
  <c r="K144" i="27" s="1"/>
  <c r="G115" i="27"/>
  <c r="G145" i="27" s="1"/>
  <c r="H115" i="27"/>
  <c r="H145" i="27" s="1"/>
  <c r="I115" i="27"/>
  <c r="I145" i="27" s="1"/>
  <c r="J115" i="27"/>
  <c r="J145" i="27" s="1"/>
  <c r="K115" i="27"/>
  <c r="K145" i="27" s="1"/>
  <c r="G116" i="27"/>
  <c r="G146" i="27" s="1"/>
  <c r="H116" i="27"/>
  <c r="H146" i="27" s="1"/>
  <c r="I116" i="27"/>
  <c r="I146" i="27" s="1"/>
  <c r="J116" i="27"/>
  <c r="J146" i="27" s="1"/>
  <c r="K116" i="27"/>
  <c r="K146" i="27" s="1"/>
  <c r="G117" i="27"/>
  <c r="G147" i="27" s="1"/>
  <c r="H117" i="27"/>
  <c r="H147" i="27" s="1"/>
  <c r="I117" i="27"/>
  <c r="I147" i="27" s="1"/>
  <c r="J117" i="27"/>
  <c r="J147" i="27" s="1"/>
  <c r="K117" i="27"/>
  <c r="K147" i="27" s="1"/>
  <c r="F122" i="27"/>
  <c r="E62" i="23" s="1"/>
  <c r="F127" i="27"/>
  <c r="E66" i="23" s="1"/>
  <c r="F126" i="27"/>
  <c r="E65" i="23" s="1"/>
  <c r="F125" i="27"/>
  <c r="E64" i="23" s="1"/>
  <c r="F124" i="27"/>
  <c r="E63" i="23" s="1"/>
  <c r="K123" i="27"/>
  <c r="J123" i="27"/>
  <c r="I123" i="27"/>
  <c r="H123" i="27"/>
  <c r="G123" i="27"/>
  <c r="E123" i="27"/>
  <c r="F115" i="27" l="1"/>
  <c r="F114" i="27"/>
  <c r="F147" i="27"/>
  <c r="F117" i="27"/>
  <c r="F145" i="27"/>
  <c r="F144" i="27"/>
  <c r="F146" i="27"/>
  <c r="F116" i="27"/>
  <c r="F123" i="27"/>
  <c r="F208" i="27" l="1"/>
  <c r="E119" i="23" s="1"/>
  <c r="F207" i="27"/>
  <c r="E118" i="23" s="1"/>
  <c r="F206" i="27"/>
  <c r="E117" i="23" s="1"/>
  <c r="F205" i="27"/>
  <c r="E116" i="23" s="1"/>
  <c r="K204" i="27"/>
  <c r="J204" i="27"/>
  <c r="I204" i="27"/>
  <c r="H204" i="27"/>
  <c r="G204" i="27"/>
  <c r="E204" i="27"/>
  <c r="F203" i="27"/>
  <c r="E115" i="23" s="1"/>
  <c r="F202" i="27"/>
  <c r="E114" i="23" s="1"/>
  <c r="F201" i="27"/>
  <c r="E113" i="23" s="1"/>
  <c r="F200" i="27"/>
  <c r="E112" i="23" s="1"/>
  <c r="K199" i="27"/>
  <c r="J199" i="27"/>
  <c r="I199" i="27"/>
  <c r="H199" i="27"/>
  <c r="G199" i="27"/>
  <c r="E199" i="27"/>
  <c r="F198" i="27"/>
  <c r="E111" i="23" s="1"/>
  <c r="F197" i="27"/>
  <c r="E110" i="23" s="1"/>
  <c r="F196" i="27"/>
  <c r="E109" i="23" s="1"/>
  <c r="F195" i="27"/>
  <c r="E108" i="23" s="1"/>
  <c r="K194" i="27"/>
  <c r="J194" i="27"/>
  <c r="I194" i="27"/>
  <c r="H194" i="27"/>
  <c r="G194" i="27"/>
  <c r="E194" i="27"/>
  <c r="F193" i="27"/>
  <c r="E107" i="23" s="1"/>
  <c r="F192" i="27"/>
  <c r="E106" i="23" s="1"/>
  <c r="F191" i="27"/>
  <c r="E105" i="23" s="1"/>
  <c r="F190" i="27"/>
  <c r="E104" i="23" s="1"/>
  <c r="K189" i="27"/>
  <c r="J189" i="27"/>
  <c r="I189" i="27"/>
  <c r="H189" i="27"/>
  <c r="G189" i="27"/>
  <c r="E189" i="27"/>
  <c r="F50" i="27"/>
  <c r="E28" i="23" s="1"/>
  <c r="F49" i="27"/>
  <c r="E27" i="23" s="1"/>
  <c r="F48" i="27"/>
  <c r="E26" i="23" s="1"/>
  <c r="F47" i="27"/>
  <c r="E25" i="23" s="1"/>
  <c r="K46" i="27"/>
  <c r="K41" i="27" s="1"/>
  <c r="J46" i="27"/>
  <c r="J41" i="27" s="1"/>
  <c r="I46" i="27"/>
  <c r="H46" i="27"/>
  <c r="H41" i="27" s="1"/>
  <c r="G46" i="27"/>
  <c r="G41" i="27" s="1"/>
  <c r="E46" i="27"/>
  <c r="E41" i="27" s="1"/>
  <c r="K45" i="27"/>
  <c r="J45" i="27"/>
  <c r="I45" i="27"/>
  <c r="H45" i="27"/>
  <c r="G45" i="27"/>
  <c r="E45" i="27"/>
  <c r="K44" i="27"/>
  <c r="J44" i="27"/>
  <c r="I44" i="27"/>
  <c r="H44" i="27"/>
  <c r="G44" i="27"/>
  <c r="E44" i="27"/>
  <c r="K43" i="27"/>
  <c r="J43" i="27"/>
  <c r="I43" i="27"/>
  <c r="H43" i="27"/>
  <c r="G43" i="27"/>
  <c r="E43" i="27"/>
  <c r="K42" i="27"/>
  <c r="J42" i="27"/>
  <c r="I42" i="27"/>
  <c r="H42" i="27"/>
  <c r="G42" i="27"/>
  <c r="E42" i="27"/>
  <c r="F42" i="27" l="1"/>
  <c r="F43" i="27"/>
  <c r="F204" i="27"/>
  <c r="F199" i="27"/>
  <c r="F46" i="27"/>
  <c r="F189" i="27"/>
  <c r="F194" i="27"/>
  <c r="F45" i="27"/>
  <c r="F44" i="27"/>
  <c r="I41" i="27"/>
  <c r="F41" i="27" s="1"/>
  <c r="E58" i="27"/>
  <c r="E59" i="27"/>
  <c r="E60" i="27"/>
  <c r="E61" i="27"/>
  <c r="H58" i="27"/>
  <c r="I58" i="27"/>
  <c r="J58" i="27"/>
  <c r="K58" i="27"/>
  <c r="H59" i="27"/>
  <c r="I59" i="27"/>
  <c r="J59" i="27"/>
  <c r="K59" i="27"/>
  <c r="H60" i="27"/>
  <c r="I60" i="27"/>
  <c r="J60" i="27"/>
  <c r="K60" i="27"/>
  <c r="H61" i="27"/>
  <c r="I61" i="27"/>
  <c r="J61" i="27"/>
  <c r="K61" i="27"/>
  <c r="G59" i="27"/>
  <c r="G60" i="27"/>
  <c r="G61" i="27"/>
  <c r="G58" i="27"/>
  <c r="F71" i="27"/>
  <c r="E37" i="23" s="1"/>
  <c r="F70" i="27"/>
  <c r="E36" i="23" s="1"/>
  <c r="F69" i="27"/>
  <c r="E35" i="23" s="1"/>
  <c r="F68" i="27"/>
  <c r="E34" i="23" s="1"/>
  <c r="K67" i="27"/>
  <c r="J67" i="27"/>
  <c r="I67" i="27"/>
  <c r="H67" i="27"/>
  <c r="G67" i="27"/>
  <c r="E67" i="27"/>
  <c r="F67" i="27" l="1"/>
  <c r="I35" i="27"/>
  <c r="E13" i="27"/>
  <c r="E14" i="27"/>
  <c r="E15" i="27"/>
  <c r="E12" i="27"/>
  <c r="H12" i="27"/>
  <c r="H52" i="27" s="1"/>
  <c r="I12" i="27"/>
  <c r="I52" i="27" s="1"/>
  <c r="J12" i="27"/>
  <c r="J52" i="27" s="1"/>
  <c r="K12" i="27"/>
  <c r="K52" i="27" s="1"/>
  <c r="H13" i="27"/>
  <c r="I13" i="27"/>
  <c r="J13" i="27"/>
  <c r="K13" i="27"/>
  <c r="K53" i="27" s="1"/>
  <c r="H14" i="27"/>
  <c r="I14" i="27"/>
  <c r="J14" i="27"/>
  <c r="K14" i="27"/>
  <c r="H15" i="27"/>
  <c r="I15" i="27"/>
  <c r="J15" i="27"/>
  <c r="K15" i="27"/>
  <c r="G13" i="27"/>
  <c r="G14" i="27"/>
  <c r="G15" i="27"/>
  <c r="G12" i="27"/>
  <c r="G52" i="27" s="1"/>
  <c r="F17" i="27"/>
  <c r="E9" i="23" s="1"/>
  <c r="F18" i="27"/>
  <c r="E10" i="23" s="1"/>
  <c r="F19" i="27"/>
  <c r="E11" i="23" s="1"/>
  <c r="F20" i="27"/>
  <c r="E12" i="23" s="1"/>
  <c r="F22" i="27"/>
  <c r="E13" i="23" s="1"/>
  <c r="F23" i="27"/>
  <c r="E14" i="23" s="1"/>
  <c r="F24" i="27"/>
  <c r="E15" i="23" s="1"/>
  <c r="F25" i="27"/>
  <c r="E16" i="23" s="1"/>
  <c r="F27" i="27"/>
  <c r="E17" i="23" s="1"/>
  <c r="F28" i="27"/>
  <c r="E18" i="23" s="1"/>
  <c r="F29" i="27"/>
  <c r="E19" i="23" s="1"/>
  <c r="F30" i="27"/>
  <c r="E20" i="23" s="1"/>
  <c r="F37" i="27"/>
  <c r="E21" i="23" s="1"/>
  <c r="F38" i="27"/>
  <c r="E22" i="23" s="1"/>
  <c r="F39" i="27"/>
  <c r="E23" i="23" s="1"/>
  <c r="F40" i="27"/>
  <c r="E24" i="23" s="1"/>
  <c r="K36" i="27"/>
  <c r="K31" i="27" s="1"/>
  <c r="J36" i="27"/>
  <c r="J31" i="27" s="1"/>
  <c r="I36" i="27"/>
  <c r="H36" i="27"/>
  <c r="H31" i="27" s="1"/>
  <c r="G36" i="27"/>
  <c r="G31" i="27" s="1"/>
  <c r="E36" i="27"/>
  <c r="E31" i="27" s="1"/>
  <c r="K35" i="27"/>
  <c r="J35" i="27"/>
  <c r="H35" i="27"/>
  <c r="G35" i="27"/>
  <c r="E35" i="27"/>
  <c r="K34" i="27"/>
  <c r="J34" i="27"/>
  <c r="J54" i="27" s="1"/>
  <c r="I34" i="27"/>
  <c r="I54" i="27" s="1"/>
  <c r="H34" i="27"/>
  <c r="G34" i="27"/>
  <c r="E34" i="27"/>
  <c r="K33" i="27"/>
  <c r="J33" i="27"/>
  <c r="I33" i="27"/>
  <c r="H33" i="27"/>
  <c r="G33" i="27"/>
  <c r="E33" i="27"/>
  <c r="K32" i="27"/>
  <c r="J32" i="27"/>
  <c r="I32" i="27"/>
  <c r="H32" i="27"/>
  <c r="G32" i="27"/>
  <c r="E32" i="27"/>
  <c r="K54" i="27" l="1"/>
  <c r="J53" i="27"/>
  <c r="I53" i="27"/>
  <c r="H53" i="27"/>
  <c r="H54" i="27"/>
  <c r="G53" i="27"/>
  <c r="G54" i="27"/>
  <c r="K55" i="27"/>
  <c r="J55" i="27"/>
  <c r="I55" i="27"/>
  <c r="H55" i="27"/>
  <c r="G55" i="27"/>
  <c r="H11" i="27"/>
  <c r="H51" i="27" s="1"/>
  <c r="E52" i="27"/>
  <c r="F12" i="27"/>
  <c r="F33" i="27"/>
  <c r="F32" i="27"/>
  <c r="E53" i="27"/>
  <c r="E55" i="27"/>
  <c r="J11" i="27"/>
  <c r="J51" i="27" s="1"/>
  <c r="K11" i="27"/>
  <c r="K51" i="27" s="1"/>
  <c r="F15" i="27"/>
  <c r="I11" i="27"/>
  <c r="E11" i="27"/>
  <c r="E51" i="27" s="1"/>
  <c r="F34" i="27"/>
  <c r="F13" i="27"/>
  <c r="E54" i="27"/>
  <c r="F36" i="27"/>
  <c r="F14" i="27"/>
  <c r="G11" i="27"/>
  <c r="G51" i="27" s="1"/>
  <c r="F60" i="27"/>
  <c r="F59" i="27"/>
  <c r="F58" i="27"/>
  <c r="I31" i="27"/>
  <c r="F31" i="27" s="1"/>
  <c r="H73" i="27"/>
  <c r="I73" i="27"/>
  <c r="J73" i="27"/>
  <c r="K73" i="27"/>
  <c r="H74" i="27"/>
  <c r="I74" i="27"/>
  <c r="J74" i="27"/>
  <c r="K74" i="27"/>
  <c r="H75" i="27"/>
  <c r="I75" i="27"/>
  <c r="J75" i="27"/>
  <c r="K75" i="27"/>
  <c r="H76" i="27"/>
  <c r="I76" i="27"/>
  <c r="J76" i="27"/>
  <c r="K76" i="27"/>
  <c r="G74" i="27"/>
  <c r="G75" i="27"/>
  <c r="G76" i="27"/>
  <c r="G73" i="27"/>
  <c r="G245" i="27" s="1"/>
  <c r="K248" i="27" l="1"/>
  <c r="H248" i="27"/>
  <c r="F76" i="27"/>
  <c r="H247" i="27"/>
  <c r="J247" i="27"/>
  <c r="I245" i="27"/>
  <c r="K245" i="27"/>
  <c r="G248" i="27"/>
  <c r="I246" i="27"/>
  <c r="K246" i="27"/>
  <c r="J248" i="27"/>
  <c r="F75" i="27"/>
  <c r="K247" i="27"/>
  <c r="I247" i="27"/>
  <c r="F74" i="27"/>
  <c r="F73" i="27"/>
  <c r="H245" i="27"/>
  <c r="J245" i="27"/>
  <c r="G246" i="27"/>
  <c r="H246" i="27"/>
  <c r="J246" i="27"/>
  <c r="I248" i="27"/>
  <c r="G247" i="27"/>
  <c r="I51" i="27"/>
  <c r="F52" i="27"/>
  <c r="F53" i="27"/>
  <c r="F55" i="27"/>
  <c r="F54" i="27"/>
  <c r="F11" i="27"/>
  <c r="F51" i="27"/>
  <c r="F213" i="27"/>
  <c r="E123" i="23" s="1"/>
  <c r="F212" i="27"/>
  <c r="E122" i="23" s="1"/>
  <c r="F211" i="27"/>
  <c r="E121" i="23" s="1"/>
  <c r="F210" i="27"/>
  <c r="E120" i="23" s="1"/>
  <c r="K209" i="27"/>
  <c r="J209" i="27"/>
  <c r="I209" i="27"/>
  <c r="H209" i="27"/>
  <c r="G209" i="27"/>
  <c r="E209" i="27"/>
  <c r="F246" i="27" l="1"/>
  <c r="F247" i="27"/>
  <c r="F245" i="27"/>
  <c r="F248" i="27"/>
  <c r="F209" i="27"/>
  <c r="F163" i="27" l="1"/>
  <c r="E83" i="23" s="1"/>
  <c r="K159" i="27"/>
  <c r="J159" i="27"/>
  <c r="G159" i="27"/>
  <c r="F162" i="27"/>
  <c r="E82" i="23" s="1"/>
  <c r="E159" i="27"/>
  <c r="F161" i="27"/>
  <c r="E81" i="23" s="1"/>
  <c r="F160" i="27"/>
  <c r="E80" i="23" s="1"/>
  <c r="I159" i="27"/>
  <c r="H159" i="27"/>
  <c r="F158" i="27"/>
  <c r="E79" i="23" s="1"/>
  <c r="F157" i="27"/>
  <c r="E78" i="23" s="1"/>
  <c r="F156" i="27"/>
  <c r="E77" i="23" s="1"/>
  <c r="F155" i="27"/>
  <c r="E76" i="23" s="1"/>
  <c r="K154" i="27"/>
  <c r="J154" i="27"/>
  <c r="I154" i="27"/>
  <c r="G154" i="27"/>
  <c r="E154" i="27"/>
  <c r="I118" i="27"/>
  <c r="I113" i="27" s="1"/>
  <c r="I143" i="27" s="1"/>
  <c r="F120" i="27"/>
  <c r="E60" i="23" s="1"/>
  <c r="F119" i="27"/>
  <c r="E59" i="23" s="1"/>
  <c r="K118" i="27"/>
  <c r="K113" i="27" s="1"/>
  <c r="K143" i="27" s="1"/>
  <c r="J118" i="27"/>
  <c r="J113" i="27" s="1"/>
  <c r="J143" i="27" s="1"/>
  <c r="H118" i="27"/>
  <c r="H113" i="27" s="1"/>
  <c r="H143" i="27" s="1"/>
  <c r="G118" i="27"/>
  <c r="G113" i="27" s="1"/>
  <c r="G143" i="27" s="1"/>
  <c r="E118" i="27"/>
  <c r="E113" i="27" s="1"/>
  <c r="E143" i="27" s="1"/>
  <c r="F66" i="27"/>
  <c r="E33" i="23" s="1"/>
  <c r="F64" i="27"/>
  <c r="E31" i="23" s="1"/>
  <c r="F63" i="27"/>
  <c r="E30" i="23" s="1"/>
  <c r="K62" i="27"/>
  <c r="K57" i="27" s="1"/>
  <c r="J62" i="27"/>
  <c r="I62" i="27"/>
  <c r="I57" i="27" s="1"/>
  <c r="H62" i="27"/>
  <c r="H57" i="27" s="1"/>
  <c r="G62" i="27"/>
  <c r="G57" i="27" s="1"/>
  <c r="E62" i="27"/>
  <c r="E57" i="27" s="1"/>
  <c r="E76" i="27"/>
  <c r="E248" i="27" s="1"/>
  <c r="E75" i="27"/>
  <c r="E247" i="27" s="1"/>
  <c r="E74" i="27"/>
  <c r="E246" i="27" s="1"/>
  <c r="E73" i="27"/>
  <c r="E245" i="27" s="1"/>
  <c r="K26" i="27"/>
  <c r="J26" i="27"/>
  <c r="I26" i="27"/>
  <c r="H26" i="27"/>
  <c r="E26" i="27"/>
  <c r="H21" i="27"/>
  <c r="K21" i="27"/>
  <c r="J21" i="27"/>
  <c r="I21" i="27"/>
  <c r="G21" i="27"/>
  <c r="E21" i="27"/>
  <c r="K16" i="27"/>
  <c r="J16" i="27"/>
  <c r="I16" i="27"/>
  <c r="E16" i="27"/>
  <c r="F143" i="27" l="1"/>
  <c r="F113" i="27"/>
  <c r="F21" i="27"/>
  <c r="J57" i="27"/>
  <c r="J72" i="27" s="1"/>
  <c r="K72" i="27"/>
  <c r="H72" i="27"/>
  <c r="I72" i="27"/>
  <c r="F57" i="27"/>
  <c r="E72" i="27"/>
  <c r="E244" i="27" s="1"/>
  <c r="F35" i="27"/>
  <c r="F61" i="27"/>
  <c r="F150" i="27"/>
  <c r="G149" i="27"/>
  <c r="G239" i="27" s="1"/>
  <c r="F159" i="27"/>
  <c r="K149" i="27"/>
  <c r="F153" i="27"/>
  <c r="G26" i="27"/>
  <c r="F26" i="27" s="1"/>
  <c r="H16" i="27"/>
  <c r="G16" i="27"/>
  <c r="F118" i="27"/>
  <c r="F65" i="27"/>
  <c r="E32" i="23" s="1"/>
  <c r="F62" i="27"/>
  <c r="F121" i="27"/>
  <c r="E61" i="23" s="1"/>
  <c r="J149" i="27"/>
  <c r="H154" i="27"/>
  <c r="F154" i="27" s="1"/>
  <c r="K239" i="27" l="1"/>
  <c r="J239" i="27"/>
  <c r="K244" i="27"/>
  <c r="J244" i="27"/>
  <c r="F16" i="27"/>
  <c r="F152" i="27"/>
  <c r="I149" i="27"/>
  <c r="I239" i="27" s="1"/>
  <c r="G72" i="27"/>
  <c r="F151" i="27"/>
  <c r="H149" i="27"/>
  <c r="H239" i="27" s="1"/>
  <c r="F72" i="27" l="1"/>
  <c r="G244" i="27"/>
  <c r="I244" i="27"/>
  <c r="F239" i="27"/>
  <c r="H244" i="27"/>
  <c r="F149" i="27"/>
  <c r="F244" i="27" l="1"/>
  <c r="A13" i="23"/>
  <c r="A17" i="23" s="1"/>
  <c r="A21" i="23" s="1"/>
  <c r="A25" i="23" s="1"/>
  <c r="A80" i="23" l="1"/>
  <c r="A84" i="23" s="1"/>
  <c r="A88" i="23" s="1"/>
  <c r="A92" i="23" s="1"/>
  <c r="A96" i="23" s="1"/>
  <c r="A100" i="23" s="1"/>
  <c r="A104" i="23" s="1"/>
  <c r="A108" i="23" s="1"/>
  <c r="A112" i="23" s="1"/>
  <c r="A116" i="23" s="1"/>
  <c r="A120" i="23" s="1"/>
  <c r="A124" i="23" s="1"/>
  <c r="A128" i="23" s="1"/>
  <c r="A132" i="23" s="1"/>
  <c r="A43" i="23"/>
  <c r="A47" i="23" s="1"/>
  <c r="A51" i="23" s="1"/>
  <c r="A55" i="23" s="1"/>
  <c r="A34" i="23"/>
</calcChain>
</file>

<file path=xl/sharedStrings.xml><?xml version="1.0" encoding="utf-8"?>
<sst xmlns="http://schemas.openxmlformats.org/spreadsheetml/2006/main" count="600" uniqueCount="132">
  <si>
    <t>Средства федерального бюджета</t>
  </si>
  <si>
    <t>Итого</t>
  </si>
  <si>
    <t>Источник финансирования</t>
  </si>
  <si>
    <t>№ п/п</t>
  </si>
  <si>
    <t>1.</t>
  </si>
  <si>
    <t>Средства бюджета Московской области</t>
  </si>
  <si>
    <t>Источники финансирования</t>
  </si>
  <si>
    <t>Объем финансирования по годам, (тыс. руб.)</t>
  </si>
  <si>
    <t>2.</t>
  </si>
  <si>
    <t xml:space="preserve">Ответственный за         
выполнение мероприятия подпрограммы        </t>
  </si>
  <si>
    <t>1.1.</t>
  </si>
  <si>
    <t>2.1.</t>
  </si>
  <si>
    <t>Результаты выполнения мероприятия подпрограммы</t>
  </si>
  <si>
    <t xml:space="preserve">Средства бюджета городского округа Домодедово   </t>
  </si>
  <si>
    <t>2.1</t>
  </si>
  <si>
    <t>Мероприятия подпрограммы</t>
  </si>
  <si>
    <t>Сроки исполнения мероприятия</t>
  </si>
  <si>
    <t xml:space="preserve">Всего,              (тыс. руб.)        </t>
  </si>
  <si>
    <t>1.2.</t>
  </si>
  <si>
    <t>Внебюджетные средства</t>
  </si>
  <si>
    <t>1.3.</t>
  </si>
  <si>
    <t xml:space="preserve">Перечень мероприятий муниципальной программы </t>
  </si>
  <si>
    <t xml:space="preserve">                                                                                                                               </t>
  </si>
  <si>
    <t>Обоснование объема финансовых ресурсов,
необходимых для реализации муниципальной программы</t>
  </si>
  <si>
    <t>Управление бухгалтерского учета и отчетности Администрации городского округа Домодедово</t>
  </si>
  <si>
    <t>3.</t>
  </si>
  <si>
    <t>всего</t>
  </si>
  <si>
    <t>В пределах средств, предусмотренных в бюджете  городского округа Домодедово</t>
  </si>
  <si>
    <t>3.1</t>
  </si>
  <si>
    <t>4.1</t>
  </si>
  <si>
    <t>4.2</t>
  </si>
  <si>
    <t>1.4</t>
  </si>
  <si>
    <t>Финансовое управление Администрации городского округа Домодедово</t>
  </si>
  <si>
    <t>4</t>
  </si>
  <si>
    <t>Комитет по управлению имуществом Администрации городского округа Домодедово</t>
  </si>
  <si>
    <t>В пределах средств предусмотренных на основную деятельность Комитета по управлению имуществом</t>
  </si>
  <si>
    <t>3.2</t>
  </si>
  <si>
    <t>Расчет необходимых финансовых ресурсов на реализацию мероприятия</t>
  </si>
  <si>
    <t>Наименование мероприятия подпрограммы</t>
  </si>
  <si>
    <t xml:space="preserve">Общий объем финансовых ресурсов необходимых для реализации мероприятия, в том числе по годам </t>
  </si>
  <si>
    <t>Эксплуатационные расходы, возникающие в результате реализации мероприятия</t>
  </si>
  <si>
    <t xml:space="preserve">Всего по Программе </t>
  </si>
  <si>
    <t>«Управление имуществом и муниципальными финансами»</t>
  </si>
  <si>
    <t>1.4.</t>
  </si>
  <si>
    <t>1.5.</t>
  </si>
  <si>
    <t>1.6.</t>
  </si>
  <si>
    <t>1.7.</t>
  </si>
  <si>
    <t>1.8.</t>
  </si>
  <si>
    <t>1.9.</t>
  </si>
  <si>
    <t>1.10.</t>
  </si>
  <si>
    <t>1.11.</t>
  </si>
  <si>
    <t>Финансовое Управление Администрации городского округа Домодедово</t>
  </si>
  <si>
    <t>2020-2024</t>
  </si>
  <si>
    <t>1.1</t>
  </si>
  <si>
    <t>Организационное управление Администрации городского округа Домодедово</t>
  </si>
  <si>
    <t>1.2</t>
  </si>
  <si>
    <t>3.1.</t>
  </si>
  <si>
    <t>В пределах средств, выделенных на обеспечение деятельности</t>
  </si>
  <si>
    <t>1.12.</t>
  </si>
  <si>
    <t>1.13.</t>
  </si>
  <si>
    <t>1.14.</t>
  </si>
  <si>
    <t>1.15.</t>
  </si>
  <si>
    <t>Объем средств определяется согласно предоставленным заявкам Объём средств определяется согласно проектно-сметной документации</t>
  </si>
  <si>
    <t>Обеспечение доли муниципальных служащих, прошедших обучение по программам профессиональной переподготовки и повышения квалификации от общего числа муниципальных служащих Администрации  - 25% до  2024 г.</t>
  </si>
  <si>
    <t xml:space="preserve">Обеспечение отношения дефицита бюджета городского округа Домодедово к общему годовому объему доходов бюджета городского округа Домодедово без учета объема безвозмездных поступлений и (или) поступлений налоговых доходов по дополнительным нормативам отчислений в отчетном финансовом году не превышающим 10% к 2024 году </t>
  </si>
  <si>
    <t xml:space="preserve"> 2020 год</t>
  </si>
  <si>
    <t xml:space="preserve"> 2021 год</t>
  </si>
  <si>
    <t xml:space="preserve"> 2022 год</t>
  </si>
  <si>
    <t xml:space="preserve"> 2023 год</t>
  </si>
  <si>
    <t xml:space="preserve"> 2024 год</t>
  </si>
  <si>
    <t>Объем финансирования мероприятия в году, предшествующему году начала реализации муниципальной программы (тыс. руб.) 2019 г.</t>
  </si>
  <si>
    <t xml:space="preserve">Подпрограмма     I  «Развитие имущественного комплекса»  
</t>
  </si>
  <si>
    <t>Итого по Подпрограмме I</t>
  </si>
  <si>
    <t>Подпрограмма     III  «Совершенствование муниципальной службы Московской области»</t>
  </si>
  <si>
    <t>Итого по Подпрограмме III</t>
  </si>
  <si>
    <t>Подпрограмма     IV  «Управление муниципальными финансами »</t>
  </si>
  <si>
    <t>Итого по Подпрограмме IV</t>
  </si>
  <si>
    <t>Подпрограмма     V  «Обеспечивающая подпрограмма»</t>
  </si>
  <si>
    <t xml:space="preserve"> Итого по Подпрограмме V</t>
  </si>
  <si>
    <t>Обеспечение отсутствия кредиторской задолженности до 2024г.</t>
  </si>
  <si>
    <t xml:space="preserve">Обеспечение отношения объема расходов на обслуживание муниципального долга городского округа Домодедово к объему расходов бюджета городского округа Домодедово (за исключением объема расходов, которые осуществляются за счет субвенций, предоставляемых из бюджетов бюджетной системы Российской Федерации) на уровне, не превышающем 2,3 % к 2024 г.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</si>
  <si>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« Приложение № 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 программе городского 
округа Домодедово «Управление имуществом и муниципальными финансами»
утвержденной постановлением Администрации                                                                                                           
городского округа Домодедово от 31.10.19г.  № 2293»
</t>
  </si>
  <si>
    <t>«Приложение №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 программе городского 
округа Домодедово «Управление имуществом и муниципальными финансами»
утвержденной постановлением Администрации                                                                                                           
городского округа Домодедово от 31.10.19г. № 2293»</t>
  </si>
  <si>
    <t xml:space="preserve">Увеличение налоговых доходов бюджета городского округа Домодедово ежегодно, на 3 % в 2024 г.; Снижение доли налоговой задолженности к собственным налоговым поступлениям в консолидированный бюджет Московской области до 5,86% к 2024г.                                             </t>
  </si>
  <si>
    <t xml:space="preserve">Обеспечение  эффективности работы по взысканию задолженности по арендной плате за муниципальное имущество и землю -100% до 2024г;
Обеспечение поступления доходов в бюджет муниципального образования от распоряжения муниципальным имуществом и землей -100% до 2024г;
Обеспечение по  предоставлению земельных участков многодетным семьям-100% до 2024г.
</t>
  </si>
  <si>
    <t xml:space="preserve">Обеспечение эффективности работы по взысканию задолженности по арендной плате за земельные участки, государственная собственность на которые не разграничена-100% до 2024г;
Обеспечение поступления  доходов в бюджет муниципального образования от распоряжения земельными участками, государственная собственность на которые не разграничена-100% до 2024г.
</t>
  </si>
  <si>
    <t>Обеспечение  проверки использования земель-100% до 2024г;
Повышение  доли государственных и муниципальных услуг в области земельных отношений, по которым соблюдены регламентные сроки оказания услуг, к общему количеству государственных и муниципальных услуг в области земельных отношений, оказанных ОМСУ-100% до 2024г;
Повышение  доли объектов недвижимого имущества, поставленных на кадастровый учет от выявленных земельных участков с объектами без прав-40% до 2024г;
Увеличение прироста земельного налога-100% до 2024г.
Исключение незаконных решений по земле - 0 шт.до 2024г.                                                                                                                                                                                                                                                                                                                                   Повышение доли объектов недвижимости у которых адреса приведены структуре федеральной информационной адресной системе, внесены в федеральную информационную адресную систему и имеют географические координаты - 100% до 2024г.                                                                                                                                                                                                                                                                                                                                                                           Процент проведенных аукционов на право заключения договоров аренды земельных участков для субъектов малого и среднего предпринимательства от общего количества таких торгов - 20% до 2024г.</t>
  </si>
  <si>
    <t>Мероприятие W1.01
Оказание содействия в подготовке проведения общероссийского голосования</t>
  </si>
  <si>
    <r>
      <rPr>
        <b/>
        <u/>
        <sz val="12"/>
        <color theme="1"/>
        <rFont val="Times New Roman"/>
        <family val="1"/>
        <charset val="204"/>
      </rPr>
      <t>Основное мероприятие 02</t>
    </r>
    <r>
      <rPr>
        <b/>
        <sz val="12"/>
        <color theme="1"/>
        <rFont val="Times New Roman"/>
        <family val="1"/>
        <charset val="204"/>
      </rPr>
      <t xml:space="preserve">
</t>
    </r>
    <r>
      <rPr>
        <sz val="12"/>
        <color theme="1"/>
        <rFont val="Times New Roman"/>
        <family val="1"/>
        <charset val="204"/>
      </rPr>
      <t xml:space="preserve">Управление имуществом, находящимся в муниципальной собственности, 
и выполнение кадастровых работ
 </t>
    </r>
  </si>
  <si>
    <r>
      <rPr>
        <b/>
        <sz val="11"/>
        <color theme="1"/>
        <rFont val="Times New Roman"/>
        <family val="1"/>
        <charset val="204"/>
      </rPr>
      <t xml:space="preserve">Мероприятие 02.01
</t>
    </r>
    <r>
      <rPr>
        <sz val="11"/>
        <color theme="1"/>
        <rFont val="Times New Roman"/>
        <family val="1"/>
        <charset val="204"/>
      </rPr>
      <t xml:space="preserve">Расходы, связанные с владением, пользованием и распоряжением имуществом, находящимся в муниципальной собственности городского округа </t>
    </r>
  </si>
  <si>
    <r>
      <rPr>
        <b/>
        <sz val="11"/>
        <color theme="1"/>
        <rFont val="Times New Roman"/>
        <family val="1"/>
        <charset val="204"/>
      </rPr>
      <t>Мероприятие 02.02</t>
    </r>
    <r>
      <rPr>
        <sz val="11"/>
        <color theme="1"/>
        <rFont val="Times New Roman"/>
        <family val="1"/>
        <charset val="204"/>
      </rPr>
      <t xml:space="preserve"> 
Взносы на капитальный ремонт общего имущества многоквартирных домов</t>
    </r>
  </si>
  <si>
    <r>
      <rPr>
        <b/>
        <sz val="11"/>
        <color theme="1"/>
        <rFont val="Times New Roman"/>
        <family val="1"/>
        <charset val="204"/>
      </rPr>
      <t xml:space="preserve">Мероприятие 02.03
</t>
    </r>
    <r>
      <rPr>
        <sz val="11"/>
        <color theme="1"/>
        <rFont val="Times New Roman"/>
        <family val="1"/>
        <charset val="204"/>
      </rPr>
      <t xml:space="preserve">Организация в соответствии с Федеральным законом от 24 июля 2007 №221-ФЗ «О государственном кадастре недвижимости» выполнения комплексных кадастровых работ и утверждение карты-плана территории </t>
    </r>
  </si>
  <si>
    <r>
      <rPr>
        <b/>
        <u/>
        <sz val="12"/>
        <color theme="1"/>
        <rFont val="Times New Roman"/>
        <family val="1"/>
        <charset val="204"/>
      </rPr>
      <t>Основное мероприятие 03</t>
    </r>
    <r>
      <rPr>
        <b/>
        <sz val="12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Создание условий для реализации государственных полномочий в области земельных отношений</t>
    </r>
  </si>
  <si>
    <r>
      <rPr>
        <b/>
        <sz val="11"/>
        <color theme="1"/>
        <rFont val="Times New Roman"/>
        <family val="1"/>
        <charset val="204"/>
      </rPr>
      <t xml:space="preserve">Мероприятие 03.01
</t>
    </r>
    <r>
      <rPr>
        <sz val="11"/>
        <color theme="1"/>
        <rFont val="Times New Roman"/>
        <family val="1"/>
        <charset val="204"/>
      </rPr>
      <t>Осуществление государственных полномочий Московской области в области земельных отношений</t>
    </r>
  </si>
  <si>
    <r>
      <rPr>
        <b/>
        <u/>
        <sz val="12"/>
        <color theme="1"/>
        <rFont val="Times New Roman"/>
        <family val="1"/>
        <charset val="204"/>
      </rPr>
      <t>Основное мероприятие 07</t>
    </r>
    <r>
      <rPr>
        <b/>
        <sz val="12"/>
        <color theme="1"/>
        <rFont val="Times New Roman"/>
        <family val="1"/>
        <charset val="204"/>
      </rPr>
      <t xml:space="preserve">
</t>
    </r>
    <r>
      <rPr>
        <sz val="12"/>
        <color theme="1"/>
        <rFont val="Times New Roman"/>
        <family val="1"/>
        <charset val="204"/>
      </rPr>
      <t>Создание условий для реализации полномочий органов местного самоуправления</t>
    </r>
  </si>
  <si>
    <r>
      <rPr>
        <b/>
        <sz val="11"/>
        <color theme="1"/>
        <rFont val="Times New Roman"/>
        <family val="1"/>
        <charset val="204"/>
      </rPr>
      <t xml:space="preserve">Мероприятие 07.01
</t>
    </r>
    <r>
      <rPr>
        <sz val="11"/>
        <color theme="1"/>
        <rFont val="Times New Roman"/>
        <family val="1"/>
        <charset val="204"/>
      </rPr>
      <t>Обеспечение деятельности муниципальных органов в сфере земельно-имущественных отношений</t>
    </r>
  </si>
  <si>
    <r>
      <rPr>
        <b/>
        <u/>
        <sz val="11"/>
        <color theme="1"/>
        <rFont val="Times New Roman"/>
        <family val="1"/>
        <charset val="204"/>
      </rPr>
      <t>Основное мероприятие 01</t>
    </r>
    <r>
      <rPr>
        <sz val="11"/>
        <color theme="1"/>
        <rFont val="Times New Roman"/>
        <family val="1"/>
        <charset val="204"/>
      </rPr>
      <t xml:space="preserve"> 
Организация профессионального развития муниципальных служащих Московской области
</t>
    </r>
  </si>
  <si>
    <r>
      <rPr>
        <b/>
        <sz val="11"/>
        <color theme="1"/>
        <rFont val="Times New Roman"/>
        <family val="1"/>
        <charset val="204"/>
      </rPr>
      <t>Мероприятие 01.01</t>
    </r>
    <r>
      <rPr>
        <sz val="11"/>
        <color theme="1"/>
        <rFont val="Times New Roman"/>
        <family val="1"/>
        <charset val="204"/>
      </rPr>
      <t xml:space="preserve">  
Организация и проведение мероприятий по обучению, переобучению, повышению квалификации и обмену опытом специалистов</t>
    </r>
  </si>
  <si>
    <r>
      <rPr>
        <b/>
        <sz val="11"/>
        <color theme="1"/>
        <rFont val="Times New Roman"/>
        <family val="1"/>
        <charset val="204"/>
      </rPr>
      <t>Мероприятие 01.02</t>
    </r>
    <r>
      <rPr>
        <sz val="11"/>
        <color theme="1"/>
        <rFont val="Times New Roman"/>
        <family val="1"/>
        <charset val="204"/>
      </rPr>
      <t xml:space="preserve">  
Организация работы по повышению квалификации муниципальных служащих и работников муниципальных учреждений, в т.ч. участие в краткосрочных семинарах                 </t>
    </r>
  </si>
  <si>
    <r>
      <rPr>
        <b/>
        <u/>
        <sz val="11"/>
        <color theme="1"/>
        <rFont val="Times New Roman"/>
        <family val="1"/>
        <charset val="204"/>
      </rPr>
      <t xml:space="preserve">Основное мероприятие 01
</t>
    </r>
    <r>
      <rPr>
        <sz val="11"/>
        <color theme="1"/>
        <rFont val="Times New Roman"/>
        <family val="1"/>
        <charset val="204"/>
      </rPr>
      <t xml:space="preserve"> Проведение мероприятий в сфере формирования доходов местного бюджета
</t>
    </r>
  </si>
  <si>
    <r>
      <t xml:space="preserve">Мероприятие 01.01 
</t>
    </r>
    <r>
      <rPr>
        <sz val="11"/>
        <color theme="1"/>
        <rFont val="Times New Roman"/>
        <family val="1"/>
        <charset val="204"/>
      </rPr>
      <t>Разработка мероприятий, направленных на увеличение доходов и снижение задолженности по налоговым платежам</t>
    </r>
  </si>
  <si>
    <r>
      <rPr>
        <b/>
        <sz val="11"/>
        <color theme="1"/>
        <rFont val="Times New Roman"/>
        <family val="1"/>
        <charset val="204"/>
      </rPr>
      <t xml:space="preserve">Мероприятие 01.02 
</t>
    </r>
    <r>
      <rPr>
        <sz val="11"/>
        <color theme="1"/>
        <rFont val="Times New Roman"/>
        <family val="1"/>
        <charset val="204"/>
      </rPr>
      <t>Осуществление мониторинга поступлений налоговых и неналоговых доходов местного бюджета</t>
    </r>
  </si>
  <si>
    <r>
      <rPr>
        <b/>
        <sz val="11"/>
        <color theme="1"/>
        <rFont val="Times New Roman"/>
        <family val="1"/>
        <charset val="204"/>
      </rPr>
      <t>Мероприятие 01.03</t>
    </r>
    <r>
      <rPr>
        <sz val="11"/>
        <color theme="1"/>
        <rFont val="Times New Roman"/>
        <family val="1"/>
        <charset val="204"/>
      </rPr>
      <t xml:space="preserve">
Формирование прогноза поступлений налоговых и неналоговых доходов в местный бюджет на предстоящий месяц с разбивкой по дням в целях детального прогнозирования ассигнований для финансирования социально значимых расходов</t>
    </r>
  </si>
  <si>
    <r>
      <rPr>
        <b/>
        <sz val="11"/>
        <color theme="1"/>
        <rFont val="Times New Roman"/>
        <family val="1"/>
        <charset val="204"/>
      </rPr>
      <t xml:space="preserve">Мероприятие 01.04 
</t>
    </r>
    <r>
      <rPr>
        <sz val="11"/>
        <color theme="1"/>
        <rFont val="Times New Roman"/>
        <family val="1"/>
        <charset val="204"/>
      </rPr>
      <t>Проведение работы с главными администраторами по представлению прогноза поступления доходов и аналитических материалов по исполнению бюджета</t>
    </r>
  </si>
  <si>
    <r>
      <rPr>
        <b/>
        <u/>
        <sz val="11"/>
        <color theme="1"/>
        <rFont val="Times New Roman"/>
        <family val="1"/>
        <charset val="204"/>
      </rPr>
      <t>Основное мероприятие 05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Повышение качества управления муниципальными финансами и соблюдения требований бюджетного законодательства Российской Федерации при осуществлении бюджетного процесса в 
муниципальных образованиях Московской области
</t>
    </r>
  </si>
  <si>
    <r>
      <t xml:space="preserve">Мероприятие 05.01
</t>
    </r>
    <r>
      <rPr>
        <sz val="11"/>
        <color theme="1"/>
        <rFont val="Times New Roman"/>
        <family val="1"/>
        <charset val="204"/>
      </rPr>
      <t>Мониторинг и оценка качества управления муниципальными финансами</t>
    </r>
  </si>
  <si>
    <r>
      <rPr>
        <b/>
        <u/>
        <sz val="11"/>
        <color theme="1"/>
        <rFont val="Times New Roman"/>
        <family val="1"/>
        <charset val="204"/>
      </rPr>
      <t>Основное мероприятие 06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>Управление муниципальным долгом</t>
    </r>
    <r>
      <rPr>
        <b/>
        <sz val="11"/>
        <color theme="1"/>
        <rFont val="Times New Roman"/>
        <family val="1"/>
        <charset val="204"/>
      </rPr>
      <t xml:space="preserve">
</t>
    </r>
  </si>
  <si>
    <r>
      <rPr>
        <b/>
        <sz val="11"/>
        <color theme="1"/>
        <rFont val="Times New Roman"/>
        <family val="1"/>
        <charset val="204"/>
      </rPr>
      <t>Мероприятие 06.01</t>
    </r>
    <r>
      <rPr>
        <b/>
        <u/>
        <sz val="11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>Обслуживание муниципального долга по бюджетным кредитам</t>
    </r>
  </si>
  <si>
    <r>
      <rPr>
        <b/>
        <sz val="11"/>
        <color theme="1"/>
        <rFont val="Times New Roman"/>
        <family val="1"/>
        <charset val="204"/>
      </rPr>
      <t>Мероприятие 06.02</t>
    </r>
    <r>
      <rPr>
        <b/>
        <u/>
        <sz val="11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>Обслуживание муниципального долга по коммерческим кредитам</t>
    </r>
  </si>
  <si>
    <r>
      <rPr>
        <b/>
        <u/>
        <sz val="11"/>
        <color theme="1"/>
        <rFont val="Times New Roman"/>
        <family val="1"/>
        <charset val="204"/>
      </rPr>
      <t>Основное мероприятие 07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>Ежегодное снижение доли просроченной кредиторской задолженности в расходах бюджета городского округа</t>
    </r>
    <r>
      <rPr>
        <b/>
        <sz val="11"/>
        <color theme="1"/>
        <rFont val="Times New Roman"/>
        <family val="1"/>
        <charset val="204"/>
      </rPr>
      <t xml:space="preserve">
</t>
    </r>
  </si>
  <si>
    <r>
      <rPr>
        <b/>
        <sz val="11"/>
        <color theme="1"/>
        <rFont val="Times New Roman"/>
        <family val="1"/>
        <charset val="204"/>
      </rPr>
      <t>Мероприятие 07.01</t>
    </r>
    <r>
      <rPr>
        <b/>
        <u/>
        <sz val="11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>Проведение анализа сложившейся просроченной кредиторской задолженности</t>
    </r>
  </si>
  <si>
    <r>
      <rPr>
        <b/>
        <sz val="11"/>
        <color theme="1"/>
        <rFont val="Times New Roman"/>
        <family val="1"/>
        <charset val="204"/>
      </rPr>
      <t>Мероприятие 07.02</t>
    </r>
    <r>
      <rPr>
        <b/>
        <u/>
        <sz val="11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>Инвентаризация просроченной кредиторской задолженности</t>
    </r>
  </si>
  <si>
    <r>
      <rPr>
        <b/>
        <u/>
        <sz val="11"/>
        <color theme="1"/>
        <rFont val="Times New Roman"/>
        <family val="1"/>
        <charset val="204"/>
      </rPr>
      <t>Основное мероприятие 01</t>
    </r>
    <r>
      <rPr>
        <sz val="11"/>
        <color theme="1"/>
        <rFont val="Times New Roman"/>
        <family val="1"/>
        <charset val="204"/>
      </rPr>
      <t xml:space="preserve"> 
Создание условий для реализации полномочий органов местного самоуправления
</t>
    </r>
  </si>
  <si>
    <r>
      <t xml:space="preserve">Мероприятие 01.01 
</t>
    </r>
    <r>
      <rPr>
        <sz val="11"/>
        <color theme="1"/>
        <rFont val="Times New Roman"/>
        <family val="1"/>
        <charset val="204"/>
      </rPr>
      <t>Функционирование высшего должностного лица</t>
    </r>
  </si>
  <si>
    <r>
      <rPr>
        <b/>
        <sz val="11"/>
        <color theme="1"/>
        <rFont val="Times New Roman"/>
        <family val="1"/>
        <charset val="204"/>
      </rPr>
      <t>Мероприятие 01.02</t>
    </r>
    <r>
      <rPr>
        <sz val="11"/>
        <color theme="1"/>
        <rFont val="Times New Roman"/>
        <family val="1"/>
        <charset val="204"/>
      </rPr>
      <t xml:space="preserve"> 
Расходы на обеспечение деятельности администрации</t>
    </r>
  </si>
  <si>
    <r>
      <t xml:space="preserve">Мероприятие 01.03 
</t>
    </r>
    <r>
      <rPr>
        <sz val="11"/>
        <color theme="1"/>
        <rFont val="Times New Roman"/>
        <family val="1"/>
        <charset val="204"/>
      </rPr>
      <t xml:space="preserve">Комитеты и отраслевые управления при администрации </t>
    </r>
  </si>
  <si>
    <r>
      <rPr>
        <b/>
        <sz val="11"/>
        <color theme="1"/>
        <rFont val="Times New Roman"/>
        <family val="1"/>
        <charset val="204"/>
      </rPr>
      <t>Мероприятие 01.04</t>
    </r>
    <r>
      <rPr>
        <sz val="11"/>
        <color theme="1"/>
        <rFont val="Times New Roman"/>
        <family val="1"/>
        <charset val="204"/>
      </rPr>
      <t xml:space="preserve"> 
Обеспечение деятельности (оказание услуг) муниципальных органов - комитет по экономике </t>
    </r>
  </si>
  <si>
    <r>
      <t xml:space="preserve">Мероприятие 01.05
</t>
    </r>
    <r>
      <rPr>
        <sz val="11"/>
        <color theme="1"/>
        <rFont val="Times New Roman"/>
        <family val="1"/>
        <charset val="204"/>
      </rPr>
      <t>Обеспечение деятельности финансового органа</t>
    </r>
  </si>
  <si>
    <r>
      <rPr>
        <b/>
        <sz val="11"/>
        <color theme="1"/>
        <rFont val="Times New Roman"/>
        <family val="1"/>
        <charset val="204"/>
      </rPr>
      <t>Мероприятие 01.06</t>
    </r>
    <r>
      <rPr>
        <sz val="11"/>
        <color theme="1"/>
        <rFont val="Times New Roman"/>
        <family val="1"/>
        <charset val="204"/>
      </rPr>
      <t xml:space="preserve"> 
Расходы на обеспечение деятельности (оказание услуг) муниципальных учреждений - централизованная бухгалтерия муниципального образования</t>
    </r>
  </si>
  <si>
    <r>
      <rPr>
        <b/>
        <sz val="11"/>
        <color theme="1"/>
        <rFont val="Times New Roman"/>
        <family val="1"/>
        <charset val="204"/>
      </rPr>
      <t xml:space="preserve">Мероприятие 01.07 
</t>
    </r>
    <r>
      <rPr>
        <sz val="11"/>
        <color theme="1"/>
        <rFont val="Times New Roman"/>
        <family val="1"/>
        <charset val="204"/>
      </rPr>
      <t xml:space="preserve">Расходы на обеспечение деятельности (оказание услуг) муниципальных учреждений - обеспечение деятельности органов местного самоуправления
</t>
    </r>
  </si>
  <si>
    <r>
      <rPr>
        <b/>
        <sz val="11"/>
        <color theme="1"/>
        <rFont val="Times New Roman"/>
        <family val="1"/>
        <charset val="204"/>
      </rPr>
      <t xml:space="preserve">Мероприятие 01.08 
</t>
    </r>
    <r>
      <rPr>
        <sz val="11"/>
        <color theme="1"/>
        <rFont val="Times New Roman"/>
        <family val="1"/>
        <charset val="204"/>
      </rPr>
      <t xml:space="preserve">Организация и осуществление мероприятий по мобилизационной подготовке 
</t>
    </r>
  </si>
  <si>
    <r>
      <t xml:space="preserve">Мероприятие 01.09 
</t>
    </r>
    <r>
      <rPr>
        <sz val="11"/>
        <color theme="1"/>
        <rFont val="Times New Roman"/>
        <family val="1"/>
        <charset val="204"/>
      </rPr>
      <t>Взносы в уставной капитал муниципальных предприятий</t>
    </r>
  </si>
  <si>
    <r>
      <rPr>
        <b/>
        <sz val="11"/>
        <color theme="1"/>
        <rFont val="Times New Roman"/>
        <family val="1"/>
        <charset val="204"/>
      </rPr>
      <t>Мероприятие 01.10</t>
    </r>
    <r>
      <rPr>
        <sz val="11"/>
        <color theme="1"/>
        <rFont val="Times New Roman"/>
        <family val="1"/>
        <charset val="204"/>
      </rPr>
      <t xml:space="preserve"> 
Взносы в общественные организации </t>
    </r>
    <r>
      <rPr>
        <i/>
        <sz val="11"/>
        <color theme="1"/>
        <rFont val="Times New Roman"/>
        <family val="1"/>
        <charset val="204"/>
      </rPr>
      <t>(Уплата членских взносов членами Совета муниципальных образований Московской области)</t>
    </r>
  </si>
  <si>
    <r>
      <rPr>
        <b/>
        <sz val="11"/>
        <color theme="1"/>
        <rFont val="Times New Roman"/>
        <family val="1"/>
        <charset val="204"/>
      </rPr>
      <t xml:space="preserve">Мероприятие 01.11 
</t>
    </r>
    <r>
      <rPr>
        <sz val="11"/>
        <color theme="1"/>
        <rFont val="Times New Roman"/>
        <family val="1"/>
        <charset val="204"/>
      </rPr>
      <t xml:space="preserve">Материально-техническое и организационное обеспечение деятельности старосты сельского населенного пункта
</t>
    </r>
  </si>
  <si>
    <r>
      <rPr>
        <b/>
        <sz val="11"/>
        <color theme="1"/>
        <rFont val="Times New Roman"/>
        <family val="1"/>
        <charset val="204"/>
      </rPr>
      <t xml:space="preserve">Мероприятие 01.12 
</t>
    </r>
    <r>
      <rPr>
        <sz val="11"/>
        <color theme="1"/>
        <rFont val="Times New Roman"/>
        <family val="1"/>
        <charset val="204"/>
      </rPr>
      <t xml:space="preserve">Премия Губернатора Московской области «Прорыв года»
</t>
    </r>
  </si>
  <si>
    <r>
      <rPr>
        <b/>
        <sz val="11"/>
        <color theme="1"/>
        <rFont val="Times New Roman"/>
        <family val="1"/>
        <charset val="204"/>
      </rPr>
      <t xml:space="preserve">Мероприятие 01.13 
</t>
    </r>
    <r>
      <rPr>
        <sz val="11"/>
        <color theme="1"/>
        <rFont val="Times New Roman"/>
        <family val="1"/>
        <charset val="204"/>
      </rPr>
      <t xml:space="preserve">Осуществление мер по противодействию коррупции в границах городского округа
</t>
    </r>
  </si>
  <si>
    <r>
      <rPr>
        <b/>
        <sz val="11"/>
        <color theme="1"/>
        <rFont val="Times New Roman"/>
        <family val="1"/>
        <charset val="204"/>
      </rPr>
      <t xml:space="preserve">Мероприятие 01.14 
</t>
    </r>
    <r>
      <rPr>
        <sz val="11"/>
        <color theme="1"/>
        <rFont val="Times New Roman"/>
        <family val="1"/>
        <charset val="204"/>
      </rPr>
      <t xml:space="preserve">Принятие устава муниципального образования и внесение в него изменений и дополнений, издание муниципальных правовых актов
</t>
    </r>
  </si>
  <si>
    <r>
      <rPr>
        <b/>
        <sz val="11"/>
        <color theme="1"/>
        <rFont val="Times New Roman"/>
        <family val="1"/>
        <charset val="204"/>
      </rPr>
      <t xml:space="preserve">Мероприятие 01.15 
</t>
    </r>
    <r>
      <rPr>
        <sz val="11"/>
        <color theme="1"/>
        <rFont val="Times New Roman"/>
        <family val="1"/>
        <charset val="204"/>
      </rPr>
      <t xml:space="preserve">Организация сбора статистических показателей
</t>
    </r>
  </si>
  <si>
    <r>
      <rPr>
        <b/>
        <sz val="11"/>
        <color theme="1"/>
        <rFont val="Times New Roman"/>
        <family val="1"/>
        <charset val="204"/>
      </rPr>
      <t xml:space="preserve">Основное мероприятие W1
</t>
    </r>
    <r>
      <rPr>
        <sz val="11"/>
        <color theme="1"/>
        <rFont val="Times New Roman"/>
        <family val="1"/>
        <charset val="204"/>
      </rPr>
      <t>Оказание содействия в подготовке проведения общероссийского голосования, а также в информировании граждан Российской Федерации о такой подготовке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
</t>
    </r>
  </si>
  <si>
    <r>
      <rPr>
        <b/>
        <sz val="11"/>
        <color theme="1"/>
        <rFont val="Times New Roman"/>
        <family val="1"/>
        <charset val="204"/>
      </rPr>
      <t xml:space="preserve">Мероприятие W1.01
</t>
    </r>
    <r>
      <rPr>
        <sz val="11"/>
        <color theme="1"/>
        <rFont val="Times New Roman"/>
        <family val="1"/>
        <charset val="204"/>
      </rPr>
      <t>Оказание содействия в подготовке проведения общероссийского голосования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
</t>
    </r>
  </si>
  <si>
    <t>Приложение №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
городского округа Домодедово от 22.12.2020  № 2841</t>
  </si>
  <si>
    <t>Приложение №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
городского округа Домодедово от 22.12.2020  № 2841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</si>
</sst>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5" x14ac:knownFonts="1">
    <font>
      <sz val="10"/>
      <name val="Arial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protection locked="0"/>
    </xf>
  </cellStyleXfs>
  <cellXfs count="135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right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4" xfId="0" applyNumberFormat="1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164" fontId="9" fillId="2" borderId="1" xfId="0" applyNumberFormat="1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9" fillId="2" borderId="6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164" fontId="9" fillId="2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right" vertical="top" wrapText="1"/>
    </xf>
    <xf numFmtId="0" fontId="5" fillId="2" borderId="0" xfId="0" applyFont="1" applyFill="1" applyAlignment="1">
      <alignment horizontal="right" vertical="top" wrapText="1"/>
    </xf>
    <xf numFmtId="0" fontId="2" fillId="2" borderId="0" xfId="0" applyFont="1" applyFill="1" applyAlignment="1"/>
    <xf numFmtId="0" fontId="5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8" fillId="2" borderId="12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164" fontId="9" fillId="2" borderId="1" xfId="0" applyNumberFormat="1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vertical="top" wrapText="1"/>
    </xf>
    <xf numFmtId="0" fontId="9" fillId="2" borderId="2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vertical="top" wrapText="1"/>
    </xf>
    <xf numFmtId="0" fontId="9" fillId="2" borderId="3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vertical="top" wrapText="1"/>
    </xf>
    <xf numFmtId="0" fontId="9" fillId="2" borderId="4" xfId="0" applyNumberFormat="1" applyFont="1" applyFill="1" applyBorder="1" applyAlignment="1">
      <alignment vertical="top" wrapText="1"/>
    </xf>
    <xf numFmtId="4" fontId="9" fillId="2" borderId="4" xfId="0" applyNumberFormat="1" applyFont="1" applyFill="1" applyBorder="1" applyAlignment="1">
      <alignment horizontal="left" vertical="top" wrapText="1"/>
    </xf>
    <xf numFmtId="0" fontId="9" fillId="2" borderId="2" xfId="0" applyNumberFormat="1" applyFont="1" applyFill="1" applyBorder="1" applyAlignment="1">
      <alignment vertical="top" wrapText="1"/>
    </xf>
    <xf numFmtId="0" fontId="9" fillId="2" borderId="2" xfId="0" applyFont="1" applyFill="1" applyBorder="1" applyAlignment="1">
      <alignment horizontal="left" vertical="top" wrapText="1"/>
    </xf>
    <xf numFmtId="0" fontId="9" fillId="2" borderId="3" xfId="0" applyNumberFormat="1" applyFont="1" applyFill="1" applyBorder="1" applyAlignment="1">
      <alignment vertical="top" wrapText="1"/>
    </xf>
    <xf numFmtId="0" fontId="9" fillId="2" borderId="3" xfId="0" applyFont="1" applyFill="1" applyBorder="1" applyAlignment="1">
      <alignment horizontal="left" vertical="top" wrapText="1"/>
    </xf>
    <xf numFmtId="16" fontId="9" fillId="2" borderId="4" xfId="0" applyNumberFormat="1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vertical="top" wrapText="1"/>
    </xf>
    <xf numFmtId="16" fontId="9" fillId="2" borderId="2" xfId="0" applyNumberFormat="1" applyFont="1" applyFill="1" applyBorder="1" applyAlignment="1">
      <alignment horizontal="center" vertical="top" wrapText="1"/>
    </xf>
    <xf numFmtId="16" fontId="9" fillId="2" borderId="3" xfId="0" applyNumberFormat="1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vertical="top" wrapText="1"/>
    </xf>
    <xf numFmtId="0" fontId="13" fillId="2" borderId="2" xfId="0" applyFont="1" applyFill="1" applyBorder="1" applyAlignment="1">
      <alignment vertical="top" wrapText="1"/>
    </xf>
    <xf numFmtId="0" fontId="13" fillId="2" borderId="3" xfId="0" applyFont="1" applyFill="1" applyBorder="1" applyAlignment="1">
      <alignment vertical="top" wrapText="1"/>
    </xf>
    <xf numFmtId="0" fontId="12" fillId="2" borderId="2" xfId="0" applyFont="1" applyFill="1" applyBorder="1" applyAlignment="1">
      <alignment vertical="top" wrapText="1"/>
    </xf>
    <xf numFmtId="0" fontId="12" fillId="2" borderId="3" xfId="0" applyFont="1" applyFill="1" applyBorder="1" applyAlignment="1">
      <alignment vertical="top" wrapText="1"/>
    </xf>
    <xf numFmtId="0" fontId="6" fillId="2" borderId="4" xfId="0" applyFont="1" applyFill="1" applyBorder="1" applyAlignment="1">
      <alignment vertical="top" wrapText="1"/>
    </xf>
    <xf numFmtId="0" fontId="8" fillId="2" borderId="6" xfId="0" applyFont="1" applyFill="1" applyBorder="1" applyAlignment="1">
      <alignment vertical="top" wrapText="1"/>
    </xf>
    <xf numFmtId="0" fontId="8" fillId="2" borderId="15" xfId="0" applyFont="1" applyFill="1" applyBorder="1" applyAlignment="1">
      <alignment vertical="top" wrapText="1"/>
    </xf>
    <xf numFmtId="0" fontId="8" fillId="2" borderId="13" xfId="0" applyFont="1" applyFill="1" applyBorder="1" applyAlignment="1">
      <alignment vertical="top" wrapText="1"/>
    </xf>
    <xf numFmtId="0" fontId="8" fillId="2" borderId="14" xfId="0" applyFont="1" applyFill="1" applyBorder="1" applyAlignment="1">
      <alignment vertical="top" wrapText="1"/>
    </xf>
    <xf numFmtId="0" fontId="8" fillId="2" borderId="9" xfId="0" applyFont="1" applyFill="1" applyBorder="1" applyAlignment="1">
      <alignment vertical="top" wrapText="1"/>
    </xf>
    <xf numFmtId="0" fontId="8" fillId="2" borderId="11" xfId="0" applyFont="1" applyFill="1" applyBorder="1" applyAlignment="1">
      <alignment vertical="top" wrapText="1"/>
    </xf>
    <xf numFmtId="49" fontId="9" fillId="2" borderId="4" xfId="0" applyNumberFormat="1" applyFont="1" applyFill="1" applyBorder="1" applyAlignment="1">
      <alignment horizontal="center" vertical="top" wrapText="1"/>
    </xf>
    <xf numFmtId="49" fontId="9" fillId="2" borderId="2" xfId="0" applyNumberFormat="1" applyFont="1" applyFill="1" applyBorder="1" applyAlignment="1">
      <alignment horizontal="center" vertical="top" wrapText="1"/>
    </xf>
    <xf numFmtId="49" fontId="9" fillId="2" borderId="3" xfId="0" applyNumberFormat="1" applyFont="1" applyFill="1" applyBorder="1" applyAlignment="1">
      <alignment horizontal="center" vertical="top" wrapText="1"/>
    </xf>
    <xf numFmtId="164" fontId="9" fillId="2" borderId="6" xfId="0" applyNumberFormat="1" applyFont="1" applyFill="1" applyBorder="1" applyAlignment="1">
      <alignment horizontal="center" vertical="top" wrapText="1"/>
    </xf>
    <xf numFmtId="164" fontId="9" fillId="2" borderId="7" xfId="0" applyNumberFormat="1" applyFont="1" applyFill="1" applyBorder="1" applyAlignment="1">
      <alignment horizontal="center" vertical="top" wrapText="1"/>
    </xf>
    <xf numFmtId="164" fontId="9" fillId="2" borderId="15" xfId="0" applyNumberFormat="1" applyFont="1" applyFill="1" applyBorder="1" applyAlignment="1">
      <alignment horizontal="center" vertical="top" wrapText="1"/>
    </xf>
    <xf numFmtId="164" fontId="9" fillId="2" borderId="13" xfId="0" applyNumberFormat="1" applyFont="1" applyFill="1" applyBorder="1" applyAlignment="1">
      <alignment horizontal="center" vertical="top" wrapText="1"/>
    </xf>
    <xf numFmtId="164" fontId="9" fillId="2" borderId="0" xfId="0" applyNumberFormat="1" applyFont="1" applyFill="1" applyBorder="1" applyAlignment="1">
      <alignment horizontal="center" vertical="top" wrapText="1"/>
    </xf>
    <xf numFmtId="164" fontId="9" fillId="2" borderId="14" xfId="0" applyNumberFormat="1" applyFont="1" applyFill="1" applyBorder="1" applyAlignment="1">
      <alignment horizontal="center" vertical="top" wrapText="1"/>
    </xf>
    <xf numFmtId="164" fontId="9" fillId="2" borderId="9" xfId="0" applyNumberFormat="1" applyFont="1" applyFill="1" applyBorder="1" applyAlignment="1">
      <alignment horizontal="center" vertical="top" wrapText="1"/>
    </xf>
    <xf numFmtId="164" fontId="9" fillId="2" borderId="10" xfId="0" applyNumberFormat="1" applyFont="1" applyFill="1" applyBorder="1" applyAlignment="1">
      <alignment horizontal="center" vertical="top" wrapText="1"/>
    </xf>
    <xf numFmtId="164" fontId="9" fillId="2" borderId="1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9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top" wrapText="1"/>
    </xf>
    <xf numFmtId="0" fontId="8" fillId="2" borderId="4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9" fillId="2" borderId="2" xfId="0" applyFont="1" applyFill="1" applyBorder="1" applyAlignment="1">
      <alignment vertical="top" wrapText="1"/>
    </xf>
    <xf numFmtId="0" fontId="12" fillId="2" borderId="2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top" wrapText="1"/>
    </xf>
    <xf numFmtId="16" fontId="9" fillId="2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vertical="top" wrapText="1"/>
    </xf>
    <xf numFmtId="0" fontId="8" fillId="2" borderId="3" xfId="0" applyFont="1" applyFill="1" applyBorder="1" applyAlignment="1">
      <alignment vertical="top" wrapText="1"/>
    </xf>
    <xf numFmtId="49" fontId="9" fillId="2" borderId="1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9"/>
  <sheetViews>
    <sheetView tabSelected="1" view="pageBreakPreview" zoomScale="80" zoomScaleNormal="100" zoomScaleSheetLayoutView="80" workbookViewId="0">
      <selection activeCell="D2" sqref="D2:K2"/>
    </sheetView>
  </sheetViews>
  <sheetFormatPr defaultRowHeight="12.75" x14ac:dyDescent="0.2"/>
  <cols>
    <col min="1" max="1" width="6" style="1" customWidth="1"/>
    <col min="2" max="2" width="69" style="2" customWidth="1"/>
    <col min="3" max="3" width="29.140625" style="2" customWidth="1"/>
    <col min="4" max="4" width="25" style="2" customWidth="1"/>
    <col min="5" max="5" width="18.85546875" style="2" customWidth="1"/>
    <col min="6" max="6" width="19" style="2" customWidth="1"/>
    <col min="7" max="7" width="18.28515625" style="2" customWidth="1"/>
    <col min="8" max="8" width="19.42578125" style="2" customWidth="1"/>
    <col min="9" max="9" width="19.28515625" style="2" customWidth="1"/>
    <col min="10" max="10" width="18.140625" style="2" customWidth="1"/>
    <col min="11" max="11" width="20.28515625" style="2" customWidth="1"/>
    <col min="12" max="16384" width="9.140625" style="2"/>
  </cols>
  <sheetData>
    <row r="1" spans="1:18" ht="93" customHeight="1" x14ac:dyDescent="0.2">
      <c r="D1" s="3" t="s">
        <v>130</v>
      </c>
      <c r="E1" s="3"/>
      <c r="F1" s="3"/>
      <c r="G1" s="3"/>
      <c r="H1" s="3"/>
      <c r="I1" s="3"/>
      <c r="J1" s="3"/>
      <c r="K1" s="4"/>
      <c r="P1" s="56"/>
      <c r="Q1" s="56"/>
      <c r="R1" s="56"/>
    </row>
    <row r="2" spans="1:18" ht="93" customHeight="1" x14ac:dyDescent="0.2">
      <c r="D2" s="5" t="s">
        <v>82</v>
      </c>
      <c r="E2" s="5"/>
      <c r="F2" s="5"/>
      <c r="G2" s="5"/>
      <c r="H2" s="5"/>
      <c r="I2" s="5"/>
      <c r="J2" s="5"/>
      <c r="K2" s="6"/>
    </row>
    <row r="3" spans="1:18" ht="45.75" customHeight="1" x14ac:dyDescent="0.2">
      <c r="B3" s="7" t="s">
        <v>23</v>
      </c>
      <c r="C3" s="7"/>
      <c r="D3" s="7"/>
      <c r="E3" s="7"/>
      <c r="F3" s="7"/>
      <c r="G3" s="7"/>
      <c r="H3" s="7"/>
      <c r="I3" s="7"/>
      <c r="J3" s="7"/>
      <c r="K3" s="7"/>
    </row>
    <row r="4" spans="1:18" ht="15.75" x14ac:dyDescent="0.2">
      <c r="B4" s="8"/>
      <c r="C4" s="8"/>
      <c r="D4" s="7" t="s">
        <v>42</v>
      </c>
      <c r="E4" s="9"/>
      <c r="F4" s="9"/>
      <c r="G4" s="9"/>
      <c r="H4" s="8"/>
      <c r="I4" s="8"/>
      <c r="J4" s="8"/>
      <c r="K4" s="8"/>
    </row>
    <row r="5" spans="1:18" ht="15.75" x14ac:dyDescent="0.2"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8" ht="15.75" x14ac:dyDescent="0.2">
      <c r="A6" s="11" t="s">
        <v>3</v>
      </c>
      <c r="B6" s="11" t="s">
        <v>38</v>
      </c>
      <c r="C6" s="11" t="s">
        <v>2</v>
      </c>
      <c r="D6" s="11" t="s">
        <v>37</v>
      </c>
      <c r="E6" s="12" t="s">
        <v>39</v>
      </c>
      <c r="F6" s="13"/>
      <c r="G6" s="13"/>
      <c r="H6" s="13"/>
      <c r="I6" s="13"/>
      <c r="J6" s="13"/>
      <c r="K6" s="11" t="s">
        <v>40</v>
      </c>
    </row>
    <row r="7" spans="1:18" ht="102" customHeight="1" x14ac:dyDescent="0.2">
      <c r="A7" s="14"/>
      <c r="B7" s="14"/>
      <c r="C7" s="14"/>
      <c r="D7" s="14"/>
      <c r="E7" s="15" t="s">
        <v>26</v>
      </c>
      <c r="F7" s="16" t="s">
        <v>65</v>
      </c>
      <c r="G7" s="16" t="s">
        <v>66</v>
      </c>
      <c r="H7" s="16" t="s">
        <v>67</v>
      </c>
      <c r="I7" s="16" t="s">
        <v>68</v>
      </c>
      <c r="J7" s="16" t="s">
        <v>69</v>
      </c>
      <c r="K7" s="14"/>
    </row>
    <row r="8" spans="1:18" ht="47.25" customHeight="1" x14ac:dyDescent="0.2">
      <c r="A8" s="17" t="str">
        <f>'Приложение 4 (новое)'!A10:M10</f>
        <v xml:space="preserve">Подпрограмма     I  «Развитие имущественного комплекса»  
</v>
      </c>
      <c r="B8" s="18"/>
      <c r="C8" s="18"/>
      <c r="D8" s="18"/>
      <c r="E8" s="18"/>
      <c r="F8" s="18"/>
      <c r="G8" s="18"/>
      <c r="H8" s="18"/>
      <c r="I8" s="18"/>
      <c r="J8" s="18"/>
      <c r="K8" s="19"/>
    </row>
    <row r="9" spans="1:18" ht="30" x14ac:dyDescent="0.2">
      <c r="A9" s="20">
        <v>1</v>
      </c>
      <c r="B9" s="21" t="str">
        <f>'Приложение 4 (новое)'!B16</f>
        <v xml:space="preserve">Мероприятие 02.01
Расходы, связанные с владением, пользованием и распоряжением имуществом, находящимся в муниципальной собственности городского округа </v>
      </c>
      <c r="C9" s="22" t="s">
        <v>0</v>
      </c>
      <c r="D9" s="23"/>
      <c r="E9" s="24">
        <f>'Приложение 4 (новое)'!F17</f>
        <v>0</v>
      </c>
      <c r="F9" s="24">
        <f>'Приложение 4 (новое)'!G17</f>
        <v>0</v>
      </c>
      <c r="G9" s="24">
        <f>'Приложение 4 (новое)'!H17</f>
        <v>0</v>
      </c>
      <c r="H9" s="24">
        <f>'Приложение 4 (новое)'!I17</f>
        <v>0</v>
      </c>
      <c r="I9" s="24">
        <f>'Приложение 4 (новое)'!J17</f>
        <v>0</v>
      </c>
      <c r="J9" s="24">
        <f>'Приложение 4 (новое)'!K17</f>
        <v>0</v>
      </c>
      <c r="K9" s="25"/>
    </row>
    <row r="10" spans="1:18" ht="30" x14ac:dyDescent="0.2">
      <c r="A10" s="20"/>
      <c r="B10" s="26"/>
      <c r="C10" s="22" t="s">
        <v>5</v>
      </c>
      <c r="D10" s="23"/>
      <c r="E10" s="24">
        <f>'Приложение 4 (новое)'!F18</f>
        <v>0</v>
      </c>
      <c r="F10" s="24">
        <f>'Приложение 4 (новое)'!G18</f>
        <v>0</v>
      </c>
      <c r="G10" s="24">
        <f>'Приложение 4 (новое)'!H18</f>
        <v>0</v>
      </c>
      <c r="H10" s="24">
        <f>'Приложение 4 (новое)'!I18</f>
        <v>0</v>
      </c>
      <c r="I10" s="24">
        <f>'Приложение 4 (новое)'!J18</f>
        <v>0</v>
      </c>
      <c r="J10" s="24">
        <f>'Приложение 4 (новое)'!K18</f>
        <v>0</v>
      </c>
      <c r="K10" s="27"/>
    </row>
    <row r="11" spans="1:18" ht="75" x14ac:dyDescent="0.2">
      <c r="A11" s="20"/>
      <c r="B11" s="26"/>
      <c r="C11" s="22" t="s">
        <v>13</v>
      </c>
      <c r="D11" s="23" t="s">
        <v>35</v>
      </c>
      <c r="E11" s="24">
        <f>'Приложение 4 (новое)'!F19</f>
        <v>162269.29999999999</v>
      </c>
      <c r="F11" s="24">
        <f>'Приложение 4 (новое)'!G19</f>
        <v>37996.299999999988</v>
      </c>
      <c r="G11" s="24">
        <f>'Приложение 4 (новое)'!H19</f>
        <v>56938</v>
      </c>
      <c r="H11" s="24">
        <f>'Приложение 4 (новое)'!I19</f>
        <v>22675</v>
      </c>
      <c r="I11" s="24">
        <f>'Приложение 4 (новое)'!J19</f>
        <v>22675</v>
      </c>
      <c r="J11" s="24">
        <f>'Приложение 4 (новое)'!K19</f>
        <v>21985</v>
      </c>
      <c r="K11" s="27"/>
    </row>
    <row r="12" spans="1:18" ht="15" x14ac:dyDescent="0.2">
      <c r="A12" s="20"/>
      <c r="B12" s="28"/>
      <c r="C12" s="22" t="s">
        <v>19</v>
      </c>
      <c r="D12" s="23"/>
      <c r="E12" s="24">
        <f>'Приложение 4 (новое)'!F20</f>
        <v>0</v>
      </c>
      <c r="F12" s="24">
        <f>'Приложение 4 (новое)'!G20</f>
        <v>0</v>
      </c>
      <c r="G12" s="24">
        <f>'Приложение 4 (новое)'!H20</f>
        <v>0</v>
      </c>
      <c r="H12" s="24">
        <f>'Приложение 4 (новое)'!I20</f>
        <v>0</v>
      </c>
      <c r="I12" s="24">
        <f>'Приложение 4 (новое)'!J20</f>
        <v>0</v>
      </c>
      <c r="J12" s="24">
        <f>'Приложение 4 (новое)'!K20</f>
        <v>0</v>
      </c>
      <c r="K12" s="29"/>
    </row>
    <row r="13" spans="1:18" ht="30" x14ac:dyDescent="0.2">
      <c r="A13" s="27">
        <f>A9+1</f>
        <v>2</v>
      </c>
      <c r="B13" s="30" t="str">
        <f>'Приложение 4 (новое)'!B21</f>
        <v>Мероприятие 02.02 
Взносы на капитальный ремонт общего имущества многоквартирных домов</v>
      </c>
      <c r="C13" s="23" t="s">
        <v>0</v>
      </c>
      <c r="D13" s="23"/>
      <c r="E13" s="24">
        <f>'Приложение 4 (новое)'!F22</f>
        <v>0</v>
      </c>
      <c r="F13" s="24">
        <f>'Приложение 4 (новое)'!G22</f>
        <v>0</v>
      </c>
      <c r="G13" s="24">
        <f>'Приложение 4 (новое)'!H22</f>
        <v>0</v>
      </c>
      <c r="H13" s="24">
        <f>'Приложение 4 (новое)'!I22</f>
        <v>0</v>
      </c>
      <c r="I13" s="24">
        <f>'Приложение 4 (новое)'!J22</f>
        <v>0</v>
      </c>
      <c r="J13" s="24">
        <f>'Приложение 4 (новое)'!K22</f>
        <v>0</v>
      </c>
      <c r="K13" s="25"/>
    </row>
    <row r="14" spans="1:18" ht="30" x14ac:dyDescent="0.2">
      <c r="A14" s="27"/>
      <c r="B14" s="31"/>
      <c r="C14" s="23" t="s">
        <v>5</v>
      </c>
      <c r="D14" s="23"/>
      <c r="E14" s="24">
        <f>'Приложение 4 (новое)'!F23</f>
        <v>0</v>
      </c>
      <c r="F14" s="24">
        <f>'Приложение 4 (новое)'!G23</f>
        <v>0</v>
      </c>
      <c r="G14" s="24">
        <f>'Приложение 4 (новое)'!H23</f>
        <v>0</v>
      </c>
      <c r="H14" s="24">
        <f>'Приложение 4 (новое)'!I23</f>
        <v>0</v>
      </c>
      <c r="I14" s="24">
        <f>'Приложение 4 (новое)'!J23</f>
        <v>0</v>
      </c>
      <c r="J14" s="24">
        <f>'Приложение 4 (новое)'!K23</f>
        <v>0</v>
      </c>
      <c r="K14" s="27"/>
    </row>
    <row r="15" spans="1:18" ht="105" x14ac:dyDescent="0.2">
      <c r="A15" s="27"/>
      <c r="B15" s="31"/>
      <c r="C15" s="23" t="s">
        <v>13</v>
      </c>
      <c r="D15" s="23" t="s">
        <v>62</v>
      </c>
      <c r="E15" s="24">
        <f>'Приложение 4 (новое)'!F24</f>
        <v>123010</v>
      </c>
      <c r="F15" s="24">
        <f>'Приложение 4 (новое)'!G24</f>
        <v>20418</v>
      </c>
      <c r="G15" s="24">
        <f>'Приложение 4 (новое)'!H24</f>
        <v>25648</v>
      </c>
      <c r="H15" s="24">
        <f>'Приложение 4 (новое)'!I24</f>
        <v>25648</v>
      </c>
      <c r="I15" s="24">
        <f>'Приложение 4 (новое)'!J24</f>
        <v>25648</v>
      </c>
      <c r="J15" s="24">
        <f>'Приложение 4 (новое)'!K24</f>
        <v>25648</v>
      </c>
      <c r="K15" s="27"/>
    </row>
    <row r="16" spans="1:18" ht="15" x14ac:dyDescent="0.2">
      <c r="A16" s="29"/>
      <c r="B16" s="32"/>
      <c r="C16" s="23" t="s">
        <v>19</v>
      </c>
      <c r="D16" s="23"/>
      <c r="E16" s="24">
        <f>'Приложение 4 (новое)'!F25</f>
        <v>0</v>
      </c>
      <c r="F16" s="24">
        <f>'Приложение 4 (новое)'!G25</f>
        <v>0</v>
      </c>
      <c r="G16" s="24">
        <f>'Приложение 4 (новое)'!H25</f>
        <v>0</v>
      </c>
      <c r="H16" s="24">
        <f>'Приложение 4 (новое)'!I25</f>
        <v>0</v>
      </c>
      <c r="I16" s="24">
        <f>'Приложение 4 (новое)'!J25</f>
        <v>0</v>
      </c>
      <c r="J16" s="24">
        <f>'Приложение 4 (новое)'!K25</f>
        <v>0</v>
      </c>
      <c r="K16" s="29"/>
    </row>
    <row r="17" spans="1:11" ht="30" x14ac:dyDescent="0.2">
      <c r="A17" s="27">
        <f>A13+1</f>
        <v>3</v>
      </c>
      <c r="B17" s="30" t="str">
        <f>'Приложение 4 (новое)'!B26</f>
        <v xml:space="preserve">Мероприятие 02.03
Организация в соответствии с Федеральным законом от 24 июля 2007 №221-ФЗ «О государственном кадастре недвижимости» выполнения комплексных кадастровых работ и утверждение карты-плана территории </v>
      </c>
      <c r="C17" s="23" t="s">
        <v>0</v>
      </c>
      <c r="D17" s="23"/>
      <c r="E17" s="24">
        <f>'Приложение 4 (новое)'!F27</f>
        <v>0</v>
      </c>
      <c r="F17" s="24">
        <f>'Приложение 4 (новое)'!G27</f>
        <v>0</v>
      </c>
      <c r="G17" s="24">
        <f>'Приложение 4 (новое)'!H27</f>
        <v>0</v>
      </c>
      <c r="H17" s="24">
        <f>'Приложение 4 (новое)'!I27</f>
        <v>0</v>
      </c>
      <c r="I17" s="24">
        <f>'Приложение 4 (новое)'!J27</f>
        <v>0</v>
      </c>
      <c r="J17" s="24">
        <f>'Приложение 4 (новое)'!K27</f>
        <v>0</v>
      </c>
      <c r="K17" s="25"/>
    </row>
    <row r="18" spans="1:11" ht="30" x14ac:dyDescent="0.2">
      <c r="A18" s="27"/>
      <c r="B18" s="31"/>
      <c r="C18" s="23" t="s">
        <v>5</v>
      </c>
      <c r="D18" s="23"/>
      <c r="E18" s="24">
        <f>'Приложение 4 (новое)'!F28</f>
        <v>0</v>
      </c>
      <c r="F18" s="24">
        <f>'Приложение 4 (новое)'!G28</f>
        <v>0</v>
      </c>
      <c r="G18" s="24">
        <f>'Приложение 4 (новое)'!H28</f>
        <v>0</v>
      </c>
      <c r="H18" s="24">
        <f>'Приложение 4 (новое)'!I28</f>
        <v>0</v>
      </c>
      <c r="I18" s="24">
        <f>'Приложение 4 (новое)'!J28</f>
        <v>0</v>
      </c>
      <c r="J18" s="24">
        <f>'Приложение 4 (новое)'!K28</f>
        <v>0</v>
      </c>
      <c r="K18" s="27"/>
    </row>
    <row r="19" spans="1:11" ht="75" x14ac:dyDescent="0.2">
      <c r="A19" s="27"/>
      <c r="B19" s="31"/>
      <c r="C19" s="23" t="s">
        <v>13</v>
      </c>
      <c r="D19" s="23" t="s">
        <v>35</v>
      </c>
      <c r="E19" s="24">
        <f>'Приложение 4 (новое)'!F29</f>
        <v>380</v>
      </c>
      <c r="F19" s="24">
        <f>'Приложение 4 (новое)'!G29</f>
        <v>80</v>
      </c>
      <c r="G19" s="24">
        <f>'Приложение 4 (новое)'!H29</f>
        <v>0</v>
      </c>
      <c r="H19" s="24">
        <f>'Приложение 4 (новое)'!I29</f>
        <v>0</v>
      </c>
      <c r="I19" s="24">
        <f>'Приложение 4 (новое)'!J29</f>
        <v>0</v>
      </c>
      <c r="J19" s="24">
        <f>'Приложение 4 (новое)'!K29</f>
        <v>300</v>
      </c>
      <c r="K19" s="27"/>
    </row>
    <row r="20" spans="1:11" ht="15" x14ac:dyDescent="0.2">
      <c r="A20" s="29"/>
      <c r="B20" s="32"/>
      <c r="C20" s="23" t="s">
        <v>19</v>
      </c>
      <c r="D20" s="23"/>
      <c r="E20" s="24">
        <f>'Приложение 4 (новое)'!F30</f>
        <v>0</v>
      </c>
      <c r="F20" s="24">
        <f>'Приложение 4 (новое)'!G30</f>
        <v>0</v>
      </c>
      <c r="G20" s="24">
        <f>'Приложение 4 (новое)'!H30</f>
        <v>0</v>
      </c>
      <c r="H20" s="24">
        <f>'Приложение 4 (новое)'!I30</f>
        <v>0</v>
      </c>
      <c r="I20" s="24">
        <f>'Приложение 4 (новое)'!J30</f>
        <v>0</v>
      </c>
      <c r="J20" s="24">
        <f>'Приложение 4 (новое)'!K30</f>
        <v>0</v>
      </c>
      <c r="K20" s="29"/>
    </row>
    <row r="21" spans="1:11" ht="30" x14ac:dyDescent="0.2">
      <c r="A21" s="27">
        <f>A17+1</f>
        <v>4</v>
      </c>
      <c r="B21" s="30" t="str">
        <f>'Приложение 4 (новое)'!B36</f>
        <v>Мероприятие 03.01
Осуществление государственных полномочий Московской области в области земельных отношений</v>
      </c>
      <c r="C21" s="23" t="s">
        <v>0</v>
      </c>
      <c r="D21" s="23"/>
      <c r="E21" s="24">
        <f>'Приложение 4 (новое)'!F37</f>
        <v>0</v>
      </c>
      <c r="F21" s="24">
        <f>'Приложение 4 (новое)'!G37</f>
        <v>0</v>
      </c>
      <c r="G21" s="24">
        <f>'Приложение 4 (новое)'!H37</f>
        <v>0</v>
      </c>
      <c r="H21" s="24">
        <f>'Приложение 4 (новое)'!I37</f>
        <v>0</v>
      </c>
      <c r="I21" s="24">
        <f>'Приложение 4 (новое)'!J37</f>
        <v>0</v>
      </c>
      <c r="J21" s="24">
        <f>'Приложение 4 (новое)'!K37</f>
        <v>0</v>
      </c>
      <c r="K21" s="25"/>
    </row>
    <row r="22" spans="1:11" ht="30" x14ac:dyDescent="0.2">
      <c r="A22" s="27"/>
      <c r="B22" s="31"/>
      <c r="C22" s="23" t="s">
        <v>5</v>
      </c>
      <c r="D22" s="23"/>
      <c r="E22" s="24">
        <f>'Приложение 4 (новое)'!F38</f>
        <v>63535</v>
      </c>
      <c r="F22" s="24">
        <f>'Приложение 4 (новое)'!G38</f>
        <v>16309</v>
      </c>
      <c r="G22" s="24">
        <f>'Приложение 4 (новое)'!H38</f>
        <v>15742</v>
      </c>
      <c r="H22" s="24">
        <f>'Приложение 4 (новое)'!I38</f>
        <v>15742</v>
      </c>
      <c r="I22" s="24">
        <f>'Приложение 4 (новое)'!J38</f>
        <v>15742</v>
      </c>
      <c r="J22" s="24">
        <f>'Приложение 4 (новое)'!K38</f>
        <v>0</v>
      </c>
      <c r="K22" s="27"/>
    </row>
    <row r="23" spans="1:11" ht="75" x14ac:dyDescent="0.2">
      <c r="A23" s="27"/>
      <c r="B23" s="31"/>
      <c r="C23" s="23" t="s">
        <v>13</v>
      </c>
      <c r="D23" s="23" t="s">
        <v>35</v>
      </c>
      <c r="E23" s="24">
        <f>'Приложение 4 (новое)'!F39</f>
        <v>37004.6</v>
      </c>
      <c r="F23" s="24">
        <f>'Приложение 4 (новое)'!G39</f>
        <v>8624.6</v>
      </c>
      <c r="G23" s="24">
        <f>'Приложение 4 (новое)'!H39</f>
        <v>9460</v>
      </c>
      <c r="H23" s="24">
        <f>'Приложение 4 (новое)'!I39</f>
        <v>9460</v>
      </c>
      <c r="I23" s="24">
        <f>'Приложение 4 (новое)'!J39</f>
        <v>9460</v>
      </c>
      <c r="J23" s="24">
        <f>'Приложение 4 (новое)'!K39</f>
        <v>0</v>
      </c>
      <c r="K23" s="27"/>
    </row>
    <row r="24" spans="1:11" ht="15" x14ac:dyDescent="0.2">
      <c r="A24" s="29"/>
      <c r="B24" s="32"/>
      <c r="C24" s="23" t="s">
        <v>19</v>
      </c>
      <c r="D24" s="23"/>
      <c r="E24" s="24">
        <f>'Приложение 4 (новое)'!F40</f>
        <v>0</v>
      </c>
      <c r="F24" s="24">
        <f>'Приложение 4 (новое)'!G40</f>
        <v>0</v>
      </c>
      <c r="G24" s="24">
        <f>'Приложение 4 (новое)'!H40</f>
        <v>0</v>
      </c>
      <c r="H24" s="24">
        <f>'Приложение 4 (новое)'!I40</f>
        <v>0</v>
      </c>
      <c r="I24" s="24">
        <f>'Приложение 4 (новое)'!J40</f>
        <v>0</v>
      </c>
      <c r="J24" s="24">
        <f>'Приложение 4 (новое)'!K40</f>
        <v>0</v>
      </c>
      <c r="K24" s="29"/>
    </row>
    <row r="25" spans="1:11" ht="30" x14ac:dyDescent="0.2">
      <c r="A25" s="27">
        <f>A21+1</f>
        <v>5</v>
      </c>
      <c r="B25" s="30" t="str">
        <f>'Приложение 4 (новое)'!B46</f>
        <v>Мероприятие 07.01
Обеспечение деятельности муниципальных органов в сфере земельно-имущественных отношений</v>
      </c>
      <c r="C25" s="23" t="s">
        <v>0</v>
      </c>
      <c r="D25" s="23"/>
      <c r="E25" s="24">
        <f>'Приложение 4 (новое)'!F47</f>
        <v>0</v>
      </c>
      <c r="F25" s="24">
        <f>'Приложение 4 (новое)'!G47</f>
        <v>0</v>
      </c>
      <c r="G25" s="24">
        <f>'Приложение 4 (новое)'!H47</f>
        <v>0</v>
      </c>
      <c r="H25" s="24">
        <f>'Приложение 4 (новое)'!I47</f>
        <v>0</v>
      </c>
      <c r="I25" s="24">
        <f>'Приложение 4 (новое)'!J47</f>
        <v>0</v>
      </c>
      <c r="J25" s="24">
        <f>'Приложение 4 (новое)'!K47</f>
        <v>0</v>
      </c>
      <c r="K25" s="25"/>
    </row>
    <row r="26" spans="1:11" ht="30" x14ac:dyDescent="0.2">
      <c r="A26" s="27"/>
      <c r="B26" s="31"/>
      <c r="C26" s="23" t="s">
        <v>5</v>
      </c>
      <c r="D26" s="23"/>
      <c r="E26" s="24">
        <f>'Приложение 4 (новое)'!F48</f>
        <v>0</v>
      </c>
      <c r="F26" s="24">
        <f>'Приложение 4 (новое)'!G48</f>
        <v>0</v>
      </c>
      <c r="G26" s="24">
        <f>'Приложение 4 (новое)'!H48</f>
        <v>0</v>
      </c>
      <c r="H26" s="24">
        <f>'Приложение 4 (новое)'!I48</f>
        <v>0</v>
      </c>
      <c r="I26" s="24">
        <f>'Приложение 4 (новое)'!J48</f>
        <v>0</v>
      </c>
      <c r="J26" s="24">
        <f>'Приложение 4 (новое)'!K48</f>
        <v>0</v>
      </c>
      <c r="K26" s="27"/>
    </row>
    <row r="27" spans="1:11" ht="75" x14ac:dyDescent="0.2">
      <c r="A27" s="27"/>
      <c r="B27" s="31"/>
      <c r="C27" s="23" t="s">
        <v>13</v>
      </c>
      <c r="D27" s="23" t="s">
        <v>35</v>
      </c>
      <c r="E27" s="24">
        <f>'Приложение 4 (новое)'!F49</f>
        <v>259015.7</v>
      </c>
      <c r="F27" s="24">
        <f>'Приложение 4 (новое)'!G49</f>
        <v>49685.599999999999</v>
      </c>
      <c r="G27" s="24">
        <f>'Приложение 4 (новое)'!H49</f>
        <v>50269.2</v>
      </c>
      <c r="H27" s="24">
        <f>'Приложение 4 (новое)'!I49</f>
        <v>50947.199999999997</v>
      </c>
      <c r="I27" s="24">
        <f>'Приложение 4 (новое)'!J49</f>
        <v>50747.7</v>
      </c>
      <c r="J27" s="24">
        <f>'Приложение 4 (новое)'!K49</f>
        <v>57366</v>
      </c>
      <c r="K27" s="27"/>
    </row>
    <row r="28" spans="1:11" ht="15" x14ac:dyDescent="0.2">
      <c r="A28" s="29"/>
      <c r="B28" s="32"/>
      <c r="C28" s="23" t="s">
        <v>19</v>
      </c>
      <c r="D28" s="23"/>
      <c r="E28" s="24">
        <f>'Приложение 4 (новое)'!F50</f>
        <v>0</v>
      </c>
      <c r="F28" s="24">
        <f>'Приложение 4 (новое)'!G50</f>
        <v>0</v>
      </c>
      <c r="G28" s="24">
        <f>'Приложение 4 (новое)'!H50</f>
        <v>0</v>
      </c>
      <c r="H28" s="24">
        <f>'Приложение 4 (новое)'!I50</f>
        <v>0</v>
      </c>
      <c r="I28" s="24">
        <f>'Приложение 4 (новое)'!J50</f>
        <v>0</v>
      </c>
      <c r="J28" s="24">
        <f>'Приложение 4 (новое)'!K50</f>
        <v>0</v>
      </c>
      <c r="K28" s="29"/>
    </row>
    <row r="29" spans="1:11" ht="23.25" customHeight="1" x14ac:dyDescent="0.2">
      <c r="A29" s="17" t="str">
        <f>'Приложение 4 (новое)'!A56:M56</f>
        <v>Подпрограмма     III  «Совершенствование муниципальной службы Московской области»</v>
      </c>
      <c r="B29" s="18"/>
      <c r="C29" s="18"/>
      <c r="D29" s="18"/>
      <c r="E29" s="18"/>
      <c r="F29" s="18"/>
      <c r="G29" s="18"/>
      <c r="H29" s="18"/>
      <c r="I29" s="18"/>
      <c r="J29" s="18"/>
      <c r="K29" s="19"/>
    </row>
    <row r="30" spans="1:11" ht="30" x14ac:dyDescent="0.2">
      <c r="A30" s="25">
        <v>1</v>
      </c>
      <c r="B30" s="21" t="str">
        <f>'Приложение 4 (новое)'!B62</f>
        <v>Мероприятие 01.01  
Организация и проведение мероприятий по обучению, переобучению, повышению квалификации и обмену опытом специалистов</v>
      </c>
      <c r="C30" s="23" t="s">
        <v>0</v>
      </c>
      <c r="D30" s="23"/>
      <c r="E30" s="33">
        <f>'Приложение 4 (новое)'!F63</f>
        <v>0</v>
      </c>
      <c r="F30" s="33">
        <f>'Приложение 4 (новое)'!G63</f>
        <v>0</v>
      </c>
      <c r="G30" s="33">
        <f>'Приложение 4 (новое)'!H63</f>
        <v>0</v>
      </c>
      <c r="H30" s="33">
        <f>'Приложение 4 (новое)'!I63</f>
        <v>0</v>
      </c>
      <c r="I30" s="33">
        <f>'Приложение 4 (новое)'!J63</f>
        <v>0</v>
      </c>
      <c r="J30" s="33">
        <f>'Приложение 4 (новое)'!K63</f>
        <v>0</v>
      </c>
      <c r="K30" s="30"/>
    </row>
    <row r="31" spans="1:11" ht="30" x14ac:dyDescent="0.2">
      <c r="A31" s="27"/>
      <c r="B31" s="26"/>
      <c r="C31" s="23" t="s">
        <v>5</v>
      </c>
      <c r="D31" s="23"/>
      <c r="E31" s="33">
        <f>'Приложение 4 (новое)'!F64</f>
        <v>0</v>
      </c>
      <c r="F31" s="33">
        <f>'Приложение 4 (новое)'!G64</f>
        <v>0</v>
      </c>
      <c r="G31" s="33">
        <f>'Приложение 4 (новое)'!H64</f>
        <v>0</v>
      </c>
      <c r="H31" s="33">
        <f>'Приложение 4 (новое)'!I64</f>
        <v>0</v>
      </c>
      <c r="I31" s="33">
        <f>'Приложение 4 (новое)'!J64</f>
        <v>0</v>
      </c>
      <c r="J31" s="33">
        <f>'Приложение 4 (новое)'!K64</f>
        <v>0</v>
      </c>
      <c r="K31" s="31"/>
    </row>
    <row r="32" spans="1:11" ht="60" x14ac:dyDescent="0.2">
      <c r="A32" s="27"/>
      <c r="B32" s="26"/>
      <c r="C32" s="23" t="s">
        <v>13</v>
      </c>
      <c r="D32" s="23" t="s">
        <v>27</v>
      </c>
      <c r="E32" s="33">
        <f>'Приложение 4 (новое)'!F65</f>
        <v>1620</v>
      </c>
      <c r="F32" s="33">
        <f>'Приложение 4 (новое)'!G65</f>
        <v>420</v>
      </c>
      <c r="G32" s="33">
        <f>'Приложение 4 (новое)'!H65</f>
        <v>300</v>
      </c>
      <c r="H32" s="33">
        <f>'Приложение 4 (новое)'!I65</f>
        <v>300</v>
      </c>
      <c r="I32" s="33">
        <f>'Приложение 4 (новое)'!J65</f>
        <v>300</v>
      </c>
      <c r="J32" s="33">
        <f>'Приложение 4 (новое)'!K65</f>
        <v>300</v>
      </c>
      <c r="K32" s="31"/>
    </row>
    <row r="33" spans="1:11" ht="15" x14ac:dyDescent="0.2">
      <c r="A33" s="29"/>
      <c r="B33" s="28"/>
      <c r="C33" s="23" t="s">
        <v>19</v>
      </c>
      <c r="D33" s="23"/>
      <c r="E33" s="33">
        <f>'Приложение 4 (новое)'!F66</f>
        <v>0</v>
      </c>
      <c r="F33" s="33">
        <f>'Приложение 4 (новое)'!G66</f>
        <v>0</v>
      </c>
      <c r="G33" s="33">
        <f>'Приложение 4 (новое)'!H66</f>
        <v>0</v>
      </c>
      <c r="H33" s="33">
        <f>'Приложение 4 (новое)'!I66</f>
        <v>0</v>
      </c>
      <c r="I33" s="33">
        <f>'Приложение 4 (новое)'!J66</f>
        <v>0</v>
      </c>
      <c r="J33" s="33">
        <f>'Приложение 4 (новое)'!K66</f>
        <v>0</v>
      </c>
      <c r="K33" s="32"/>
    </row>
    <row r="34" spans="1:11" ht="30" x14ac:dyDescent="0.2">
      <c r="A34" s="25">
        <f>A30+1</f>
        <v>2</v>
      </c>
      <c r="B34" s="30" t="str">
        <f>'Приложение 4 (новое)'!B67</f>
        <v xml:space="preserve">Мероприятие 01.02  
Организация работы по повышению квалификации муниципальных служащих и работников муниципальных учреждений, в т.ч. участие в краткосрочных семинарах                 </v>
      </c>
      <c r="C34" s="23" t="s">
        <v>0</v>
      </c>
      <c r="D34" s="23"/>
      <c r="E34" s="33">
        <f>'Приложение 4 (новое)'!F68</f>
        <v>0</v>
      </c>
      <c r="F34" s="33">
        <f>'Приложение 4 (новое)'!G68</f>
        <v>0</v>
      </c>
      <c r="G34" s="33">
        <f>'Приложение 4 (новое)'!H68</f>
        <v>0</v>
      </c>
      <c r="H34" s="33">
        <f>'Приложение 4 (новое)'!I68</f>
        <v>0</v>
      </c>
      <c r="I34" s="33">
        <f>'Приложение 4 (новое)'!J68</f>
        <v>0</v>
      </c>
      <c r="J34" s="33">
        <f>'Приложение 4 (новое)'!K68</f>
        <v>0</v>
      </c>
      <c r="K34" s="30"/>
    </row>
    <row r="35" spans="1:11" ht="30" x14ac:dyDescent="0.2">
      <c r="A35" s="27"/>
      <c r="B35" s="31"/>
      <c r="C35" s="23" t="s">
        <v>5</v>
      </c>
      <c r="D35" s="23"/>
      <c r="E35" s="33">
        <f>'Приложение 4 (новое)'!F69</f>
        <v>0</v>
      </c>
      <c r="F35" s="33">
        <f>'Приложение 4 (новое)'!G69</f>
        <v>0</v>
      </c>
      <c r="G35" s="33">
        <f>'Приложение 4 (новое)'!H69</f>
        <v>0</v>
      </c>
      <c r="H35" s="33">
        <f>'Приложение 4 (новое)'!I69</f>
        <v>0</v>
      </c>
      <c r="I35" s="33">
        <f>'Приложение 4 (новое)'!J69</f>
        <v>0</v>
      </c>
      <c r="J35" s="33">
        <f>'Приложение 4 (новое)'!K69</f>
        <v>0</v>
      </c>
      <c r="K35" s="31"/>
    </row>
    <row r="36" spans="1:11" ht="60" x14ac:dyDescent="0.2">
      <c r="A36" s="27"/>
      <c r="B36" s="31"/>
      <c r="C36" s="23" t="s">
        <v>13</v>
      </c>
      <c r="D36" s="23" t="s">
        <v>27</v>
      </c>
      <c r="E36" s="33">
        <f>'Приложение 4 (новое)'!F70</f>
        <v>1280</v>
      </c>
      <c r="F36" s="33">
        <f>'Приложение 4 (новое)'!G70</f>
        <v>180</v>
      </c>
      <c r="G36" s="33">
        <f>'Приложение 4 (новое)'!H70</f>
        <v>200</v>
      </c>
      <c r="H36" s="33">
        <f>'Приложение 4 (новое)'!I70</f>
        <v>300</v>
      </c>
      <c r="I36" s="33">
        <f>'Приложение 4 (новое)'!J70</f>
        <v>300</v>
      </c>
      <c r="J36" s="33">
        <f>'Приложение 4 (новое)'!K70</f>
        <v>300</v>
      </c>
      <c r="K36" s="31"/>
    </row>
    <row r="37" spans="1:11" ht="15" x14ac:dyDescent="0.2">
      <c r="A37" s="29"/>
      <c r="B37" s="32"/>
      <c r="C37" s="23" t="s">
        <v>19</v>
      </c>
      <c r="D37" s="23"/>
      <c r="E37" s="33">
        <f>'Приложение 4 (новое)'!F71</f>
        <v>0</v>
      </c>
      <c r="F37" s="33">
        <f>'Приложение 4 (новое)'!G71</f>
        <v>0</v>
      </c>
      <c r="G37" s="33">
        <f>'Приложение 4 (новое)'!H71</f>
        <v>0</v>
      </c>
      <c r="H37" s="33">
        <f>'Приложение 4 (новое)'!I71</f>
        <v>0</v>
      </c>
      <c r="I37" s="33">
        <f>'Приложение 4 (новое)'!J71</f>
        <v>0</v>
      </c>
      <c r="J37" s="33">
        <f>'Приложение 4 (новое)'!K71</f>
        <v>0</v>
      </c>
      <c r="K37" s="32"/>
    </row>
    <row r="38" spans="1:11" ht="32.25" customHeight="1" x14ac:dyDescent="0.2">
      <c r="A38" s="17" t="str">
        <f>'Приложение 4 (новое)'!A77:M77</f>
        <v>Подпрограмма     IV  «Управление муниципальными финансами »</v>
      </c>
      <c r="B38" s="18"/>
      <c r="C38" s="18"/>
      <c r="D38" s="18"/>
      <c r="E38" s="18"/>
      <c r="F38" s="18"/>
      <c r="G38" s="18"/>
      <c r="H38" s="18"/>
      <c r="I38" s="18"/>
      <c r="J38" s="18"/>
      <c r="K38" s="19"/>
    </row>
    <row r="39" spans="1:11" ht="30" x14ac:dyDescent="0.2">
      <c r="A39" s="25">
        <v>1</v>
      </c>
      <c r="B39" s="21" t="str">
        <f>'Приложение 4 (новое)'!B83</f>
        <v>Мероприятие 01.01 
Разработка мероприятий, направленных на увеличение доходов и снижение задолженности по налоговым платежам</v>
      </c>
      <c r="C39" s="23" t="s">
        <v>0</v>
      </c>
      <c r="D39" s="23"/>
      <c r="E39" s="34" t="str">
        <f>'Приложение 4 (новое)'!E83</f>
        <v>В пределах средств, выделенных на обеспечение деятельности</v>
      </c>
      <c r="F39" s="35"/>
      <c r="G39" s="35"/>
      <c r="H39" s="35"/>
      <c r="I39" s="35"/>
      <c r="J39" s="36"/>
      <c r="K39" s="30"/>
    </row>
    <row r="40" spans="1:11" ht="30" x14ac:dyDescent="0.2">
      <c r="A40" s="27"/>
      <c r="B40" s="26"/>
      <c r="C40" s="23" t="s">
        <v>5</v>
      </c>
      <c r="D40" s="23"/>
      <c r="E40" s="37"/>
      <c r="F40" s="38"/>
      <c r="G40" s="38"/>
      <c r="H40" s="38"/>
      <c r="I40" s="38"/>
      <c r="J40" s="39"/>
      <c r="K40" s="31"/>
    </row>
    <row r="41" spans="1:11" ht="45" x14ac:dyDescent="0.2">
      <c r="A41" s="27"/>
      <c r="B41" s="26"/>
      <c r="C41" s="23" t="s">
        <v>13</v>
      </c>
      <c r="D41" s="23"/>
      <c r="E41" s="37"/>
      <c r="F41" s="38"/>
      <c r="G41" s="38"/>
      <c r="H41" s="38"/>
      <c r="I41" s="38"/>
      <c r="J41" s="39"/>
      <c r="K41" s="31"/>
    </row>
    <row r="42" spans="1:11" ht="15" x14ac:dyDescent="0.2">
      <c r="A42" s="29"/>
      <c r="B42" s="28"/>
      <c r="C42" s="23" t="s">
        <v>19</v>
      </c>
      <c r="D42" s="23"/>
      <c r="E42" s="40"/>
      <c r="F42" s="41"/>
      <c r="G42" s="41"/>
      <c r="H42" s="41"/>
      <c r="I42" s="41"/>
      <c r="J42" s="42"/>
      <c r="K42" s="32"/>
    </row>
    <row r="43" spans="1:11" ht="30" x14ac:dyDescent="0.2">
      <c r="A43" s="25">
        <f>A39+1</f>
        <v>2</v>
      </c>
      <c r="B43" s="30" t="str">
        <f>'Приложение 4 (новое)'!B88</f>
        <v>Мероприятие 01.02 
Осуществление мониторинга поступлений налоговых и неналоговых доходов местного бюджета</v>
      </c>
      <c r="C43" s="23" t="s">
        <v>0</v>
      </c>
      <c r="D43" s="23"/>
      <c r="E43" s="34" t="str">
        <f>'Приложение 4 (новое)'!E88</f>
        <v>В пределах средств, выделенных на обеспечение деятельности</v>
      </c>
      <c r="F43" s="35"/>
      <c r="G43" s="35"/>
      <c r="H43" s="35"/>
      <c r="I43" s="35"/>
      <c r="J43" s="36"/>
      <c r="K43" s="30"/>
    </row>
    <row r="44" spans="1:11" ht="30" x14ac:dyDescent="0.2">
      <c r="A44" s="27"/>
      <c r="B44" s="31"/>
      <c r="C44" s="23" t="s">
        <v>5</v>
      </c>
      <c r="D44" s="23"/>
      <c r="E44" s="37"/>
      <c r="F44" s="38"/>
      <c r="G44" s="38"/>
      <c r="H44" s="38"/>
      <c r="I44" s="38"/>
      <c r="J44" s="39"/>
      <c r="K44" s="31"/>
    </row>
    <row r="45" spans="1:11" ht="45" x14ac:dyDescent="0.2">
      <c r="A45" s="27"/>
      <c r="B45" s="31"/>
      <c r="C45" s="23" t="s">
        <v>13</v>
      </c>
      <c r="D45" s="23"/>
      <c r="E45" s="37"/>
      <c r="F45" s="38"/>
      <c r="G45" s="38"/>
      <c r="H45" s="38"/>
      <c r="I45" s="38"/>
      <c r="J45" s="39"/>
      <c r="K45" s="31"/>
    </row>
    <row r="46" spans="1:11" ht="15" x14ac:dyDescent="0.2">
      <c r="A46" s="29"/>
      <c r="B46" s="32"/>
      <c r="C46" s="23" t="s">
        <v>19</v>
      </c>
      <c r="D46" s="23"/>
      <c r="E46" s="40"/>
      <c r="F46" s="41"/>
      <c r="G46" s="41"/>
      <c r="H46" s="41"/>
      <c r="I46" s="41"/>
      <c r="J46" s="42"/>
      <c r="K46" s="32"/>
    </row>
    <row r="47" spans="1:11" ht="30" x14ac:dyDescent="0.2">
      <c r="A47" s="25">
        <f>A43+1</f>
        <v>3</v>
      </c>
      <c r="B47" s="30" t="str">
        <f>'Приложение 4 (новое)'!B93</f>
        <v>Мероприятие 01.03
Формирование прогноза поступлений налоговых и неналоговых доходов в местный бюджет на предстоящий месяц с разбивкой по дням в целях детального прогнозирования ассигнований для финансирования социально значимых расходов</v>
      </c>
      <c r="C47" s="23" t="s">
        <v>0</v>
      </c>
      <c r="D47" s="23"/>
      <c r="E47" s="34" t="str">
        <f>'Приложение 4 (новое)'!E93</f>
        <v>В пределах средств, выделенных на обеспечение деятельности</v>
      </c>
      <c r="F47" s="35"/>
      <c r="G47" s="35"/>
      <c r="H47" s="35"/>
      <c r="I47" s="35"/>
      <c r="J47" s="36"/>
      <c r="K47" s="30"/>
    </row>
    <row r="48" spans="1:11" ht="30" x14ac:dyDescent="0.2">
      <c r="A48" s="27"/>
      <c r="B48" s="31"/>
      <c r="C48" s="23" t="s">
        <v>5</v>
      </c>
      <c r="D48" s="23"/>
      <c r="E48" s="37"/>
      <c r="F48" s="38"/>
      <c r="G48" s="38"/>
      <c r="H48" s="38"/>
      <c r="I48" s="38"/>
      <c r="J48" s="39"/>
      <c r="K48" s="31"/>
    </row>
    <row r="49" spans="1:11" ht="45" x14ac:dyDescent="0.2">
      <c r="A49" s="27"/>
      <c r="B49" s="31"/>
      <c r="C49" s="23" t="s">
        <v>13</v>
      </c>
      <c r="D49" s="23"/>
      <c r="E49" s="37"/>
      <c r="F49" s="38"/>
      <c r="G49" s="38"/>
      <c r="H49" s="38"/>
      <c r="I49" s="38"/>
      <c r="J49" s="39"/>
      <c r="K49" s="31"/>
    </row>
    <row r="50" spans="1:11" ht="15" x14ac:dyDescent="0.2">
      <c r="A50" s="29"/>
      <c r="B50" s="32"/>
      <c r="C50" s="23" t="s">
        <v>19</v>
      </c>
      <c r="D50" s="23"/>
      <c r="E50" s="40"/>
      <c r="F50" s="41"/>
      <c r="G50" s="41"/>
      <c r="H50" s="41"/>
      <c r="I50" s="41"/>
      <c r="J50" s="42"/>
      <c r="K50" s="32"/>
    </row>
    <row r="51" spans="1:11" ht="30" x14ac:dyDescent="0.2">
      <c r="A51" s="25">
        <f>A47+1</f>
        <v>4</v>
      </c>
      <c r="B51" s="30" t="str">
        <f>'Приложение 4 (новое)'!B98</f>
        <v>Мероприятие 01.04 
Проведение работы с главными администраторами по представлению прогноза поступления доходов и аналитических материалов по исполнению бюджета</v>
      </c>
      <c r="C51" s="23" t="s">
        <v>0</v>
      </c>
      <c r="D51" s="23"/>
      <c r="E51" s="34" t="str">
        <f>'Приложение 4 (новое)'!E98</f>
        <v>В пределах средств, выделенных на обеспечение деятельности</v>
      </c>
      <c r="F51" s="35"/>
      <c r="G51" s="35"/>
      <c r="H51" s="35"/>
      <c r="I51" s="35"/>
      <c r="J51" s="36"/>
      <c r="K51" s="30"/>
    </row>
    <row r="52" spans="1:11" ht="30" x14ac:dyDescent="0.2">
      <c r="A52" s="27"/>
      <c r="B52" s="31"/>
      <c r="C52" s="23" t="s">
        <v>5</v>
      </c>
      <c r="D52" s="23"/>
      <c r="E52" s="37"/>
      <c r="F52" s="38"/>
      <c r="G52" s="38"/>
      <c r="H52" s="38"/>
      <c r="I52" s="38"/>
      <c r="J52" s="39"/>
      <c r="K52" s="31"/>
    </row>
    <row r="53" spans="1:11" ht="45" x14ac:dyDescent="0.2">
      <c r="A53" s="27"/>
      <c r="B53" s="31"/>
      <c r="C53" s="23" t="s">
        <v>13</v>
      </c>
      <c r="D53" s="23"/>
      <c r="E53" s="37"/>
      <c r="F53" s="38"/>
      <c r="G53" s="38"/>
      <c r="H53" s="38"/>
      <c r="I53" s="38"/>
      <c r="J53" s="39"/>
      <c r="K53" s="31"/>
    </row>
    <row r="54" spans="1:11" ht="15" x14ac:dyDescent="0.2">
      <c r="A54" s="29"/>
      <c r="B54" s="32"/>
      <c r="C54" s="23" t="s">
        <v>19</v>
      </c>
      <c r="D54" s="23"/>
      <c r="E54" s="40"/>
      <c r="F54" s="41"/>
      <c r="G54" s="41"/>
      <c r="H54" s="41"/>
      <c r="I54" s="41"/>
      <c r="J54" s="42"/>
      <c r="K54" s="32"/>
    </row>
    <row r="55" spans="1:11" ht="30" x14ac:dyDescent="0.2">
      <c r="A55" s="25">
        <f>A51+1</f>
        <v>5</v>
      </c>
      <c r="B55" s="30" t="str">
        <f>'Приложение 4 (новое)'!B108</f>
        <v>Мероприятие 05.01
Мониторинг и оценка качества управления муниципальными финансами</v>
      </c>
      <c r="C55" s="23" t="s">
        <v>0</v>
      </c>
      <c r="D55" s="23"/>
      <c r="E55" s="34" t="str">
        <f>'Приложение 4 (новое)'!E108</f>
        <v>В пределах средств, выделенных на обеспечение деятельности</v>
      </c>
      <c r="F55" s="35"/>
      <c r="G55" s="35"/>
      <c r="H55" s="35"/>
      <c r="I55" s="35"/>
      <c r="J55" s="36"/>
      <c r="K55" s="30"/>
    </row>
    <row r="56" spans="1:11" ht="30" x14ac:dyDescent="0.2">
      <c r="A56" s="27"/>
      <c r="B56" s="31"/>
      <c r="C56" s="23" t="s">
        <v>5</v>
      </c>
      <c r="D56" s="23"/>
      <c r="E56" s="37"/>
      <c r="F56" s="38"/>
      <c r="G56" s="38"/>
      <c r="H56" s="38"/>
      <c r="I56" s="38"/>
      <c r="J56" s="39"/>
      <c r="K56" s="31"/>
    </row>
    <row r="57" spans="1:11" ht="45" x14ac:dyDescent="0.2">
      <c r="A57" s="27"/>
      <c r="B57" s="31"/>
      <c r="C57" s="23" t="s">
        <v>13</v>
      </c>
      <c r="D57" s="23"/>
      <c r="E57" s="37"/>
      <c r="F57" s="38"/>
      <c r="G57" s="38"/>
      <c r="H57" s="38"/>
      <c r="I57" s="38"/>
      <c r="J57" s="39"/>
      <c r="K57" s="31"/>
    </row>
    <row r="58" spans="1:11" ht="15" x14ac:dyDescent="0.2">
      <c r="A58" s="29"/>
      <c r="B58" s="32"/>
      <c r="C58" s="23" t="s">
        <v>19</v>
      </c>
      <c r="D58" s="23"/>
      <c r="E58" s="40"/>
      <c r="F58" s="41"/>
      <c r="G58" s="41"/>
      <c r="H58" s="41"/>
      <c r="I58" s="41"/>
      <c r="J58" s="42"/>
      <c r="K58" s="32"/>
    </row>
    <row r="59" spans="1:11" ht="30" x14ac:dyDescent="0.2">
      <c r="A59" s="27">
        <v>6</v>
      </c>
      <c r="B59" s="30" t="str">
        <f>'Приложение 4 (новое)'!B118</f>
        <v>Мероприятие 06.01
Обслуживание муниципального долга по бюджетным кредитам</v>
      </c>
      <c r="C59" s="23" t="s">
        <v>0</v>
      </c>
      <c r="D59" s="23"/>
      <c r="E59" s="43">
        <f>'Приложение 4 (новое)'!F119</f>
        <v>0</v>
      </c>
      <c r="F59" s="43">
        <f>'Приложение 4 (новое)'!G119</f>
        <v>0</v>
      </c>
      <c r="G59" s="43">
        <f>'Приложение 4 (новое)'!H119</f>
        <v>0</v>
      </c>
      <c r="H59" s="43">
        <f>'Приложение 4 (новое)'!I119</f>
        <v>0</v>
      </c>
      <c r="I59" s="43">
        <f>'Приложение 4 (новое)'!J119</f>
        <v>0</v>
      </c>
      <c r="J59" s="43">
        <f>'Приложение 4 (новое)'!K119</f>
        <v>0</v>
      </c>
      <c r="K59" s="31"/>
    </row>
    <row r="60" spans="1:11" ht="30" x14ac:dyDescent="0.2">
      <c r="A60" s="27"/>
      <c r="B60" s="44"/>
      <c r="C60" s="23" t="s">
        <v>5</v>
      </c>
      <c r="D60" s="23"/>
      <c r="E60" s="43">
        <f>'Приложение 4 (новое)'!F120</f>
        <v>0</v>
      </c>
      <c r="F60" s="43">
        <f>'Приложение 4 (новое)'!G120</f>
        <v>0</v>
      </c>
      <c r="G60" s="43">
        <f>'Приложение 4 (новое)'!H120</f>
        <v>0</v>
      </c>
      <c r="H60" s="43">
        <f>'Приложение 4 (новое)'!I120</f>
        <v>0</v>
      </c>
      <c r="I60" s="43">
        <f>'Приложение 4 (новое)'!J120</f>
        <v>0</v>
      </c>
      <c r="J60" s="43">
        <f>'Приложение 4 (новое)'!K120</f>
        <v>0</v>
      </c>
      <c r="K60" s="31"/>
    </row>
    <row r="61" spans="1:11" ht="45" x14ac:dyDescent="0.2">
      <c r="A61" s="27"/>
      <c r="B61" s="44"/>
      <c r="C61" s="23" t="s">
        <v>13</v>
      </c>
      <c r="D61" s="23"/>
      <c r="E61" s="43">
        <f>'Приложение 4 (новое)'!F121</f>
        <v>0</v>
      </c>
      <c r="F61" s="43">
        <f>'Приложение 4 (новое)'!G121</f>
        <v>0</v>
      </c>
      <c r="G61" s="43">
        <f>'Приложение 4 (новое)'!H121</f>
        <v>0</v>
      </c>
      <c r="H61" s="43">
        <f>'Приложение 4 (новое)'!I121</f>
        <v>0</v>
      </c>
      <c r="I61" s="43">
        <f>'Приложение 4 (новое)'!J121</f>
        <v>0</v>
      </c>
      <c r="J61" s="43">
        <f>'Приложение 4 (новое)'!K121</f>
        <v>0</v>
      </c>
      <c r="K61" s="31"/>
    </row>
    <row r="62" spans="1:11" ht="15" x14ac:dyDescent="0.2">
      <c r="A62" s="29"/>
      <c r="B62" s="45"/>
      <c r="C62" s="23" t="s">
        <v>19</v>
      </c>
      <c r="D62" s="23"/>
      <c r="E62" s="43">
        <f>'Приложение 4 (новое)'!F122</f>
        <v>0</v>
      </c>
      <c r="F62" s="43">
        <f>'Приложение 4 (новое)'!G122</f>
        <v>0</v>
      </c>
      <c r="G62" s="43">
        <f>'Приложение 4 (новое)'!H122</f>
        <v>0</v>
      </c>
      <c r="H62" s="43">
        <f>'Приложение 4 (новое)'!I122</f>
        <v>0</v>
      </c>
      <c r="I62" s="43">
        <f>'Приложение 4 (новое)'!J122</f>
        <v>0</v>
      </c>
      <c r="J62" s="43">
        <f>'Приложение 4 (новое)'!K122</f>
        <v>0</v>
      </c>
      <c r="K62" s="32"/>
    </row>
    <row r="63" spans="1:11" ht="30" x14ac:dyDescent="0.2">
      <c r="A63" s="27">
        <v>7</v>
      </c>
      <c r="B63" s="30" t="str">
        <f>'Приложение 4 (новое)'!B123</f>
        <v>Мероприятие 06.02
Обслуживание муниципального долга по коммерческим кредитам</v>
      </c>
      <c r="C63" s="23" t="s">
        <v>0</v>
      </c>
      <c r="D63" s="23"/>
      <c r="E63" s="43">
        <f>'Приложение 4 (новое)'!F124</f>
        <v>0</v>
      </c>
      <c r="F63" s="43">
        <f>'Приложение 4 (новое)'!G124</f>
        <v>0</v>
      </c>
      <c r="G63" s="43">
        <f>'Приложение 4 (новое)'!H124</f>
        <v>0</v>
      </c>
      <c r="H63" s="43">
        <f>'Приложение 4 (новое)'!I124</f>
        <v>0</v>
      </c>
      <c r="I63" s="43">
        <f>'Приложение 4 (новое)'!J124</f>
        <v>0</v>
      </c>
      <c r="J63" s="43">
        <f>'Приложение 4 (новое)'!K124</f>
        <v>0</v>
      </c>
      <c r="K63" s="31"/>
    </row>
    <row r="64" spans="1:11" ht="30" x14ac:dyDescent="0.2">
      <c r="A64" s="27"/>
      <c r="B64" s="44"/>
      <c r="C64" s="23" t="s">
        <v>5</v>
      </c>
      <c r="D64" s="23"/>
      <c r="E64" s="43">
        <f>'Приложение 4 (новое)'!F125</f>
        <v>0</v>
      </c>
      <c r="F64" s="43">
        <f>'Приложение 4 (новое)'!G125</f>
        <v>0</v>
      </c>
      <c r="G64" s="43">
        <f>'Приложение 4 (новое)'!H125</f>
        <v>0</v>
      </c>
      <c r="H64" s="43">
        <f>'Приложение 4 (новое)'!I125</f>
        <v>0</v>
      </c>
      <c r="I64" s="43">
        <f>'Приложение 4 (новое)'!J125</f>
        <v>0</v>
      </c>
      <c r="J64" s="43">
        <f>'Приложение 4 (новое)'!K125</f>
        <v>0</v>
      </c>
      <c r="K64" s="31"/>
    </row>
    <row r="65" spans="1:11" ht="60" x14ac:dyDescent="0.2">
      <c r="A65" s="27"/>
      <c r="B65" s="44"/>
      <c r="C65" s="23" t="s">
        <v>13</v>
      </c>
      <c r="D65" s="23" t="s">
        <v>27</v>
      </c>
      <c r="E65" s="43">
        <f>'Приложение 4 (новое)'!F126</f>
        <v>835529</v>
      </c>
      <c r="F65" s="43">
        <f>'Приложение 4 (новое)'!G126</f>
        <v>51529.000000000015</v>
      </c>
      <c r="G65" s="43">
        <f>'Приложение 4 (новое)'!H126</f>
        <v>145000</v>
      </c>
      <c r="H65" s="43">
        <f>'Приложение 4 (новое)'!I126</f>
        <v>190000</v>
      </c>
      <c r="I65" s="43">
        <f>'Приложение 4 (новое)'!J126</f>
        <v>210000</v>
      </c>
      <c r="J65" s="43">
        <f>'Приложение 4 (новое)'!K126</f>
        <v>239000</v>
      </c>
      <c r="K65" s="31"/>
    </row>
    <row r="66" spans="1:11" ht="15" x14ac:dyDescent="0.2">
      <c r="A66" s="29"/>
      <c r="B66" s="45"/>
      <c r="C66" s="23" t="s">
        <v>19</v>
      </c>
      <c r="D66" s="23"/>
      <c r="E66" s="43">
        <f>'Приложение 4 (новое)'!F127</f>
        <v>0</v>
      </c>
      <c r="F66" s="43">
        <f>'Приложение 4 (новое)'!G127</f>
        <v>0</v>
      </c>
      <c r="G66" s="43">
        <f>'Приложение 4 (новое)'!H127</f>
        <v>0</v>
      </c>
      <c r="H66" s="43">
        <f>'Приложение 4 (новое)'!I127</f>
        <v>0</v>
      </c>
      <c r="I66" s="43">
        <f>'Приложение 4 (новое)'!J127</f>
        <v>0</v>
      </c>
      <c r="J66" s="43">
        <f>'Приложение 4 (новое)'!K127</f>
        <v>0</v>
      </c>
      <c r="K66" s="32"/>
    </row>
    <row r="67" spans="1:11" ht="30" x14ac:dyDescent="0.2">
      <c r="A67" s="27">
        <v>8</v>
      </c>
      <c r="B67" s="30" t="str">
        <f>'Приложение 4 (новое)'!B133</f>
        <v>Мероприятие 07.01
Проведение анализа сложившейся просроченной кредиторской задолженности</v>
      </c>
      <c r="C67" s="23" t="s">
        <v>0</v>
      </c>
      <c r="D67" s="23"/>
      <c r="E67" s="46" t="str">
        <f>'Приложение 4 (новое)'!E133</f>
        <v>В пределах средств, выделенных на обеспечение деятельности</v>
      </c>
      <c r="F67" s="47"/>
      <c r="G67" s="47"/>
      <c r="H67" s="47"/>
      <c r="I67" s="47"/>
      <c r="J67" s="48"/>
      <c r="K67" s="31"/>
    </row>
    <row r="68" spans="1:11" ht="30" x14ac:dyDescent="0.2">
      <c r="A68" s="27"/>
      <c r="B68" s="44"/>
      <c r="C68" s="23" t="s">
        <v>5</v>
      </c>
      <c r="D68" s="23"/>
      <c r="E68" s="49"/>
      <c r="F68" s="50"/>
      <c r="G68" s="50"/>
      <c r="H68" s="50"/>
      <c r="I68" s="50"/>
      <c r="J68" s="51"/>
      <c r="K68" s="31"/>
    </row>
    <row r="69" spans="1:11" ht="45" x14ac:dyDescent="0.2">
      <c r="A69" s="27"/>
      <c r="B69" s="44"/>
      <c r="C69" s="23" t="s">
        <v>13</v>
      </c>
      <c r="D69" s="23"/>
      <c r="E69" s="49"/>
      <c r="F69" s="50"/>
      <c r="G69" s="50"/>
      <c r="H69" s="50"/>
      <c r="I69" s="50"/>
      <c r="J69" s="51"/>
      <c r="K69" s="31"/>
    </row>
    <row r="70" spans="1:11" ht="15" x14ac:dyDescent="0.2">
      <c r="A70" s="29"/>
      <c r="B70" s="45"/>
      <c r="C70" s="23" t="s">
        <v>19</v>
      </c>
      <c r="D70" s="23"/>
      <c r="E70" s="52"/>
      <c r="F70" s="53"/>
      <c r="G70" s="53"/>
      <c r="H70" s="53"/>
      <c r="I70" s="53"/>
      <c r="J70" s="54"/>
      <c r="K70" s="32"/>
    </row>
    <row r="71" spans="1:11" ht="30" x14ac:dyDescent="0.2">
      <c r="A71" s="27">
        <v>9</v>
      </c>
      <c r="B71" s="30" t="str">
        <f>'Приложение 4 (новое)'!B138</f>
        <v>Мероприятие 07.02
Инвентаризация просроченной кредиторской задолженности</v>
      </c>
      <c r="C71" s="23" t="s">
        <v>0</v>
      </c>
      <c r="D71" s="23"/>
      <c r="E71" s="46" t="str">
        <f>'Приложение 4 (новое)'!E138</f>
        <v>В пределах средств, выделенных на обеспечение деятельности</v>
      </c>
      <c r="F71" s="47"/>
      <c r="G71" s="47"/>
      <c r="H71" s="47"/>
      <c r="I71" s="47"/>
      <c r="J71" s="48"/>
      <c r="K71" s="31"/>
    </row>
    <row r="72" spans="1:11" ht="30" x14ac:dyDescent="0.2">
      <c r="A72" s="27"/>
      <c r="B72" s="44"/>
      <c r="C72" s="23" t="s">
        <v>5</v>
      </c>
      <c r="D72" s="23"/>
      <c r="E72" s="49"/>
      <c r="F72" s="50"/>
      <c r="G72" s="50"/>
      <c r="H72" s="50"/>
      <c r="I72" s="50"/>
      <c r="J72" s="51"/>
      <c r="K72" s="31"/>
    </row>
    <row r="73" spans="1:11" ht="45" x14ac:dyDescent="0.2">
      <c r="A73" s="27"/>
      <c r="B73" s="44"/>
      <c r="C73" s="23" t="s">
        <v>13</v>
      </c>
      <c r="D73" s="23"/>
      <c r="E73" s="49"/>
      <c r="F73" s="50"/>
      <c r="G73" s="50"/>
      <c r="H73" s="50"/>
      <c r="I73" s="50"/>
      <c r="J73" s="51"/>
      <c r="K73" s="31"/>
    </row>
    <row r="74" spans="1:11" ht="15" x14ac:dyDescent="0.2">
      <c r="A74" s="29"/>
      <c r="B74" s="45"/>
      <c r="C74" s="23" t="s">
        <v>19</v>
      </c>
      <c r="D74" s="23"/>
      <c r="E74" s="52"/>
      <c r="F74" s="53"/>
      <c r="G74" s="53"/>
      <c r="H74" s="53"/>
      <c r="I74" s="53"/>
      <c r="J74" s="54"/>
      <c r="K74" s="32"/>
    </row>
    <row r="75" spans="1:11" ht="27" customHeight="1" x14ac:dyDescent="0.2">
      <c r="A75" s="17" t="str">
        <f>'Приложение 4 (новое)'!A148</f>
        <v>Подпрограмма     V  «Обеспечивающая подпрограмма»</v>
      </c>
      <c r="B75" s="18"/>
      <c r="C75" s="18"/>
      <c r="D75" s="18"/>
      <c r="E75" s="18"/>
      <c r="F75" s="18"/>
      <c r="G75" s="18"/>
      <c r="H75" s="18"/>
      <c r="I75" s="18"/>
      <c r="J75" s="18"/>
      <c r="K75" s="19"/>
    </row>
    <row r="76" spans="1:11" ht="30" x14ac:dyDescent="0.2">
      <c r="A76" s="27">
        <v>1</v>
      </c>
      <c r="B76" s="21" t="str">
        <f>'Приложение 4 (новое)'!B154</f>
        <v>Мероприятие 01.01 
Функционирование высшего должностного лица</v>
      </c>
      <c r="C76" s="23" t="s">
        <v>0</v>
      </c>
      <c r="D76" s="23"/>
      <c r="E76" s="24">
        <f>'Приложение 4 (новое)'!F155</f>
        <v>0</v>
      </c>
      <c r="F76" s="24">
        <f>'Приложение 4 (новое)'!G155</f>
        <v>0</v>
      </c>
      <c r="G76" s="24">
        <f>'Приложение 4 (новое)'!H155</f>
        <v>0</v>
      </c>
      <c r="H76" s="24">
        <f>'Приложение 4 (новое)'!I155</f>
        <v>0</v>
      </c>
      <c r="I76" s="24">
        <f>'Приложение 4 (новое)'!J155</f>
        <v>0</v>
      </c>
      <c r="J76" s="24">
        <f>'Приложение 4 (новое)'!K155</f>
        <v>0</v>
      </c>
      <c r="K76" s="31"/>
    </row>
    <row r="77" spans="1:11" ht="30" x14ac:dyDescent="0.2">
      <c r="A77" s="27"/>
      <c r="B77" s="31"/>
      <c r="C77" s="23" t="s">
        <v>5</v>
      </c>
      <c r="D77" s="23"/>
      <c r="E77" s="24">
        <f>'Приложение 4 (новое)'!F156</f>
        <v>0</v>
      </c>
      <c r="F77" s="24">
        <f>'Приложение 4 (новое)'!G156</f>
        <v>0</v>
      </c>
      <c r="G77" s="24">
        <f>'Приложение 4 (новое)'!H156</f>
        <v>0</v>
      </c>
      <c r="H77" s="24">
        <f>'Приложение 4 (новое)'!I156</f>
        <v>0</v>
      </c>
      <c r="I77" s="24">
        <f>'Приложение 4 (новое)'!J156</f>
        <v>0</v>
      </c>
      <c r="J77" s="24">
        <f>'Приложение 4 (новое)'!K156</f>
        <v>0</v>
      </c>
      <c r="K77" s="31"/>
    </row>
    <row r="78" spans="1:11" ht="60" x14ac:dyDescent="0.2">
      <c r="A78" s="27"/>
      <c r="B78" s="31"/>
      <c r="C78" s="23" t="s">
        <v>13</v>
      </c>
      <c r="D78" s="23" t="s">
        <v>27</v>
      </c>
      <c r="E78" s="24">
        <f>'Приложение 4 (новое)'!F157</f>
        <v>22168.5</v>
      </c>
      <c r="F78" s="24">
        <f>'Приложение 4 (новое)'!G157</f>
        <v>4232.8999999999996</v>
      </c>
      <c r="G78" s="24">
        <f>'Приложение 4 (новое)'!H157</f>
        <v>4483.8999999999996</v>
      </c>
      <c r="H78" s="24">
        <f>'Приложение 4 (новое)'!I157</f>
        <v>4483.8999999999996</v>
      </c>
      <c r="I78" s="24">
        <f>'Приложение 4 (новое)'!J157</f>
        <v>4483.8999999999996</v>
      </c>
      <c r="J78" s="24">
        <f>'Приложение 4 (новое)'!K157</f>
        <v>4483.8999999999996</v>
      </c>
      <c r="K78" s="31"/>
    </row>
    <row r="79" spans="1:11" ht="15" x14ac:dyDescent="0.2">
      <c r="A79" s="29"/>
      <c r="B79" s="32"/>
      <c r="C79" s="23" t="s">
        <v>19</v>
      </c>
      <c r="D79" s="23"/>
      <c r="E79" s="24">
        <f>'Приложение 4 (новое)'!F158</f>
        <v>0</v>
      </c>
      <c r="F79" s="24">
        <f>'Приложение 4 (новое)'!G158</f>
        <v>0</v>
      </c>
      <c r="G79" s="24">
        <f>'Приложение 4 (новое)'!H158</f>
        <v>0</v>
      </c>
      <c r="H79" s="24">
        <f>'Приложение 4 (новое)'!I158</f>
        <v>0</v>
      </c>
      <c r="I79" s="24">
        <f>'Приложение 4 (новое)'!J158</f>
        <v>0</v>
      </c>
      <c r="J79" s="24">
        <f>'Приложение 4 (новое)'!K158</f>
        <v>0</v>
      </c>
      <c r="K79" s="32"/>
    </row>
    <row r="80" spans="1:11" ht="30" x14ac:dyDescent="0.2">
      <c r="A80" s="27">
        <f>A76+1</f>
        <v>2</v>
      </c>
      <c r="B80" s="30" t="str">
        <f>'Приложение 4 (новое)'!B159</f>
        <v>Мероприятие 01.02 
Расходы на обеспечение деятельности администрации</v>
      </c>
      <c r="C80" s="23" t="s">
        <v>0</v>
      </c>
      <c r="D80" s="23"/>
      <c r="E80" s="24">
        <f>'Приложение 4 (новое)'!F160</f>
        <v>0</v>
      </c>
      <c r="F80" s="24">
        <f>'Приложение 4 (новое)'!G160</f>
        <v>0</v>
      </c>
      <c r="G80" s="24">
        <f>'Приложение 4 (новое)'!H160</f>
        <v>0</v>
      </c>
      <c r="H80" s="24">
        <f>'Приложение 4 (новое)'!I160</f>
        <v>0</v>
      </c>
      <c r="I80" s="24">
        <f>'Приложение 4 (новое)'!J160</f>
        <v>0</v>
      </c>
      <c r="J80" s="24">
        <f>'Приложение 4 (новое)'!K160</f>
        <v>0</v>
      </c>
      <c r="K80" s="31"/>
    </row>
    <row r="81" spans="1:11" ht="30" x14ac:dyDescent="0.2">
      <c r="A81" s="27"/>
      <c r="B81" s="31"/>
      <c r="C81" s="23" t="s">
        <v>5</v>
      </c>
      <c r="D81" s="23"/>
      <c r="E81" s="24">
        <f>'Приложение 4 (новое)'!F161</f>
        <v>0</v>
      </c>
      <c r="F81" s="24">
        <f>'Приложение 4 (новое)'!G161</f>
        <v>0</v>
      </c>
      <c r="G81" s="24">
        <f>'Приложение 4 (новое)'!H161</f>
        <v>0</v>
      </c>
      <c r="H81" s="24">
        <f>'Приложение 4 (новое)'!I161</f>
        <v>0</v>
      </c>
      <c r="I81" s="24">
        <f>'Приложение 4 (новое)'!J161</f>
        <v>0</v>
      </c>
      <c r="J81" s="24">
        <f>'Приложение 4 (новое)'!K161</f>
        <v>0</v>
      </c>
      <c r="K81" s="31"/>
    </row>
    <row r="82" spans="1:11" ht="60" x14ac:dyDescent="0.2">
      <c r="A82" s="27"/>
      <c r="B82" s="31"/>
      <c r="C82" s="23" t="s">
        <v>13</v>
      </c>
      <c r="D82" s="23" t="s">
        <v>27</v>
      </c>
      <c r="E82" s="24">
        <f>'Приложение 4 (новое)'!F162</f>
        <v>1934411</v>
      </c>
      <c r="F82" s="24">
        <f>'Приложение 4 (новое)'!G162</f>
        <v>382206.2</v>
      </c>
      <c r="G82" s="24">
        <f>'Приложение 4 (новое)'!H162</f>
        <v>381198.5</v>
      </c>
      <c r="H82" s="24">
        <f>'Приложение 4 (новое)'!I162</f>
        <v>388926.5</v>
      </c>
      <c r="I82" s="24">
        <f>'Приложение 4 (новое)'!J162</f>
        <v>389066.5</v>
      </c>
      <c r="J82" s="24">
        <f>'Приложение 4 (новое)'!K162</f>
        <v>393013.3</v>
      </c>
      <c r="K82" s="31"/>
    </row>
    <row r="83" spans="1:11" ht="15" x14ac:dyDescent="0.2">
      <c r="A83" s="29"/>
      <c r="B83" s="32"/>
      <c r="C83" s="23" t="s">
        <v>19</v>
      </c>
      <c r="D83" s="23"/>
      <c r="E83" s="24">
        <f>'Приложение 4 (новое)'!F163</f>
        <v>0</v>
      </c>
      <c r="F83" s="24">
        <f>'Приложение 4 (новое)'!G163</f>
        <v>0</v>
      </c>
      <c r="G83" s="24">
        <f>'Приложение 4 (новое)'!H163</f>
        <v>0</v>
      </c>
      <c r="H83" s="24">
        <f>'Приложение 4 (новое)'!I163</f>
        <v>0</v>
      </c>
      <c r="I83" s="24">
        <f>'Приложение 4 (новое)'!J163</f>
        <v>0</v>
      </c>
      <c r="J83" s="24">
        <f>'Приложение 4 (новое)'!K163</f>
        <v>0</v>
      </c>
      <c r="K83" s="32"/>
    </row>
    <row r="84" spans="1:11" ht="30" x14ac:dyDescent="0.2">
      <c r="A84" s="27">
        <f>A80+1</f>
        <v>3</v>
      </c>
      <c r="B84" s="30" t="str">
        <f>'Приложение 4 (новое)'!B164</f>
        <v xml:space="preserve">Мероприятие 01.03 
Комитеты и отраслевые управления при администрации </v>
      </c>
      <c r="C84" s="23" t="s">
        <v>0</v>
      </c>
      <c r="D84" s="23"/>
      <c r="E84" s="24">
        <f>'Приложение 4 (новое)'!F165</f>
        <v>0</v>
      </c>
      <c r="F84" s="24">
        <f>'Приложение 4 (новое)'!G165</f>
        <v>0</v>
      </c>
      <c r="G84" s="24">
        <f>'Приложение 4 (новое)'!H165</f>
        <v>0</v>
      </c>
      <c r="H84" s="24">
        <f>'Приложение 4 (новое)'!I165</f>
        <v>0</v>
      </c>
      <c r="I84" s="24">
        <f>'Приложение 4 (новое)'!J165</f>
        <v>0</v>
      </c>
      <c r="J84" s="24">
        <f>'Приложение 4 (новое)'!K165</f>
        <v>0</v>
      </c>
      <c r="K84" s="31"/>
    </row>
    <row r="85" spans="1:11" ht="30" x14ac:dyDescent="0.2">
      <c r="A85" s="27"/>
      <c r="B85" s="31"/>
      <c r="C85" s="23" t="s">
        <v>5</v>
      </c>
      <c r="D85" s="23"/>
      <c r="E85" s="24">
        <f>'Приложение 4 (новое)'!F166</f>
        <v>0</v>
      </c>
      <c r="F85" s="24">
        <f>'Приложение 4 (новое)'!G166</f>
        <v>0</v>
      </c>
      <c r="G85" s="24">
        <f>'Приложение 4 (новое)'!H166</f>
        <v>0</v>
      </c>
      <c r="H85" s="24">
        <f>'Приложение 4 (новое)'!I166</f>
        <v>0</v>
      </c>
      <c r="I85" s="24">
        <f>'Приложение 4 (новое)'!J166</f>
        <v>0</v>
      </c>
      <c r="J85" s="24">
        <f>'Приложение 4 (новое)'!K166</f>
        <v>0</v>
      </c>
      <c r="K85" s="31"/>
    </row>
    <row r="86" spans="1:11" ht="45" x14ac:dyDescent="0.2">
      <c r="A86" s="27"/>
      <c r="B86" s="31"/>
      <c r="C86" s="23" t="s">
        <v>13</v>
      </c>
      <c r="D86" s="23"/>
      <c r="E86" s="24">
        <f>'Приложение 4 (новое)'!F167</f>
        <v>0</v>
      </c>
      <c r="F86" s="24">
        <f>'Приложение 4 (новое)'!G167</f>
        <v>0</v>
      </c>
      <c r="G86" s="24">
        <f>'Приложение 4 (новое)'!H167</f>
        <v>0</v>
      </c>
      <c r="H86" s="24">
        <f>'Приложение 4 (новое)'!I167</f>
        <v>0</v>
      </c>
      <c r="I86" s="24">
        <f>'Приложение 4 (новое)'!J167</f>
        <v>0</v>
      </c>
      <c r="J86" s="24">
        <f>'Приложение 4 (новое)'!K167</f>
        <v>0</v>
      </c>
      <c r="K86" s="31"/>
    </row>
    <row r="87" spans="1:11" ht="15" x14ac:dyDescent="0.2">
      <c r="A87" s="29"/>
      <c r="B87" s="32"/>
      <c r="C87" s="23" t="s">
        <v>19</v>
      </c>
      <c r="D87" s="23"/>
      <c r="E87" s="24">
        <f>'Приложение 4 (новое)'!F168</f>
        <v>0</v>
      </c>
      <c r="F87" s="24">
        <f>'Приложение 4 (новое)'!G168</f>
        <v>0</v>
      </c>
      <c r="G87" s="24">
        <f>'Приложение 4 (новое)'!H168</f>
        <v>0</v>
      </c>
      <c r="H87" s="24">
        <f>'Приложение 4 (новое)'!I168</f>
        <v>0</v>
      </c>
      <c r="I87" s="24">
        <f>'Приложение 4 (новое)'!J168</f>
        <v>0</v>
      </c>
      <c r="J87" s="24">
        <f>'Приложение 4 (новое)'!K168</f>
        <v>0</v>
      </c>
      <c r="K87" s="32"/>
    </row>
    <row r="88" spans="1:11" ht="30" x14ac:dyDescent="0.2">
      <c r="A88" s="27">
        <f>A84+1</f>
        <v>4</v>
      </c>
      <c r="B88" s="30" t="str">
        <f>'Приложение 4 (новое)'!B169</f>
        <v xml:space="preserve">Мероприятие 01.04 
Обеспечение деятельности (оказание услуг) муниципальных органов - комитет по экономике </v>
      </c>
      <c r="C88" s="23" t="s">
        <v>0</v>
      </c>
      <c r="D88" s="23"/>
      <c r="E88" s="24">
        <f>'Приложение 4 (новое)'!F170</f>
        <v>0</v>
      </c>
      <c r="F88" s="24">
        <f>'Приложение 4 (новое)'!G170</f>
        <v>0</v>
      </c>
      <c r="G88" s="24">
        <f>'Приложение 4 (новое)'!H170</f>
        <v>0</v>
      </c>
      <c r="H88" s="24">
        <f>'Приложение 4 (новое)'!I170</f>
        <v>0</v>
      </c>
      <c r="I88" s="24">
        <f>'Приложение 4 (новое)'!J170</f>
        <v>0</v>
      </c>
      <c r="J88" s="24">
        <f>'Приложение 4 (новое)'!K170</f>
        <v>0</v>
      </c>
      <c r="K88" s="31"/>
    </row>
    <row r="89" spans="1:11" ht="30" x14ac:dyDescent="0.2">
      <c r="A89" s="27"/>
      <c r="B89" s="31"/>
      <c r="C89" s="23" t="s">
        <v>5</v>
      </c>
      <c r="D89" s="23"/>
      <c r="E89" s="24">
        <f>'Приложение 4 (новое)'!F171</f>
        <v>0</v>
      </c>
      <c r="F89" s="24">
        <f>'Приложение 4 (новое)'!G171</f>
        <v>0</v>
      </c>
      <c r="G89" s="24">
        <f>'Приложение 4 (новое)'!H171</f>
        <v>0</v>
      </c>
      <c r="H89" s="24">
        <f>'Приложение 4 (новое)'!I171</f>
        <v>0</v>
      </c>
      <c r="I89" s="24">
        <f>'Приложение 4 (новое)'!J171</f>
        <v>0</v>
      </c>
      <c r="J89" s="24">
        <f>'Приложение 4 (новое)'!K171</f>
        <v>0</v>
      </c>
      <c r="K89" s="31"/>
    </row>
    <row r="90" spans="1:11" ht="45" x14ac:dyDescent="0.2">
      <c r="A90" s="27"/>
      <c r="B90" s="31"/>
      <c r="C90" s="23" t="s">
        <v>13</v>
      </c>
      <c r="D90" s="23"/>
      <c r="E90" s="24">
        <f>'Приложение 4 (новое)'!F172</f>
        <v>0</v>
      </c>
      <c r="F90" s="24">
        <f>'Приложение 4 (новое)'!G172</f>
        <v>0</v>
      </c>
      <c r="G90" s="24">
        <f>'Приложение 4 (новое)'!H172</f>
        <v>0</v>
      </c>
      <c r="H90" s="24">
        <f>'Приложение 4 (новое)'!I172</f>
        <v>0</v>
      </c>
      <c r="I90" s="24">
        <f>'Приложение 4 (новое)'!J172</f>
        <v>0</v>
      </c>
      <c r="J90" s="24">
        <f>'Приложение 4 (новое)'!K172</f>
        <v>0</v>
      </c>
      <c r="K90" s="31"/>
    </row>
    <row r="91" spans="1:11" ht="15" x14ac:dyDescent="0.2">
      <c r="A91" s="29"/>
      <c r="B91" s="32"/>
      <c r="C91" s="23" t="s">
        <v>19</v>
      </c>
      <c r="D91" s="23"/>
      <c r="E91" s="24">
        <f>'Приложение 4 (новое)'!F173</f>
        <v>0</v>
      </c>
      <c r="F91" s="24">
        <f>'Приложение 4 (новое)'!G173</f>
        <v>0</v>
      </c>
      <c r="G91" s="24">
        <f>'Приложение 4 (новое)'!H173</f>
        <v>0</v>
      </c>
      <c r="H91" s="24">
        <f>'Приложение 4 (новое)'!I173</f>
        <v>0</v>
      </c>
      <c r="I91" s="24">
        <f>'Приложение 4 (новое)'!J173</f>
        <v>0</v>
      </c>
      <c r="J91" s="24">
        <f>'Приложение 4 (новое)'!K173</f>
        <v>0</v>
      </c>
      <c r="K91" s="32"/>
    </row>
    <row r="92" spans="1:11" ht="30" x14ac:dyDescent="0.2">
      <c r="A92" s="27">
        <f>A88+1</f>
        <v>5</v>
      </c>
      <c r="B92" s="30" t="str">
        <f>'Приложение 4 (новое)'!B174</f>
        <v>Мероприятие 01.05
Обеспечение деятельности финансового органа</v>
      </c>
      <c r="C92" s="23" t="s">
        <v>0</v>
      </c>
      <c r="D92" s="23"/>
      <c r="E92" s="24">
        <f>'Приложение 4 (новое)'!F175</f>
        <v>0</v>
      </c>
      <c r="F92" s="24">
        <f>'Приложение 4 (новое)'!G175</f>
        <v>0</v>
      </c>
      <c r="G92" s="24">
        <f>'Приложение 4 (новое)'!H175</f>
        <v>0</v>
      </c>
      <c r="H92" s="24">
        <f>'Приложение 4 (новое)'!I175</f>
        <v>0</v>
      </c>
      <c r="I92" s="24">
        <f>'Приложение 4 (новое)'!J175</f>
        <v>0</v>
      </c>
      <c r="J92" s="24">
        <f>'Приложение 4 (новое)'!K175</f>
        <v>0</v>
      </c>
      <c r="K92" s="31"/>
    </row>
    <row r="93" spans="1:11" ht="30" x14ac:dyDescent="0.2">
      <c r="A93" s="27"/>
      <c r="B93" s="31"/>
      <c r="C93" s="23" t="s">
        <v>5</v>
      </c>
      <c r="D93" s="23"/>
      <c r="E93" s="24">
        <f>'Приложение 4 (новое)'!F176</f>
        <v>0</v>
      </c>
      <c r="F93" s="24">
        <f>'Приложение 4 (новое)'!G176</f>
        <v>0</v>
      </c>
      <c r="G93" s="24">
        <f>'Приложение 4 (новое)'!H176</f>
        <v>0</v>
      </c>
      <c r="H93" s="24">
        <f>'Приложение 4 (новое)'!I176</f>
        <v>0</v>
      </c>
      <c r="I93" s="24">
        <f>'Приложение 4 (новое)'!J176</f>
        <v>0</v>
      </c>
      <c r="J93" s="24">
        <f>'Приложение 4 (новое)'!K176</f>
        <v>0</v>
      </c>
      <c r="K93" s="31"/>
    </row>
    <row r="94" spans="1:11" ht="60" x14ac:dyDescent="0.2">
      <c r="A94" s="27"/>
      <c r="B94" s="31"/>
      <c r="C94" s="23" t="s">
        <v>13</v>
      </c>
      <c r="D94" s="23" t="s">
        <v>27</v>
      </c>
      <c r="E94" s="24">
        <f>'Приложение 4 (новое)'!F177</f>
        <v>170614.39999999999</v>
      </c>
      <c r="F94" s="24">
        <f>'Приложение 4 (новое)'!G177</f>
        <v>34000</v>
      </c>
      <c r="G94" s="24">
        <f>'Приложение 4 (новое)'!H177</f>
        <v>34200</v>
      </c>
      <c r="H94" s="24">
        <f>'Приложение 4 (новое)'!I177</f>
        <v>34200</v>
      </c>
      <c r="I94" s="24">
        <f>'Приложение 4 (новое)'!J177</f>
        <v>34200</v>
      </c>
      <c r="J94" s="24">
        <f>'Приложение 4 (новое)'!K177</f>
        <v>34014.400000000001</v>
      </c>
      <c r="K94" s="31"/>
    </row>
    <row r="95" spans="1:11" ht="15" x14ac:dyDescent="0.2">
      <c r="A95" s="29"/>
      <c r="B95" s="32"/>
      <c r="C95" s="23" t="s">
        <v>19</v>
      </c>
      <c r="D95" s="23"/>
      <c r="E95" s="24">
        <f>'Приложение 4 (новое)'!F178</f>
        <v>0</v>
      </c>
      <c r="F95" s="24">
        <f>'Приложение 4 (новое)'!G178</f>
        <v>0</v>
      </c>
      <c r="G95" s="24">
        <f>'Приложение 4 (новое)'!H178</f>
        <v>0</v>
      </c>
      <c r="H95" s="24">
        <f>'Приложение 4 (новое)'!I178</f>
        <v>0</v>
      </c>
      <c r="I95" s="24">
        <f>'Приложение 4 (новое)'!J178</f>
        <v>0</v>
      </c>
      <c r="J95" s="24">
        <f>'Приложение 4 (новое)'!K178</f>
        <v>0</v>
      </c>
      <c r="K95" s="32"/>
    </row>
    <row r="96" spans="1:11" ht="30" x14ac:dyDescent="0.2">
      <c r="A96" s="27">
        <f>A92+1</f>
        <v>6</v>
      </c>
      <c r="B96" s="30" t="str">
        <f>'Приложение 4 (новое)'!B179</f>
        <v>Мероприятие 01.06 
Расходы на обеспечение деятельности (оказание услуг) муниципальных учреждений - централизованная бухгалтерия муниципального образования</v>
      </c>
      <c r="C96" s="23" t="s">
        <v>0</v>
      </c>
      <c r="D96" s="23"/>
      <c r="E96" s="55">
        <f>'Приложение 4 (новое)'!F180</f>
        <v>0</v>
      </c>
      <c r="F96" s="55">
        <f>'Приложение 4 (новое)'!G180</f>
        <v>0</v>
      </c>
      <c r="G96" s="55">
        <f>'Приложение 4 (новое)'!H180</f>
        <v>0</v>
      </c>
      <c r="H96" s="55">
        <f>'Приложение 4 (новое)'!I180</f>
        <v>0</v>
      </c>
      <c r="I96" s="55">
        <f>'Приложение 4 (новое)'!J180</f>
        <v>0</v>
      </c>
      <c r="J96" s="55">
        <f>'Приложение 4 (новое)'!K180</f>
        <v>0</v>
      </c>
      <c r="K96" s="31"/>
    </row>
    <row r="97" spans="1:11" ht="30" x14ac:dyDescent="0.2">
      <c r="A97" s="27"/>
      <c r="B97" s="31"/>
      <c r="C97" s="23" t="s">
        <v>5</v>
      </c>
      <c r="D97" s="23"/>
      <c r="E97" s="55">
        <f>'Приложение 4 (новое)'!F181</f>
        <v>0</v>
      </c>
      <c r="F97" s="55">
        <f>'Приложение 4 (новое)'!G181</f>
        <v>0</v>
      </c>
      <c r="G97" s="55">
        <f>'Приложение 4 (новое)'!H181</f>
        <v>0</v>
      </c>
      <c r="H97" s="55">
        <f>'Приложение 4 (новое)'!I181</f>
        <v>0</v>
      </c>
      <c r="I97" s="55">
        <f>'Приложение 4 (новое)'!J181</f>
        <v>0</v>
      </c>
      <c r="J97" s="55">
        <f>'Приложение 4 (новое)'!K181</f>
        <v>0</v>
      </c>
      <c r="K97" s="31"/>
    </row>
    <row r="98" spans="1:11" ht="60" x14ac:dyDescent="0.2">
      <c r="A98" s="27"/>
      <c r="B98" s="31"/>
      <c r="C98" s="23" t="s">
        <v>13</v>
      </c>
      <c r="D98" s="23" t="s">
        <v>27</v>
      </c>
      <c r="E98" s="55">
        <f>'Приложение 4 (новое)'!F182</f>
        <v>402377.60000000003</v>
      </c>
      <c r="F98" s="55">
        <f>'Приложение 4 (новое)'!G182</f>
        <v>75492.5</v>
      </c>
      <c r="G98" s="55">
        <f>'Приложение 4 (новое)'!H182</f>
        <v>90314.2</v>
      </c>
      <c r="H98" s="55">
        <f>'Приложение 4 (новое)'!I182</f>
        <v>80314.2</v>
      </c>
      <c r="I98" s="55">
        <f>'Приложение 4 (новое)'!J182</f>
        <v>80314.2</v>
      </c>
      <c r="J98" s="55">
        <f>'Приложение 4 (новое)'!K182</f>
        <v>75942.5</v>
      </c>
      <c r="K98" s="31"/>
    </row>
    <row r="99" spans="1:11" ht="15" x14ac:dyDescent="0.2">
      <c r="A99" s="29"/>
      <c r="B99" s="32"/>
      <c r="C99" s="23" t="s">
        <v>19</v>
      </c>
      <c r="D99" s="23"/>
      <c r="E99" s="55">
        <f>'Приложение 4 (новое)'!F183</f>
        <v>0</v>
      </c>
      <c r="F99" s="55">
        <f>'Приложение 4 (новое)'!G183</f>
        <v>0</v>
      </c>
      <c r="G99" s="55">
        <f>'Приложение 4 (новое)'!H183</f>
        <v>0</v>
      </c>
      <c r="H99" s="55">
        <f>'Приложение 4 (новое)'!I183</f>
        <v>0</v>
      </c>
      <c r="I99" s="55">
        <f>'Приложение 4 (новое)'!J183</f>
        <v>0</v>
      </c>
      <c r="J99" s="55">
        <f>'Приложение 4 (новое)'!K183</f>
        <v>0</v>
      </c>
      <c r="K99" s="32"/>
    </row>
    <row r="100" spans="1:11" ht="30" x14ac:dyDescent="0.2">
      <c r="A100" s="27">
        <f>A96+1</f>
        <v>7</v>
      </c>
      <c r="B100" s="30" t="str">
        <f>'Приложение 4 (новое)'!B184</f>
        <v xml:space="preserve">Мероприятие 01.07 
Расходы на обеспечение деятельности (оказание услуг) муниципальных учреждений - обеспечение деятельности органов местного самоуправления
</v>
      </c>
      <c r="C100" s="23" t="s">
        <v>0</v>
      </c>
      <c r="D100" s="23"/>
      <c r="E100" s="24">
        <f>'Приложение 4 (новое)'!F185</f>
        <v>0</v>
      </c>
      <c r="F100" s="24">
        <f>'Приложение 4 (новое)'!G185</f>
        <v>0</v>
      </c>
      <c r="G100" s="24">
        <f>'Приложение 4 (новое)'!H185</f>
        <v>0</v>
      </c>
      <c r="H100" s="24">
        <f>'Приложение 4 (новое)'!I185</f>
        <v>0</v>
      </c>
      <c r="I100" s="24">
        <f>'Приложение 4 (новое)'!J185</f>
        <v>0</v>
      </c>
      <c r="J100" s="24">
        <f>'Приложение 4 (новое)'!K185</f>
        <v>0</v>
      </c>
      <c r="K100" s="31"/>
    </row>
    <row r="101" spans="1:11" ht="30" x14ac:dyDescent="0.2">
      <c r="A101" s="27"/>
      <c r="B101" s="31"/>
      <c r="C101" s="23" t="s">
        <v>5</v>
      </c>
      <c r="D101" s="23"/>
      <c r="E101" s="24">
        <f>'Приложение 4 (новое)'!F186</f>
        <v>0</v>
      </c>
      <c r="F101" s="24">
        <f>'Приложение 4 (новое)'!G186</f>
        <v>0</v>
      </c>
      <c r="G101" s="24">
        <f>'Приложение 4 (новое)'!H186</f>
        <v>0</v>
      </c>
      <c r="H101" s="24">
        <f>'Приложение 4 (новое)'!I186</f>
        <v>0</v>
      </c>
      <c r="I101" s="24">
        <f>'Приложение 4 (новое)'!J186</f>
        <v>0</v>
      </c>
      <c r="J101" s="24">
        <f>'Приложение 4 (новое)'!K186</f>
        <v>0</v>
      </c>
      <c r="K101" s="31"/>
    </row>
    <row r="102" spans="1:11" ht="60" x14ac:dyDescent="0.2">
      <c r="A102" s="27"/>
      <c r="B102" s="31"/>
      <c r="C102" s="23" t="s">
        <v>13</v>
      </c>
      <c r="D102" s="23" t="s">
        <v>27</v>
      </c>
      <c r="E102" s="24">
        <f>'Приложение 4 (новое)'!F187</f>
        <v>1173377.7000000002</v>
      </c>
      <c r="F102" s="24">
        <f>'Приложение 4 (новое)'!G187</f>
        <v>221693.3</v>
      </c>
      <c r="G102" s="24">
        <f>'Приложение 4 (новое)'!H187</f>
        <v>260616.6</v>
      </c>
      <c r="H102" s="24">
        <f>'Приложение 4 (новое)'!I187</f>
        <v>256296.4</v>
      </c>
      <c r="I102" s="24">
        <f>'Приложение 4 (новое)'!J187</f>
        <v>256296.4</v>
      </c>
      <c r="J102" s="24">
        <f>'Приложение 4 (новое)'!K187</f>
        <v>178475</v>
      </c>
      <c r="K102" s="31"/>
    </row>
    <row r="103" spans="1:11" ht="15" x14ac:dyDescent="0.2">
      <c r="A103" s="29"/>
      <c r="B103" s="32"/>
      <c r="C103" s="23" t="s">
        <v>19</v>
      </c>
      <c r="D103" s="23"/>
      <c r="E103" s="24">
        <f>'Приложение 4 (новое)'!F188</f>
        <v>0</v>
      </c>
      <c r="F103" s="24">
        <f>'Приложение 4 (новое)'!G188</f>
        <v>0</v>
      </c>
      <c r="G103" s="24">
        <f>'Приложение 4 (новое)'!H188</f>
        <v>0</v>
      </c>
      <c r="H103" s="24">
        <f>'Приложение 4 (новое)'!I188</f>
        <v>0</v>
      </c>
      <c r="I103" s="24">
        <f>'Приложение 4 (новое)'!J188</f>
        <v>0</v>
      </c>
      <c r="J103" s="24">
        <f>'Приложение 4 (новое)'!K188</f>
        <v>0</v>
      </c>
      <c r="K103" s="32"/>
    </row>
    <row r="104" spans="1:11" ht="30" x14ac:dyDescent="0.2">
      <c r="A104" s="27">
        <f>A100+1</f>
        <v>8</v>
      </c>
      <c r="B104" s="30" t="str">
        <f>'Приложение 4 (новое)'!B189</f>
        <v xml:space="preserve">Мероприятие 01.08 
Организация и осуществление мероприятий по мобилизационной подготовке 
</v>
      </c>
      <c r="C104" s="23" t="s">
        <v>0</v>
      </c>
      <c r="D104" s="23"/>
      <c r="E104" s="24">
        <f>'Приложение 4 (новое)'!F190</f>
        <v>0</v>
      </c>
      <c r="F104" s="24">
        <f>'Приложение 4 (новое)'!G190</f>
        <v>0</v>
      </c>
      <c r="G104" s="24">
        <f>'Приложение 4 (новое)'!H190</f>
        <v>0</v>
      </c>
      <c r="H104" s="24">
        <f>'Приложение 4 (новое)'!I190</f>
        <v>0</v>
      </c>
      <c r="I104" s="24">
        <f>'Приложение 4 (новое)'!J190</f>
        <v>0</v>
      </c>
      <c r="J104" s="24">
        <f>'Приложение 4 (новое)'!K190</f>
        <v>0</v>
      </c>
      <c r="K104" s="31"/>
    </row>
    <row r="105" spans="1:11" ht="30" x14ac:dyDescent="0.2">
      <c r="A105" s="27"/>
      <c r="B105" s="31"/>
      <c r="C105" s="23" t="s">
        <v>5</v>
      </c>
      <c r="D105" s="23"/>
      <c r="E105" s="24">
        <f>'Приложение 4 (новое)'!F191</f>
        <v>0</v>
      </c>
      <c r="F105" s="24">
        <f>'Приложение 4 (новое)'!G191</f>
        <v>0</v>
      </c>
      <c r="G105" s="24">
        <f>'Приложение 4 (новое)'!H191</f>
        <v>0</v>
      </c>
      <c r="H105" s="24">
        <f>'Приложение 4 (новое)'!I191</f>
        <v>0</v>
      </c>
      <c r="I105" s="24">
        <f>'Приложение 4 (новое)'!J191</f>
        <v>0</v>
      </c>
      <c r="J105" s="24">
        <f>'Приложение 4 (новое)'!K191</f>
        <v>0</v>
      </c>
      <c r="K105" s="31"/>
    </row>
    <row r="106" spans="1:11" ht="45" x14ac:dyDescent="0.2">
      <c r="A106" s="27"/>
      <c r="B106" s="31"/>
      <c r="C106" s="23" t="s">
        <v>13</v>
      </c>
      <c r="D106" s="23"/>
      <c r="E106" s="24">
        <f>'Приложение 4 (новое)'!F192</f>
        <v>1270</v>
      </c>
      <c r="F106" s="24">
        <f>'Приложение 4 (новое)'!G192</f>
        <v>390</v>
      </c>
      <c r="G106" s="24">
        <f>'Приложение 4 (новое)'!H192</f>
        <v>220</v>
      </c>
      <c r="H106" s="24">
        <f>'Приложение 4 (новое)'!I192</f>
        <v>220</v>
      </c>
      <c r="I106" s="24">
        <f>'Приложение 4 (новое)'!J192</f>
        <v>220</v>
      </c>
      <c r="J106" s="24">
        <f>'Приложение 4 (новое)'!K192</f>
        <v>220</v>
      </c>
      <c r="K106" s="31"/>
    </row>
    <row r="107" spans="1:11" ht="15" x14ac:dyDescent="0.2">
      <c r="A107" s="29"/>
      <c r="B107" s="32"/>
      <c r="C107" s="23" t="s">
        <v>19</v>
      </c>
      <c r="D107" s="23"/>
      <c r="E107" s="24">
        <f>'Приложение 4 (новое)'!F193</f>
        <v>0</v>
      </c>
      <c r="F107" s="24">
        <f>'Приложение 4 (новое)'!G193</f>
        <v>0</v>
      </c>
      <c r="G107" s="24">
        <f>'Приложение 4 (новое)'!H193</f>
        <v>0</v>
      </c>
      <c r="H107" s="24">
        <f>'Приложение 4 (новое)'!I193</f>
        <v>0</v>
      </c>
      <c r="I107" s="24">
        <f>'Приложение 4 (новое)'!J193</f>
        <v>0</v>
      </c>
      <c r="J107" s="24">
        <f>'Приложение 4 (новое)'!K193</f>
        <v>0</v>
      </c>
      <c r="K107" s="32"/>
    </row>
    <row r="108" spans="1:11" ht="30" x14ac:dyDescent="0.2">
      <c r="A108" s="27">
        <f>A104+1</f>
        <v>9</v>
      </c>
      <c r="B108" s="30" t="str">
        <f>'Приложение 4 (новое)'!B194</f>
        <v>Мероприятие 01.09 
Взносы в уставной капитал муниципальных предприятий</v>
      </c>
      <c r="C108" s="23" t="s">
        <v>0</v>
      </c>
      <c r="D108" s="23"/>
      <c r="E108" s="24">
        <f>'Приложение 4 (новое)'!F195</f>
        <v>0</v>
      </c>
      <c r="F108" s="24">
        <f>'Приложение 4 (новое)'!G195</f>
        <v>0</v>
      </c>
      <c r="G108" s="24">
        <f>'Приложение 4 (новое)'!H195</f>
        <v>0</v>
      </c>
      <c r="H108" s="24">
        <f>'Приложение 4 (новое)'!I195</f>
        <v>0</v>
      </c>
      <c r="I108" s="24">
        <f>'Приложение 4 (новое)'!J195</f>
        <v>0</v>
      </c>
      <c r="J108" s="24">
        <f>'Приложение 4 (новое)'!K195</f>
        <v>0</v>
      </c>
      <c r="K108" s="31"/>
    </row>
    <row r="109" spans="1:11" ht="30" x14ac:dyDescent="0.2">
      <c r="A109" s="27"/>
      <c r="B109" s="31"/>
      <c r="C109" s="23" t="s">
        <v>5</v>
      </c>
      <c r="D109" s="23"/>
      <c r="E109" s="24">
        <f>'Приложение 4 (новое)'!F196</f>
        <v>0</v>
      </c>
      <c r="F109" s="24">
        <f>'Приложение 4 (новое)'!G196</f>
        <v>0</v>
      </c>
      <c r="G109" s="24">
        <f>'Приложение 4 (новое)'!H196</f>
        <v>0</v>
      </c>
      <c r="H109" s="24">
        <f>'Приложение 4 (новое)'!I196</f>
        <v>0</v>
      </c>
      <c r="I109" s="24">
        <f>'Приложение 4 (новое)'!J196</f>
        <v>0</v>
      </c>
      <c r="J109" s="24">
        <f>'Приложение 4 (новое)'!K196</f>
        <v>0</v>
      </c>
      <c r="K109" s="31"/>
    </row>
    <row r="110" spans="1:11" ht="60" x14ac:dyDescent="0.2">
      <c r="A110" s="27"/>
      <c r="B110" s="31"/>
      <c r="C110" s="23" t="s">
        <v>13</v>
      </c>
      <c r="D110" s="23" t="s">
        <v>27</v>
      </c>
      <c r="E110" s="24">
        <f>'Приложение 4 (новое)'!F197</f>
        <v>293509.8</v>
      </c>
      <c r="F110" s="24">
        <f>'Приложение 4 (новое)'!G197</f>
        <v>219213.8</v>
      </c>
      <c r="G110" s="24">
        <f>'Приложение 4 (новое)'!H197</f>
        <v>74296</v>
      </c>
      <c r="H110" s="24">
        <f>'Приложение 4 (новое)'!I197</f>
        <v>0</v>
      </c>
      <c r="I110" s="24">
        <f>'Приложение 4 (новое)'!J197</f>
        <v>0</v>
      </c>
      <c r="J110" s="24">
        <f>'Приложение 4 (новое)'!K197</f>
        <v>0</v>
      </c>
      <c r="K110" s="31"/>
    </row>
    <row r="111" spans="1:11" ht="15" x14ac:dyDescent="0.2">
      <c r="A111" s="29"/>
      <c r="B111" s="32"/>
      <c r="C111" s="23" t="s">
        <v>19</v>
      </c>
      <c r="D111" s="23"/>
      <c r="E111" s="24">
        <f>'Приложение 4 (новое)'!F198</f>
        <v>0</v>
      </c>
      <c r="F111" s="24">
        <f>'Приложение 4 (новое)'!G198</f>
        <v>0</v>
      </c>
      <c r="G111" s="24">
        <f>'Приложение 4 (новое)'!H198</f>
        <v>0</v>
      </c>
      <c r="H111" s="24">
        <f>'Приложение 4 (новое)'!I198</f>
        <v>0</v>
      </c>
      <c r="I111" s="24">
        <f>'Приложение 4 (новое)'!J198</f>
        <v>0</v>
      </c>
      <c r="J111" s="24">
        <f>'Приложение 4 (новое)'!K198</f>
        <v>0</v>
      </c>
      <c r="K111" s="32"/>
    </row>
    <row r="112" spans="1:11" ht="30" x14ac:dyDescent="0.2">
      <c r="A112" s="27">
        <f>A108+1</f>
        <v>10</v>
      </c>
      <c r="B112" s="30" t="str">
        <f>'Приложение 4 (новое)'!B199</f>
        <v>Мероприятие 01.10 
Взносы в общественные организации (Уплата членских взносов членами Совета муниципальных образований Московской области)</v>
      </c>
      <c r="C112" s="23" t="s">
        <v>0</v>
      </c>
      <c r="D112" s="23"/>
      <c r="E112" s="24">
        <f>'Приложение 4 (новое)'!F200</f>
        <v>0</v>
      </c>
      <c r="F112" s="24">
        <f>'Приложение 4 (новое)'!G200</f>
        <v>0</v>
      </c>
      <c r="G112" s="24">
        <f>'Приложение 4 (новое)'!H200</f>
        <v>0</v>
      </c>
      <c r="H112" s="24">
        <f>'Приложение 4 (новое)'!I200</f>
        <v>0</v>
      </c>
      <c r="I112" s="24">
        <f>'Приложение 4 (новое)'!J200</f>
        <v>0</v>
      </c>
      <c r="J112" s="24">
        <f>'Приложение 4 (новое)'!K200</f>
        <v>0</v>
      </c>
      <c r="K112" s="31"/>
    </row>
    <row r="113" spans="1:11" ht="30" x14ac:dyDescent="0.2">
      <c r="A113" s="27"/>
      <c r="B113" s="31"/>
      <c r="C113" s="23" t="s">
        <v>5</v>
      </c>
      <c r="D113" s="23"/>
      <c r="E113" s="24">
        <f>'Приложение 4 (новое)'!F201</f>
        <v>0</v>
      </c>
      <c r="F113" s="24">
        <f>'Приложение 4 (новое)'!G201</f>
        <v>0</v>
      </c>
      <c r="G113" s="24">
        <f>'Приложение 4 (новое)'!H201</f>
        <v>0</v>
      </c>
      <c r="H113" s="24">
        <f>'Приложение 4 (новое)'!I201</f>
        <v>0</v>
      </c>
      <c r="I113" s="24">
        <f>'Приложение 4 (новое)'!J201</f>
        <v>0</v>
      </c>
      <c r="J113" s="24">
        <f>'Приложение 4 (новое)'!K201</f>
        <v>0</v>
      </c>
      <c r="K113" s="31"/>
    </row>
    <row r="114" spans="1:11" ht="60" x14ac:dyDescent="0.2">
      <c r="A114" s="27"/>
      <c r="B114" s="31"/>
      <c r="C114" s="23" t="s">
        <v>13</v>
      </c>
      <c r="D114" s="23" t="s">
        <v>27</v>
      </c>
      <c r="E114" s="24">
        <f>'Приложение 4 (новое)'!F202</f>
        <v>730</v>
      </c>
      <c r="F114" s="24">
        <f>'Приложение 4 (новое)'!G202</f>
        <v>730</v>
      </c>
      <c r="G114" s="24">
        <f>'Приложение 4 (новое)'!H202</f>
        <v>0</v>
      </c>
      <c r="H114" s="24">
        <f>'Приложение 4 (новое)'!I202</f>
        <v>0</v>
      </c>
      <c r="I114" s="24">
        <f>'Приложение 4 (новое)'!J202</f>
        <v>0</v>
      </c>
      <c r="J114" s="24">
        <f>'Приложение 4 (новое)'!K202</f>
        <v>0</v>
      </c>
      <c r="K114" s="31"/>
    </row>
    <row r="115" spans="1:11" ht="15" x14ac:dyDescent="0.2">
      <c r="A115" s="29"/>
      <c r="B115" s="32"/>
      <c r="C115" s="23" t="s">
        <v>19</v>
      </c>
      <c r="D115" s="23"/>
      <c r="E115" s="24">
        <f>'Приложение 4 (новое)'!F203</f>
        <v>0</v>
      </c>
      <c r="F115" s="24">
        <f>'Приложение 4 (новое)'!G203</f>
        <v>0</v>
      </c>
      <c r="G115" s="24">
        <f>'Приложение 4 (новое)'!H203</f>
        <v>0</v>
      </c>
      <c r="H115" s="24">
        <f>'Приложение 4 (новое)'!I203</f>
        <v>0</v>
      </c>
      <c r="I115" s="24">
        <f>'Приложение 4 (новое)'!J203</f>
        <v>0</v>
      </c>
      <c r="J115" s="24">
        <f>'Приложение 4 (новое)'!K203</f>
        <v>0</v>
      </c>
      <c r="K115" s="32"/>
    </row>
    <row r="116" spans="1:11" ht="30" x14ac:dyDescent="0.2">
      <c r="A116" s="27">
        <f>A112+1</f>
        <v>11</v>
      </c>
      <c r="B116" s="30" t="str">
        <f>'Приложение 4 (новое)'!B204</f>
        <v xml:space="preserve">Мероприятие 01.11 
Материально-техническое и организационное обеспечение деятельности старосты сельского населенного пункта
</v>
      </c>
      <c r="C116" s="23" t="s">
        <v>0</v>
      </c>
      <c r="D116" s="23"/>
      <c r="E116" s="24">
        <f>'Приложение 4 (новое)'!F205</f>
        <v>0</v>
      </c>
      <c r="F116" s="24">
        <f>'Приложение 4 (новое)'!G205</f>
        <v>0</v>
      </c>
      <c r="G116" s="24">
        <f>'Приложение 4 (новое)'!H205</f>
        <v>0</v>
      </c>
      <c r="H116" s="24">
        <f>'Приложение 4 (новое)'!I205</f>
        <v>0</v>
      </c>
      <c r="I116" s="24">
        <f>'Приложение 4 (новое)'!J205</f>
        <v>0</v>
      </c>
      <c r="J116" s="24">
        <f>'Приложение 4 (новое)'!K205</f>
        <v>0</v>
      </c>
      <c r="K116" s="31"/>
    </row>
    <row r="117" spans="1:11" ht="30" x14ac:dyDescent="0.2">
      <c r="A117" s="27"/>
      <c r="B117" s="31"/>
      <c r="C117" s="23" t="s">
        <v>5</v>
      </c>
      <c r="D117" s="23"/>
      <c r="E117" s="24">
        <f>'Приложение 4 (новое)'!F206</f>
        <v>0</v>
      </c>
      <c r="F117" s="24">
        <f>'Приложение 4 (новое)'!G206</f>
        <v>0</v>
      </c>
      <c r="G117" s="24">
        <f>'Приложение 4 (новое)'!H206</f>
        <v>0</v>
      </c>
      <c r="H117" s="24">
        <f>'Приложение 4 (новое)'!I206</f>
        <v>0</v>
      </c>
      <c r="I117" s="24">
        <f>'Приложение 4 (новое)'!J206</f>
        <v>0</v>
      </c>
      <c r="J117" s="24">
        <f>'Приложение 4 (новое)'!K206</f>
        <v>0</v>
      </c>
      <c r="K117" s="31"/>
    </row>
    <row r="118" spans="1:11" ht="60" x14ac:dyDescent="0.2">
      <c r="A118" s="27"/>
      <c r="B118" s="31"/>
      <c r="C118" s="23" t="s">
        <v>13</v>
      </c>
      <c r="D118" s="23" t="s">
        <v>27</v>
      </c>
      <c r="E118" s="24">
        <f>'Приложение 4 (новое)'!F207</f>
        <v>66386</v>
      </c>
      <c r="F118" s="24">
        <f>'Приложение 4 (новое)'!G207</f>
        <v>12498</v>
      </c>
      <c r="G118" s="24">
        <f>'Приложение 4 (новое)'!H207</f>
        <v>13500</v>
      </c>
      <c r="H118" s="24">
        <f>'Приложение 4 (новое)'!I207</f>
        <v>13500</v>
      </c>
      <c r="I118" s="24">
        <f>'Приложение 4 (новое)'!J207</f>
        <v>13500</v>
      </c>
      <c r="J118" s="24">
        <f>'Приложение 4 (новое)'!K207</f>
        <v>13388</v>
      </c>
      <c r="K118" s="31"/>
    </row>
    <row r="119" spans="1:11" ht="15" x14ac:dyDescent="0.2">
      <c r="A119" s="29"/>
      <c r="B119" s="32"/>
      <c r="C119" s="23" t="s">
        <v>19</v>
      </c>
      <c r="D119" s="23"/>
      <c r="E119" s="24">
        <f>'Приложение 4 (новое)'!F208</f>
        <v>0</v>
      </c>
      <c r="F119" s="24">
        <f>'Приложение 4 (новое)'!G208</f>
        <v>0</v>
      </c>
      <c r="G119" s="24">
        <f>'Приложение 4 (новое)'!H208</f>
        <v>0</v>
      </c>
      <c r="H119" s="24">
        <f>'Приложение 4 (новое)'!I208</f>
        <v>0</v>
      </c>
      <c r="I119" s="24">
        <f>'Приложение 4 (новое)'!J208</f>
        <v>0</v>
      </c>
      <c r="J119" s="24">
        <f>'Приложение 4 (новое)'!K208</f>
        <v>0</v>
      </c>
      <c r="K119" s="32"/>
    </row>
    <row r="120" spans="1:11" ht="30" x14ac:dyDescent="0.2">
      <c r="A120" s="27">
        <f>A116+1</f>
        <v>12</v>
      </c>
      <c r="B120" s="30" t="str">
        <f>'Приложение 4 (новое)'!B209</f>
        <v xml:space="preserve">Мероприятие 01.12 
Премия Губернатора Московской области «Прорыв года»
</v>
      </c>
      <c r="C120" s="23" t="s">
        <v>0</v>
      </c>
      <c r="D120" s="23"/>
      <c r="E120" s="55">
        <f>'Приложение 4 (новое)'!F210</f>
        <v>0</v>
      </c>
      <c r="F120" s="55">
        <f>'Приложение 4 (новое)'!G210</f>
        <v>0</v>
      </c>
      <c r="G120" s="55">
        <f>'Приложение 4 (новое)'!H210</f>
        <v>0</v>
      </c>
      <c r="H120" s="55">
        <f>'Приложение 4 (новое)'!I210</f>
        <v>0</v>
      </c>
      <c r="I120" s="55">
        <f>'Приложение 4 (новое)'!J210</f>
        <v>0</v>
      </c>
      <c r="J120" s="55">
        <f>'Приложение 4 (новое)'!K210</f>
        <v>0</v>
      </c>
      <c r="K120" s="31"/>
    </row>
    <row r="121" spans="1:11" ht="30" x14ac:dyDescent="0.2">
      <c r="A121" s="27"/>
      <c r="B121" s="31"/>
      <c r="C121" s="23" t="s">
        <v>5</v>
      </c>
      <c r="D121" s="23"/>
      <c r="E121" s="55">
        <f>'Приложение 4 (новое)'!F211</f>
        <v>0</v>
      </c>
      <c r="F121" s="55">
        <f>'Приложение 4 (новое)'!G211</f>
        <v>0</v>
      </c>
      <c r="G121" s="55">
        <f>'Приложение 4 (новое)'!H211</f>
        <v>0</v>
      </c>
      <c r="H121" s="55">
        <f>'Приложение 4 (новое)'!I211</f>
        <v>0</v>
      </c>
      <c r="I121" s="55">
        <f>'Приложение 4 (новое)'!J211</f>
        <v>0</v>
      </c>
      <c r="J121" s="55">
        <f>'Приложение 4 (новое)'!K211</f>
        <v>0</v>
      </c>
      <c r="K121" s="31"/>
    </row>
    <row r="122" spans="1:11" ht="45" x14ac:dyDescent="0.2">
      <c r="A122" s="27"/>
      <c r="B122" s="31"/>
      <c r="C122" s="23" t="s">
        <v>13</v>
      </c>
      <c r="D122" s="23"/>
      <c r="E122" s="55">
        <f>'Приложение 4 (новое)'!F212</f>
        <v>0</v>
      </c>
      <c r="F122" s="55">
        <f>'Приложение 4 (новое)'!G212</f>
        <v>0</v>
      </c>
      <c r="G122" s="55">
        <f>'Приложение 4 (новое)'!H212</f>
        <v>0</v>
      </c>
      <c r="H122" s="55">
        <f>'Приложение 4 (новое)'!I212</f>
        <v>0</v>
      </c>
      <c r="I122" s="55">
        <f>'Приложение 4 (новое)'!J212</f>
        <v>0</v>
      </c>
      <c r="J122" s="55">
        <f>'Приложение 4 (новое)'!K212</f>
        <v>0</v>
      </c>
      <c r="K122" s="31"/>
    </row>
    <row r="123" spans="1:11" ht="15" x14ac:dyDescent="0.2">
      <c r="A123" s="29"/>
      <c r="B123" s="32"/>
      <c r="C123" s="23" t="s">
        <v>19</v>
      </c>
      <c r="D123" s="23"/>
      <c r="E123" s="55">
        <f>'Приложение 4 (новое)'!F213</f>
        <v>0</v>
      </c>
      <c r="F123" s="55">
        <f>'Приложение 4 (новое)'!G213</f>
        <v>0</v>
      </c>
      <c r="G123" s="55">
        <f>'Приложение 4 (новое)'!H213</f>
        <v>0</v>
      </c>
      <c r="H123" s="55">
        <f>'Приложение 4 (новое)'!I213</f>
        <v>0</v>
      </c>
      <c r="I123" s="55">
        <f>'Приложение 4 (новое)'!J213</f>
        <v>0</v>
      </c>
      <c r="J123" s="55">
        <f>'Приложение 4 (новое)'!K213</f>
        <v>0</v>
      </c>
      <c r="K123" s="32"/>
    </row>
    <row r="124" spans="1:11" ht="30" x14ac:dyDescent="0.2">
      <c r="A124" s="27">
        <f>A120+1</f>
        <v>13</v>
      </c>
      <c r="B124" s="30" t="str">
        <f>'Приложение 4 (новое)'!B214</f>
        <v xml:space="preserve">Мероприятие 01.13 
Осуществление мер по противодействию коррупции в границах городского округа
</v>
      </c>
      <c r="C124" s="23" t="s">
        <v>0</v>
      </c>
      <c r="D124" s="23"/>
      <c r="E124" s="34" t="str">
        <f>'Приложение 4 (новое)'!E214</f>
        <v>В пределах средств, выделенных на обеспечение деятельности</v>
      </c>
      <c r="F124" s="35"/>
      <c r="G124" s="35"/>
      <c r="H124" s="35"/>
      <c r="I124" s="35"/>
      <c r="J124" s="36"/>
      <c r="K124" s="31"/>
    </row>
    <row r="125" spans="1:11" ht="30" x14ac:dyDescent="0.2">
      <c r="A125" s="27"/>
      <c r="B125" s="31"/>
      <c r="C125" s="23" t="s">
        <v>5</v>
      </c>
      <c r="D125" s="23"/>
      <c r="E125" s="37"/>
      <c r="F125" s="38"/>
      <c r="G125" s="38"/>
      <c r="H125" s="38"/>
      <c r="I125" s="38"/>
      <c r="J125" s="39"/>
      <c r="K125" s="31"/>
    </row>
    <row r="126" spans="1:11" ht="45" x14ac:dyDescent="0.2">
      <c r="A126" s="27"/>
      <c r="B126" s="31"/>
      <c r="C126" s="23" t="s">
        <v>13</v>
      </c>
      <c r="D126" s="23"/>
      <c r="E126" s="37"/>
      <c r="F126" s="38"/>
      <c r="G126" s="38"/>
      <c r="H126" s="38"/>
      <c r="I126" s="38"/>
      <c r="J126" s="39"/>
      <c r="K126" s="31"/>
    </row>
    <row r="127" spans="1:11" ht="15" x14ac:dyDescent="0.2">
      <c r="A127" s="29"/>
      <c r="B127" s="32"/>
      <c r="C127" s="23" t="s">
        <v>19</v>
      </c>
      <c r="D127" s="23"/>
      <c r="E127" s="40"/>
      <c r="F127" s="41"/>
      <c r="G127" s="41"/>
      <c r="H127" s="41"/>
      <c r="I127" s="41"/>
      <c r="J127" s="42"/>
      <c r="K127" s="32"/>
    </row>
    <row r="128" spans="1:11" ht="30" x14ac:dyDescent="0.2">
      <c r="A128" s="27">
        <f>A124+1</f>
        <v>14</v>
      </c>
      <c r="B128" s="30" t="str">
        <f>'Приложение 4 (новое)'!B219</f>
        <v xml:space="preserve">Мероприятие 01.14 
Принятие устава муниципального образования и внесение в него изменений и дополнений, издание муниципальных правовых актов
</v>
      </c>
      <c r="C128" s="23" t="s">
        <v>0</v>
      </c>
      <c r="D128" s="23"/>
      <c r="E128" s="34" t="str">
        <f>'Приложение 4 (новое)'!E219</f>
        <v>В пределах средств, выделенных на обеспечение деятельности</v>
      </c>
      <c r="F128" s="35"/>
      <c r="G128" s="35"/>
      <c r="H128" s="35"/>
      <c r="I128" s="35"/>
      <c r="J128" s="36"/>
      <c r="K128" s="31"/>
    </row>
    <row r="129" spans="1:11" ht="30" x14ac:dyDescent="0.2">
      <c r="A129" s="27"/>
      <c r="B129" s="31"/>
      <c r="C129" s="23" t="s">
        <v>5</v>
      </c>
      <c r="D129" s="23"/>
      <c r="E129" s="37"/>
      <c r="F129" s="38"/>
      <c r="G129" s="38"/>
      <c r="H129" s="38"/>
      <c r="I129" s="38"/>
      <c r="J129" s="39"/>
      <c r="K129" s="31"/>
    </row>
    <row r="130" spans="1:11" ht="45" x14ac:dyDescent="0.2">
      <c r="A130" s="27"/>
      <c r="B130" s="31"/>
      <c r="C130" s="23" t="s">
        <v>13</v>
      </c>
      <c r="D130" s="23"/>
      <c r="E130" s="37"/>
      <c r="F130" s="38"/>
      <c r="G130" s="38"/>
      <c r="H130" s="38"/>
      <c r="I130" s="38"/>
      <c r="J130" s="39"/>
      <c r="K130" s="31"/>
    </row>
    <row r="131" spans="1:11" ht="15" x14ac:dyDescent="0.2">
      <c r="A131" s="29"/>
      <c r="B131" s="32"/>
      <c r="C131" s="23" t="s">
        <v>19</v>
      </c>
      <c r="D131" s="23"/>
      <c r="E131" s="40"/>
      <c r="F131" s="41"/>
      <c r="G131" s="41"/>
      <c r="H131" s="41"/>
      <c r="I131" s="41"/>
      <c r="J131" s="42"/>
      <c r="K131" s="32"/>
    </row>
    <row r="132" spans="1:11" ht="30" x14ac:dyDescent="0.2">
      <c r="A132" s="27">
        <f>A128+1</f>
        <v>15</v>
      </c>
      <c r="B132" s="30" t="str">
        <f>'Приложение 4 (новое)'!B224</f>
        <v xml:space="preserve">Мероприятие 01.15 
Организация сбора статистических показателей
</v>
      </c>
      <c r="C132" s="23" t="s">
        <v>0</v>
      </c>
      <c r="D132" s="23"/>
      <c r="E132" s="34" t="str">
        <f>'Приложение 4 (новое)'!E224</f>
        <v>В пределах средств, выделенных на обеспечение деятельности</v>
      </c>
      <c r="F132" s="35"/>
      <c r="G132" s="35"/>
      <c r="H132" s="35"/>
      <c r="I132" s="35"/>
      <c r="J132" s="36"/>
      <c r="K132" s="31"/>
    </row>
    <row r="133" spans="1:11" ht="30" x14ac:dyDescent="0.2">
      <c r="A133" s="27"/>
      <c r="B133" s="31"/>
      <c r="C133" s="23" t="s">
        <v>5</v>
      </c>
      <c r="D133" s="23"/>
      <c r="E133" s="37"/>
      <c r="F133" s="38"/>
      <c r="G133" s="38"/>
      <c r="H133" s="38"/>
      <c r="I133" s="38"/>
      <c r="J133" s="39"/>
      <c r="K133" s="31"/>
    </row>
    <row r="134" spans="1:11" ht="45" x14ac:dyDescent="0.2">
      <c r="A134" s="27"/>
      <c r="B134" s="31"/>
      <c r="C134" s="23" t="s">
        <v>13</v>
      </c>
      <c r="D134" s="23"/>
      <c r="E134" s="37"/>
      <c r="F134" s="38"/>
      <c r="G134" s="38"/>
      <c r="H134" s="38"/>
      <c r="I134" s="38"/>
      <c r="J134" s="39"/>
      <c r="K134" s="31"/>
    </row>
    <row r="135" spans="1:11" ht="15" x14ac:dyDescent="0.2">
      <c r="A135" s="29"/>
      <c r="B135" s="32"/>
      <c r="C135" s="23" t="s">
        <v>19</v>
      </c>
      <c r="D135" s="23"/>
      <c r="E135" s="40"/>
      <c r="F135" s="41"/>
      <c r="G135" s="41"/>
      <c r="H135" s="41"/>
      <c r="I135" s="41"/>
      <c r="J135" s="42"/>
      <c r="K135" s="32"/>
    </row>
    <row r="136" spans="1:11" ht="30" x14ac:dyDescent="0.2">
      <c r="A136" s="27">
        <f>A132+1</f>
        <v>16</v>
      </c>
      <c r="B136" s="30" t="s">
        <v>87</v>
      </c>
      <c r="C136" s="23" t="s">
        <v>0</v>
      </c>
      <c r="D136" s="23"/>
      <c r="E136" s="55">
        <f>'Приложение 4 (новое)'!F235</f>
        <v>0</v>
      </c>
      <c r="F136" s="55">
        <f>'Приложение 4 (новое)'!G235</f>
        <v>0</v>
      </c>
      <c r="G136" s="55">
        <f>'Приложение 4 (новое)'!H235</f>
        <v>0</v>
      </c>
      <c r="H136" s="55">
        <f>'Приложение 4 (новое)'!I235</f>
        <v>0</v>
      </c>
      <c r="I136" s="55">
        <f>'Приложение 4 (новое)'!J235</f>
        <v>0</v>
      </c>
      <c r="J136" s="55">
        <f>'Приложение 4 (новое)'!K235</f>
        <v>0</v>
      </c>
      <c r="K136" s="31"/>
    </row>
    <row r="137" spans="1:11" ht="30" x14ac:dyDescent="0.2">
      <c r="A137" s="27"/>
      <c r="B137" s="31"/>
      <c r="C137" s="23" t="s">
        <v>5</v>
      </c>
      <c r="D137" s="23"/>
      <c r="E137" s="55">
        <f>'Приложение 4 (новое)'!F236</f>
        <v>0</v>
      </c>
      <c r="F137" s="55">
        <f>'Приложение 4 (новое)'!G236</f>
        <v>0</v>
      </c>
      <c r="G137" s="55">
        <f>'Приложение 4 (новое)'!H236</f>
        <v>0</v>
      </c>
      <c r="H137" s="55">
        <f>'Приложение 4 (новое)'!I236</f>
        <v>0</v>
      </c>
      <c r="I137" s="55">
        <f>'Приложение 4 (новое)'!J236</f>
        <v>0</v>
      </c>
      <c r="J137" s="55">
        <f>'Приложение 4 (новое)'!K236</f>
        <v>0</v>
      </c>
      <c r="K137" s="31"/>
    </row>
    <row r="138" spans="1:11" ht="45" x14ac:dyDescent="0.2">
      <c r="A138" s="27"/>
      <c r="B138" s="31"/>
      <c r="C138" s="23" t="s">
        <v>13</v>
      </c>
      <c r="D138" s="23"/>
      <c r="E138" s="55">
        <f>'Приложение 4 (новое)'!F237</f>
        <v>168</v>
      </c>
      <c r="F138" s="55">
        <f>'Приложение 4 (новое)'!G237</f>
        <v>168</v>
      </c>
      <c r="G138" s="55">
        <f>'Приложение 4 (новое)'!H237</f>
        <v>0</v>
      </c>
      <c r="H138" s="55">
        <f>'Приложение 4 (новое)'!I237</f>
        <v>0</v>
      </c>
      <c r="I138" s="55">
        <f>'Приложение 4 (новое)'!J237</f>
        <v>0</v>
      </c>
      <c r="J138" s="55">
        <f>'Приложение 4 (новое)'!K237</f>
        <v>0</v>
      </c>
      <c r="K138" s="31"/>
    </row>
    <row r="139" spans="1:11" ht="15" x14ac:dyDescent="0.2">
      <c r="A139" s="29"/>
      <c r="B139" s="32"/>
      <c r="C139" s="23" t="s">
        <v>19</v>
      </c>
      <c r="D139" s="23"/>
      <c r="E139" s="55">
        <f>'Приложение 4 (новое)'!F238</f>
        <v>0</v>
      </c>
      <c r="F139" s="55">
        <f>'Приложение 4 (новое)'!G238</f>
        <v>0</v>
      </c>
      <c r="G139" s="55">
        <f>'Приложение 4 (новое)'!H238</f>
        <v>0</v>
      </c>
      <c r="H139" s="55">
        <f>'Приложение 4 (новое)'!I238</f>
        <v>0</v>
      </c>
      <c r="I139" s="55">
        <f>'Приложение 4 (новое)'!J238</f>
        <v>0</v>
      </c>
      <c r="J139" s="55">
        <f>'Приложение 4 (новое)'!K238</f>
        <v>0</v>
      </c>
      <c r="K139" s="32"/>
    </row>
  </sheetData>
  <mergeCells count="121">
    <mergeCell ref="A136:A139"/>
    <mergeCell ref="B136:B139"/>
    <mergeCell ref="K136:K139"/>
    <mergeCell ref="K132:K135"/>
    <mergeCell ref="E124:J127"/>
    <mergeCell ref="E128:J131"/>
    <mergeCell ref="E132:J135"/>
    <mergeCell ref="K116:K119"/>
    <mergeCell ref="A120:A123"/>
    <mergeCell ref="B120:B123"/>
    <mergeCell ref="K120:K123"/>
    <mergeCell ref="A124:A127"/>
    <mergeCell ref="B124:B127"/>
    <mergeCell ref="K124:K127"/>
    <mergeCell ref="A128:A131"/>
    <mergeCell ref="B128:B131"/>
    <mergeCell ref="K128:K131"/>
    <mergeCell ref="A132:A135"/>
    <mergeCell ref="B132:B135"/>
    <mergeCell ref="A116:A119"/>
    <mergeCell ref="B116:B119"/>
    <mergeCell ref="K13:K16"/>
    <mergeCell ref="A6:A7"/>
    <mergeCell ref="C6:C7"/>
    <mergeCell ref="K34:K37"/>
    <mergeCell ref="A29:K29"/>
    <mergeCell ref="K30:K33"/>
    <mergeCell ref="A8:K8"/>
    <mergeCell ref="A9:A12"/>
    <mergeCell ref="B9:B12"/>
    <mergeCell ref="A13:A16"/>
    <mergeCell ref="B13:B16"/>
    <mergeCell ref="A17:A20"/>
    <mergeCell ref="B17:B20"/>
    <mergeCell ref="A21:A24"/>
    <mergeCell ref="B21:B24"/>
    <mergeCell ref="A25:A28"/>
    <mergeCell ref="P1:R1"/>
    <mergeCell ref="B3:K3"/>
    <mergeCell ref="B6:B7"/>
    <mergeCell ref="K6:K7"/>
    <mergeCell ref="E6:J6"/>
    <mergeCell ref="D1:K1"/>
    <mergeCell ref="D6:D7"/>
    <mergeCell ref="D4:G4"/>
    <mergeCell ref="K9:K12"/>
    <mergeCell ref="D2:K2"/>
    <mergeCell ref="A104:A107"/>
    <mergeCell ref="A84:A87"/>
    <mergeCell ref="K84:K87"/>
    <mergeCell ref="K88:K91"/>
    <mergeCell ref="K92:K95"/>
    <mergeCell ref="K96:K99"/>
    <mergeCell ref="K100:K103"/>
    <mergeCell ref="K104:K107"/>
    <mergeCell ref="B92:B95"/>
    <mergeCell ref="B96:B99"/>
    <mergeCell ref="A92:A95"/>
    <mergeCell ref="A96:A99"/>
    <mergeCell ref="B88:B91"/>
    <mergeCell ref="A88:A91"/>
    <mergeCell ref="A38:K38"/>
    <mergeCell ref="B34:B37"/>
    <mergeCell ref="K17:K20"/>
    <mergeCell ref="K21:K24"/>
    <mergeCell ref="K25:K28"/>
    <mergeCell ref="A67:A70"/>
    <mergeCell ref="B67:B70"/>
    <mergeCell ref="K67:K70"/>
    <mergeCell ref="A71:A74"/>
    <mergeCell ref="B71:B74"/>
    <mergeCell ref="K71:K74"/>
    <mergeCell ref="E67:J70"/>
    <mergeCell ref="E71:J74"/>
    <mergeCell ref="B25:B28"/>
    <mergeCell ref="A30:A33"/>
    <mergeCell ref="B30:B33"/>
    <mergeCell ref="A34:A37"/>
    <mergeCell ref="K80:K83"/>
    <mergeCell ref="B59:B62"/>
    <mergeCell ref="A51:A54"/>
    <mergeCell ref="A75:K75"/>
    <mergeCell ref="B80:B83"/>
    <mergeCell ref="A47:A50"/>
    <mergeCell ref="B39:B42"/>
    <mergeCell ref="B51:B54"/>
    <mergeCell ref="K51:K54"/>
    <mergeCell ref="K43:K46"/>
    <mergeCell ref="E51:J54"/>
    <mergeCell ref="A39:A42"/>
    <mergeCell ref="K39:K42"/>
    <mergeCell ref="E39:J42"/>
    <mergeCell ref="B43:B46"/>
    <mergeCell ref="A43:A46"/>
    <mergeCell ref="E43:J46"/>
    <mergeCell ref="K47:K50"/>
    <mergeCell ref="K76:K79"/>
    <mergeCell ref="K108:K111"/>
    <mergeCell ref="A108:A111"/>
    <mergeCell ref="A63:A66"/>
    <mergeCell ref="B47:B50"/>
    <mergeCell ref="A59:A62"/>
    <mergeCell ref="A55:A58"/>
    <mergeCell ref="B108:B111"/>
    <mergeCell ref="B112:B115"/>
    <mergeCell ref="B84:B87"/>
    <mergeCell ref="K112:K115"/>
    <mergeCell ref="A100:A103"/>
    <mergeCell ref="B104:B107"/>
    <mergeCell ref="A112:A115"/>
    <mergeCell ref="B100:B103"/>
    <mergeCell ref="B55:B58"/>
    <mergeCell ref="E55:J58"/>
    <mergeCell ref="A80:A83"/>
    <mergeCell ref="E47:J50"/>
    <mergeCell ref="K55:K58"/>
    <mergeCell ref="K59:K62"/>
    <mergeCell ref="A76:A79"/>
    <mergeCell ref="B76:B79"/>
    <mergeCell ref="B63:B66"/>
    <mergeCell ref="K63:K66"/>
  </mergeCells>
  <pageMargins left="0.39370078740157483" right="0.39370078740157483" top="0.39370078740157483" bottom="0.39370078740157483" header="0.51181102362204722" footer="0.51181102362204722"/>
  <pageSetup paperSize="9" scale="54" fitToHeight="20" orientation="landscape" r:id="rId1"/>
  <headerFooter alignWithMargins="0"/>
  <rowBreaks count="4" manualBreakCount="4">
    <brk id="37" max="10" man="1"/>
    <brk id="58" max="10" man="1"/>
    <brk id="87" max="10" man="1"/>
    <brk id="11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8"/>
  <sheetViews>
    <sheetView view="pageBreakPreview" zoomScale="80" zoomScaleNormal="100" zoomScaleSheetLayoutView="80" workbookViewId="0">
      <selection activeCell="J2" sqref="J2:M2"/>
    </sheetView>
  </sheetViews>
  <sheetFormatPr defaultRowHeight="12.75" x14ac:dyDescent="0.2"/>
  <cols>
    <col min="1" max="1" width="11.28515625" style="57" customWidth="1"/>
    <col min="2" max="2" width="44" style="57" customWidth="1"/>
    <col min="3" max="3" width="14.7109375" style="57" customWidth="1"/>
    <col min="4" max="4" width="17.85546875" style="57" customWidth="1"/>
    <col min="5" max="5" width="23" style="134" customWidth="1"/>
    <col min="6" max="6" width="14.5703125" style="134" customWidth="1"/>
    <col min="7" max="7" width="16.140625" style="134" customWidth="1"/>
    <col min="8" max="8" width="16" style="134" customWidth="1"/>
    <col min="9" max="10" width="16.85546875" style="134" bestFit="1" customWidth="1"/>
    <col min="11" max="11" width="16.42578125" style="134" customWidth="1"/>
    <col min="12" max="12" width="17.28515625" style="57" customWidth="1"/>
    <col min="13" max="13" width="75.5703125" style="57" customWidth="1"/>
    <col min="14" max="16384" width="9.140625" style="57"/>
  </cols>
  <sheetData>
    <row r="1" spans="1:13" ht="81" customHeight="1" x14ac:dyDescent="0.2">
      <c r="D1" s="58" t="s">
        <v>22</v>
      </c>
      <c r="E1" s="59"/>
      <c r="F1" s="59"/>
      <c r="G1" s="59"/>
      <c r="H1" s="59"/>
      <c r="I1" s="59"/>
      <c r="J1" s="60" t="s">
        <v>131</v>
      </c>
      <c r="K1" s="60"/>
      <c r="L1" s="60"/>
      <c r="M1" s="60"/>
    </row>
    <row r="2" spans="1:13" ht="81" customHeight="1" x14ac:dyDescent="0.2">
      <c r="D2" s="58"/>
      <c r="E2" s="59"/>
      <c r="F2" s="59"/>
      <c r="G2" s="59"/>
      <c r="H2" s="59"/>
      <c r="I2" s="59"/>
      <c r="J2" s="61" t="s">
        <v>81</v>
      </c>
      <c r="K2" s="62"/>
      <c r="L2" s="62"/>
      <c r="M2" s="62"/>
    </row>
    <row r="3" spans="1:13" s="64" customFormat="1" ht="15.75" x14ac:dyDescent="0.2">
      <c r="A3" s="7" t="s">
        <v>21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8"/>
    </row>
    <row r="4" spans="1:13" s="64" customFormat="1" ht="15.75" x14ac:dyDescent="0.2">
      <c r="A4" s="7" t="s">
        <v>42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5" spans="1:13" s="64" customFormat="1" ht="15.75" x14ac:dyDescent="0.2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8"/>
    </row>
    <row r="6" spans="1:13" s="64" customFormat="1" ht="15.75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3" ht="18" customHeight="1" x14ac:dyDescent="0.2">
      <c r="A7" s="65" t="s">
        <v>3</v>
      </c>
      <c r="B7" s="65" t="s">
        <v>15</v>
      </c>
      <c r="C7" s="65" t="s">
        <v>16</v>
      </c>
      <c r="D7" s="65" t="s">
        <v>6</v>
      </c>
      <c r="E7" s="65" t="s">
        <v>70</v>
      </c>
      <c r="F7" s="65" t="s">
        <v>17</v>
      </c>
      <c r="G7" s="66"/>
      <c r="H7" s="65" t="s">
        <v>7</v>
      </c>
      <c r="I7" s="65"/>
      <c r="J7" s="65"/>
      <c r="K7" s="65"/>
      <c r="L7" s="65" t="s">
        <v>9</v>
      </c>
      <c r="M7" s="67" t="s">
        <v>12</v>
      </c>
    </row>
    <row r="8" spans="1:13" ht="79.5" customHeight="1" x14ac:dyDescent="0.2">
      <c r="A8" s="65"/>
      <c r="B8" s="65"/>
      <c r="C8" s="65"/>
      <c r="D8" s="65"/>
      <c r="E8" s="65"/>
      <c r="F8" s="65"/>
      <c r="G8" s="16" t="s">
        <v>65</v>
      </c>
      <c r="H8" s="16" t="s">
        <v>66</v>
      </c>
      <c r="I8" s="16" t="s">
        <v>67</v>
      </c>
      <c r="J8" s="16" t="s">
        <v>68</v>
      </c>
      <c r="K8" s="16" t="s">
        <v>69</v>
      </c>
      <c r="L8" s="65"/>
      <c r="M8" s="68"/>
    </row>
    <row r="9" spans="1:13" ht="15" x14ac:dyDescent="0.2">
      <c r="A9" s="69">
        <v>1</v>
      </c>
      <c r="B9" s="69">
        <v>2</v>
      </c>
      <c r="C9" s="69">
        <v>3</v>
      </c>
      <c r="D9" s="69">
        <v>4</v>
      </c>
      <c r="E9" s="69">
        <v>5</v>
      </c>
      <c r="F9" s="69">
        <v>6</v>
      </c>
      <c r="G9" s="69"/>
      <c r="H9" s="69">
        <v>7</v>
      </c>
      <c r="I9" s="69">
        <v>8</v>
      </c>
      <c r="J9" s="69">
        <v>9</v>
      </c>
      <c r="K9" s="69">
        <v>10</v>
      </c>
      <c r="L9" s="69">
        <v>11</v>
      </c>
      <c r="M9" s="69">
        <v>12</v>
      </c>
    </row>
    <row r="10" spans="1:13" ht="32.25" customHeight="1" x14ac:dyDescent="0.2">
      <c r="A10" s="70" t="s">
        <v>71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2"/>
    </row>
    <row r="11" spans="1:13" ht="23.25" customHeight="1" x14ac:dyDescent="0.2">
      <c r="A11" s="73">
        <v>1</v>
      </c>
      <c r="B11" s="74" t="s">
        <v>88</v>
      </c>
      <c r="C11" s="73" t="s">
        <v>52</v>
      </c>
      <c r="D11" s="75" t="s">
        <v>1</v>
      </c>
      <c r="E11" s="76">
        <f>E12+E13+E14+E15</f>
        <v>154892.4</v>
      </c>
      <c r="F11" s="76">
        <f>SUM(G11:K11)</f>
        <v>285659.3</v>
      </c>
      <c r="G11" s="76">
        <f>G12+G13+G14+G15</f>
        <v>58494.299999999988</v>
      </c>
      <c r="H11" s="76">
        <f t="shared" ref="H11:K11" si="0">H12+H13+H14+H15</f>
        <v>82586</v>
      </c>
      <c r="I11" s="76">
        <f t="shared" si="0"/>
        <v>48323</v>
      </c>
      <c r="J11" s="76">
        <f t="shared" si="0"/>
        <v>48323</v>
      </c>
      <c r="K11" s="76">
        <f t="shared" si="0"/>
        <v>47933</v>
      </c>
      <c r="L11" s="77"/>
      <c r="M11" s="77" t="s">
        <v>84</v>
      </c>
    </row>
    <row r="12" spans="1:13" ht="45" x14ac:dyDescent="0.2">
      <c r="A12" s="78"/>
      <c r="B12" s="79"/>
      <c r="C12" s="78"/>
      <c r="D12" s="75" t="s">
        <v>0</v>
      </c>
      <c r="E12" s="76">
        <f>E17+E22+E27</f>
        <v>0</v>
      </c>
      <c r="F12" s="76">
        <f t="shared" ref="F12:F40" si="1">SUM(G12:K12)</f>
        <v>0</v>
      </c>
      <c r="G12" s="76">
        <f>G17+G22+G27</f>
        <v>0</v>
      </c>
      <c r="H12" s="76">
        <f t="shared" ref="H12:K12" si="2">H17+H22+H27</f>
        <v>0</v>
      </c>
      <c r="I12" s="76">
        <f t="shared" si="2"/>
        <v>0</v>
      </c>
      <c r="J12" s="76">
        <f t="shared" si="2"/>
        <v>0</v>
      </c>
      <c r="K12" s="76">
        <f t="shared" si="2"/>
        <v>0</v>
      </c>
      <c r="L12" s="80"/>
      <c r="M12" s="80"/>
    </row>
    <row r="13" spans="1:13" ht="60" x14ac:dyDescent="0.2">
      <c r="A13" s="78"/>
      <c r="B13" s="79"/>
      <c r="C13" s="78"/>
      <c r="D13" s="75" t="s">
        <v>5</v>
      </c>
      <c r="E13" s="76">
        <f t="shared" ref="E13:E15" si="3">E18+E23+E28</f>
        <v>0</v>
      </c>
      <c r="F13" s="76">
        <f t="shared" si="1"/>
        <v>0</v>
      </c>
      <c r="G13" s="76">
        <f t="shared" ref="G13:K15" si="4">G18+G23+G28</f>
        <v>0</v>
      </c>
      <c r="H13" s="76">
        <f t="shared" si="4"/>
        <v>0</v>
      </c>
      <c r="I13" s="76">
        <f t="shared" si="4"/>
        <v>0</v>
      </c>
      <c r="J13" s="76">
        <f t="shared" si="4"/>
        <v>0</v>
      </c>
      <c r="K13" s="76">
        <f t="shared" si="4"/>
        <v>0</v>
      </c>
      <c r="L13" s="80"/>
      <c r="M13" s="80"/>
    </row>
    <row r="14" spans="1:13" ht="60" x14ac:dyDescent="0.2">
      <c r="A14" s="78"/>
      <c r="B14" s="79"/>
      <c r="C14" s="78"/>
      <c r="D14" s="75" t="s">
        <v>13</v>
      </c>
      <c r="E14" s="76">
        <f t="shared" si="3"/>
        <v>154892.4</v>
      </c>
      <c r="F14" s="76">
        <f t="shared" si="1"/>
        <v>285659.3</v>
      </c>
      <c r="G14" s="76">
        <f t="shared" si="4"/>
        <v>58494.299999999988</v>
      </c>
      <c r="H14" s="76">
        <f t="shared" si="4"/>
        <v>82586</v>
      </c>
      <c r="I14" s="76">
        <f t="shared" si="4"/>
        <v>48323</v>
      </c>
      <c r="J14" s="76">
        <f t="shared" si="4"/>
        <v>48323</v>
      </c>
      <c r="K14" s="76">
        <f t="shared" si="4"/>
        <v>47933</v>
      </c>
      <c r="L14" s="80"/>
      <c r="M14" s="80"/>
    </row>
    <row r="15" spans="1:13" ht="30" x14ac:dyDescent="0.2">
      <c r="A15" s="81"/>
      <c r="B15" s="82"/>
      <c r="C15" s="81"/>
      <c r="D15" s="75" t="s">
        <v>19</v>
      </c>
      <c r="E15" s="76">
        <f t="shared" si="3"/>
        <v>0</v>
      </c>
      <c r="F15" s="76">
        <f t="shared" si="1"/>
        <v>0</v>
      </c>
      <c r="G15" s="76">
        <f t="shared" si="4"/>
        <v>0</v>
      </c>
      <c r="H15" s="76">
        <f t="shared" si="4"/>
        <v>0</v>
      </c>
      <c r="I15" s="76">
        <f t="shared" si="4"/>
        <v>0</v>
      </c>
      <c r="J15" s="76">
        <f t="shared" si="4"/>
        <v>0</v>
      </c>
      <c r="K15" s="76">
        <f t="shared" si="4"/>
        <v>0</v>
      </c>
      <c r="L15" s="83"/>
      <c r="M15" s="83"/>
    </row>
    <row r="16" spans="1:13" ht="15" customHeight="1" x14ac:dyDescent="0.2">
      <c r="A16" s="73" t="s">
        <v>10</v>
      </c>
      <c r="B16" s="84" t="s">
        <v>89</v>
      </c>
      <c r="C16" s="73" t="s">
        <v>52</v>
      </c>
      <c r="D16" s="75" t="s">
        <v>1</v>
      </c>
      <c r="E16" s="76">
        <f>SUM(E17:E20)</f>
        <v>128430.39999999999</v>
      </c>
      <c r="F16" s="76">
        <f t="shared" si="1"/>
        <v>162269.29999999999</v>
      </c>
      <c r="G16" s="76">
        <f>SUM(G17:G20)</f>
        <v>37996.299999999988</v>
      </c>
      <c r="H16" s="76">
        <f>SUM(H17:H20)</f>
        <v>56938</v>
      </c>
      <c r="I16" s="76">
        <f>SUM(I17:I20)</f>
        <v>22675</v>
      </c>
      <c r="J16" s="76">
        <f>SUM(J17:J20)</f>
        <v>22675</v>
      </c>
      <c r="K16" s="76">
        <f>SUM(K17:K20)</f>
        <v>21985</v>
      </c>
      <c r="L16" s="77" t="s">
        <v>34</v>
      </c>
      <c r="M16" s="85"/>
    </row>
    <row r="17" spans="1:13" ht="45" x14ac:dyDescent="0.2">
      <c r="A17" s="78"/>
      <c r="B17" s="86"/>
      <c r="C17" s="78"/>
      <c r="D17" s="75" t="s">
        <v>0</v>
      </c>
      <c r="E17" s="76">
        <v>0</v>
      </c>
      <c r="F17" s="76">
        <f t="shared" si="1"/>
        <v>0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80"/>
      <c r="M17" s="87"/>
    </row>
    <row r="18" spans="1:13" ht="60" x14ac:dyDescent="0.2">
      <c r="A18" s="78"/>
      <c r="B18" s="86"/>
      <c r="C18" s="78"/>
      <c r="D18" s="75" t="s">
        <v>5</v>
      </c>
      <c r="E18" s="76">
        <v>0</v>
      </c>
      <c r="F18" s="76">
        <f t="shared" si="1"/>
        <v>0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80"/>
      <c r="M18" s="87"/>
    </row>
    <row r="19" spans="1:13" ht="60" x14ac:dyDescent="0.2">
      <c r="A19" s="78"/>
      <c r="B19" s="86"/>
      <c r="C19" s="78"/>
      <c r="D19" s="75" t="s">
        <v>13</v>
      </c>
      <c r="E19" s="76">
        <v>128430.39999999999</v>
      </c>
      <c r="F19" s="76">
        <f t="shared" si="1"/>
        <v>162269.29999999999</v>
      </c>
      <c r="G19" s="76">
        <f>50984.4+64940.6+27559.4+70-120+50+30+5700+2640+1300+2500-1000+102-1000-4800-500-175+3000+1821+300-780-92500-26559.4-10.4-1.3+1000-65-95+95+2300+1800-590</f>
        <v>37996.299999999988</v>
      </c>
      <c r="H19" s="76">
        <f>56938-40300+40300</f>
        <v>56938</v>
      </c>
      <c r="I19" s="76">
        <f>21575+1100</f>
        <v>22675</v>
      </c>
      <c r="J19" s="76">
        <f>21575+1100</f>
        <v>22675</v>
      </c>
      <c r="K19" s="76">
        <v>21985</v>
      </c>
      <c r="L19" s="80"/>
      <c r="M19" s="87"/>
    </row>
    <row r="20" spans="1:13" ht="30" x14ac:dyDescent="0.2">
      <c r="A20" s="81"/>
      <c r="B20" s="88"/>
      <c r="C20" s="81"/>
      <c r="D20" s="75" t="s">
        <v>19</v>
      </c>
      <c r="E20" s="76">
        <v>0</v>
      </c>
      <c r="F20" s="76">
        <f t="shared" si="1"/>
        <v>0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83"/>
      <c r="M20" s="89"/>
    </row>
    <row r="21" spans="1:13" ht="15" customHeight="1" x14ac:dyDescent="0.2">
      <c r="A21" s="90" t="s">
        <v>18</v>
      </c>
      <c r="B21" s="77" t="s">
        <v>90</v>
      </c>
      <c r="C21" s="73" t="s">
        <v>52</v>
      </c>
      <c r="D21" s="75" t="s">
        <v>1</v>
      </c>
      <c r="E21" s="76">
        <f>SUM(E22:E25)</f>
        <v>26462</v>
      </c>
      <c r="F21" s="76">
        <f t="shared" si="1"/>
        <v>123010</v>
      </c>
      <c r="G21" s="76">
        <f>SUM(G22:G25)</f>
        <v>20418</v>
      </c>
      <c r="H21" s="76">
        <f>SUM(H22:H25)</f>
        <v>25648</v>
      </c>
      <c r="I21" s="76">
        <f>SUM(I22:I25)</f>
        <v>25648</v>
      </c>
      <c r="J21" s="76">
        <f>SUM(J22:J25)</f>
        <v>25648</v>
      </c>
      <c r="K21" s="76">
        <f>SUM(K22:K25)</f>
        <v>25648</v>
      </c>
      <c r="L21" s="77" t="s">
        <v>34</v>
      </c>
      <c r="M21" s="91"/>
    </row>
    <row r="22" spans="1:13" ht="45" x14ac:dyDescent="0.2">
      <c r="A22" s="92"/>
      <c r="B22" s="80"/>
      <c r="C22" s="78"/>
      <c r="D22" s="75" t="s">
        <v>0</v>
      </c>
      <c r="E22" s="76">
        <v>0</v>
      </c>
      <c r="F22" s="76">
        <f t="shared" si="1"/>
        <v>0</v>
      </c>
      <c r="G22" s="76">
        <v>0</v>
      </c>
      <c r="H22" s="76">
        <v>0</v>
      </c>
      <c r="I22" s="76">
        <v>0</v>
      </c>
      <c r="J22" s="76">
        <v>0</v>
      </c>
      <c r="K22" s="76">
        <v>0</v>
      </c>
      <c r="L22" s="80"/>
      <c r="M22" s="80"/>
    </row>
    <row r="23" spans="1:13" ht="60" x14ac:dyDescent="0.2">
      <c r="A23" s="92"/>
      <c r="B23" s="80"/>
      <c r="C23" s="78"/>
      <c r="D23" s="75" t="s">
        <v>5</v>
      </c>
      <c r="E23" s="76">
        <v>0</v>
      </c>
      <c r="F23" s="76">
        <f t="shared" si="1"/>
        <v>0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80"/>
      <c r="M23" s="80"/>
    </row>
    <row r="24" spans="1:13" ht="60" x14ac:dyDescent="0.2">
      <c r="A24" s="92"/>
      <c r="B24" s="80"/>
      <c r="C24" s="78"/>
      <c r="D24" s="75" t="s">
        <v>13</v>
      </c>
      <c r="E24" s="76">
        <v>26462</v>
      </c>
      <c r="F24" s="76">
        <f t="shared" si="1"/>
        <v>123010</v>
      </c>
      <c r="G24" s="76">
        <f>27970-70-230-50-102-4800-2300</f>
        <v>20418</v>
      </c>
      <c r="H24" s="76">
        <v>25648</v>
      </c>
      <c r="I24" s="76">
        <v>25648</v>
      </c>
      <c r="J24" s="76">
        <v>25648</v>
      </c>
      <c r="K24" s="76">
        <v>25648</v>
      </c>
      <c r="L24" s="80"/>
      <c r="M24" s="80"/>
    </row>
    <row r="25" spans="1:13" ht="30" x14ac:dyDescent="0.2">
      <c r="A25" s="93"/>
      <c r="B25" s="83"/>
      <c r="C25" s="81"/>
      <c r="D25" s="75" t="s">
        <v>19</v>
      </c>
      <c r="E25" s="76">
        <v>0</v>
      </c>
      <c r="F25" s="76">
        <f t="shared" si="1"/>
        <v>0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83"/>
      <c r="M25" s="83"/>
    </row>
    <row r="26" spans="1:13" ht="15" customHeight="1" x14ac:dyDescent="0.2">
      <c r="A26" s="90" t="s">
        <v>20</v>
      </c>
      <c r="B26" s="77" t="s">
        <v>91</v>
      </c>
      <c r="C26" s="73" t="s">
        <v>52</v>
      </c>
      <c r="D26" s="75" t="s">
        <v>1</v>
      </c>
      <c r="E26" s="76">
        <f>SUM(E27:E30)</f>
        <v>0</v>
      </c>
      <c r="F26" s="76">
        <f t="shared" si="1"/>
        <v>380</v>
      </c>
      <c r="G26" s="76">
        <f>SUM(G27:G30)</f>
        <v>80</v>
      </c>
      <c r="H26" s="76">
        <f>SUM(H27:H30)</f>
        <v>0</v>
      </c>
      <c r="I26" s="76">
        <f>SUM(I27:I30)</f>
        <v>0</v>
      </c>
      <c r="J26" s="76">
        <f>SUM(J27:J30)</f>
        <v>0</v>
      </c>
      <c r="K26" s="76">
        <f>SUM(K27:K30)</f>
        <v>300</v>
      </c>
      <c r="L26" s="77" t="s">
        <v>34</v>
      </c>
      <c r="M26" s="91"/>
    </row>
    <row r="27" spans="1:13" ht="45" x14ac:dyDescent="0.2">
      <c r="A27" s="92"/>
      <c r="B27" s="80"/>
      <c r="C27" s="78"/>
      <c r="D27" s="75" t="s">
        <v>0</v>
      </c>
      <c r="E27" s="76">
        <v>0</v>
      </c>
      <c r="F27" s="76">
        <f t="shared" si="1"/>
        <v>0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80"/>
      <c r="M27" s="80"/>
    </row>
    <row r="28" spans="1:13" ht="60" x14ac:dyDescent="0.2">
      <c r="A28" s="92"/>
      <c r="B28" s="80"/>
      <c r="C28" s="78"/>
      <c r="D28" s="75" t="s">
        <v>5</v>
      </c>
      <c r="E28" s="76">
        <v>0</v>
      </c>
      <c r="F28" s="76">
        <f t="shared" si="1"/>
        <v>0</v>
      </c>
      <c r="G28" s="76">
        <v>0</v>
      </c>
      <c r="H28" s="76">
        <v>0</v>
      </c>
      <c r="I28" s="76">
        <v>0</v>
      </c>
      <c r="J28" s="76">
        <v>0</v>
      </c>
      <c r="K28" s="76">
        <v>0</v>
      </c>
      <c r="L28" s="80"/>
      <c r="M28" s="80"/>
    </row>
    <row r="29" spans="1:13" ht="60" x14ac:dyDescent="0.2">
      <c r="A29" s="92"/>
      <c r="B29" s="80"/>
      <c r="C29" s="78"/>
      <c r="D29" s="75" t="s">
        <v>13</v>
      </c>
      <c r="E29" s="76">
        <v>0</v>
      </c>
      <c r="F29" s="76">
        <f t="shared" si="1"/>
        <v>380</v>
      </c>
      <c r="G29" s="76">
        <v>80</v>
      </c>
      <c r="H29" s="76">
        <f>300-300</f>
        <v>0</v>
      </c>
      <c r="I29" s="76">
        <f>300-300</f>
        <v>0</v>
      </c>
      <c r="J29" s="76">
        <f>300-300</f>
        <v>0</v>
      </c>
      <c r="K29" s="76">
        <v>300</v>
      </c>
      <c r="L29" s="80"/>
      <c r="M29" s="80"/>
    </row>
    <row r="30" spans="1:13" ht="30" x14ac:dyDescent="0.2">
      <c r="A30" s="93"/>
      <c r="B30" s="83"/>
      <c r="C30" s="81"/>
      <c r="D30" s="75" t="s">
        <v>19</v>
      </c>
      <c r="E30" s="76">
        <v>0</v>
      </c>
      <c r="F30" s="76">
        <f t="shared" si="1"/>
        <v>0</v>
      </c>
      <c r="G30" s="76">
        <v>0</v>
      </c>
      <c r="H30" s="76">
        <v>0</v>
      </c>
      <c r="I30" s="76">
        <v>0</v>
      </c>
      <c r="J30" s="76">
        <v>0</v>
      </c>
      <c r="K30" s="76">
        <v>0</v>
      </c>
      <c r="L30" s="83"/>
      <c r="M30" s="83"/>
    </row>
    <row r="31" spans="1:13" ht="25.5" customHeight="1" x14ac:dyDescent="0.2">
      <c r="A31" s="73" t="s">
        <v>8</v>
      </c>
      <c r="B31" s="94" t="s">
        <v>92</v>
      </c>
      <c r="C31" s="73" t="s">
        <v>52</v>
      </c>
      <c r="D31" s="75" t="s">
        <v>1</v>
      </c>
      <c r="E31" s="76">
        <f t="shared" ref="E31:K31" si="5">E36</f>
        <v>14149</v>
      </c>
      <c r="F31" s="76">
        <f t="shared" si="1"/>
        <v>100539.6</v>
      </c>
      <c r="G31" s="76">
        <f t="shared" si="5"/>
        <v>24933.599999999999</v>
      </c>
      <c r="H31" s="76">
        <f t="shared" si="5"/>
        <v>25202</v>
      </c>
      <c r="I31" s="76">
        <f t="shared" si="5"/>
        <v>25202</v>
      </c>
      <c r="J31" s="76">
        <f t="shared" si="5"/>
        <v>25202</v>
      </c>
      <c r="K31" s="76">
        <f t="shared" si="5"/>
        <v>0</v>
      </c>
      <c r="L31" s="77"/>
      <c r="M31" s="77" t="s">
        <v>85</v>
      </c>
    </row>
    <row r="32" spans="1:13" ht="47.25" customHeight="1" x14ac:dyDescent="0.2">
      <c r="A32" s="78"/>
      <c r="B32" s="95"/>
      <c r="C32" s="78"/>
      <c r="D32" s="75" t="s">
        <v>0</v>
      </c>
      <c r="E32" s="76">
        <f>E37</f>
        <v>0</v>
      </c>
      <c r="F32" s="76">
        <f t="shared" si="1"/>
        <v>0</v>
      </c>
      <c r="G32" s="76">
        <f t="shared" ref="G32:K32" si="6">G37</f>
        <v>0</v>
      </c>
      <c r="H32" s="76">
        <f t="shared" si="6"/>
        <v>0</v>
      </c>
      <c r="I32" s="76">
        <f t="shared" si="6"/>
        <v>0</v>
      </c>
      <c r="J32" s="76">
        <f t="shared" si="6"/>
        <v>0</v>
      </c>
      <c r="K32" s="76">
        <f t="shared" si="6"/>
        <v>0</v>
      </c>
      <c r="L32" s="80"/>
      <c r="M32" s="80"/>
    </row>
    <row r="33" spans="1:13" ht="60" x14ac:dyDescent="0.2">
      <c r="A33" s="78"/>
      <c r="B33" s="95"/>
      <c r="C33" s="78"/>
      <c r="D33" s="75" t="s">
        <v>5</v>
      </c>
      <c r="E33" s="76">
        <f>E38</f>
        <v>14149</v>
      </c>
      <c r="F33" s="76">
        <f t="shared" si="1"/>
        <v>63535</v>
      </c>
      <c r="G33" s="76">
        <f t="shared" ref="G33:K33" si="7">G38</f>
        <v>16309</v>
      </c>
      <c r="H33" s="76">
        <f t="shared" si="7"/>
        <v>15742</v>
      </c>
      <c r="I33" s="76">
        <f t="shared" si="7"/>
        <v>15742</v>
      </c>
      <c r="J33" s="76">
        <f t="shared" si="7"/>
        <v>15742</v>
      </c>
      <c r="K33" s="76">
        <f t="shared" si="7"/>
        <v>0</v>
      </c>
      <c r="L33" s="80"/>
      <c r="M33" s="80"/>
    </row>
    <row r="34" spans="1:13" ht="60" x14ac:dyDescent="0.2">
      <c r="A34" s="78"/>
      <c r="B34" s="95"/>
      <c r="C34" s="78"/>
      <c r="D34" s="75" t="s">
        <v>13</v>
      </c>
      <c r="E34" s="76">
        <f>E39</f>
        <v>0</v>
      </c>
      <c r="F34" s="76">
        <f t="shared" si="1"/>
        <v>37004.6</v>
      </c>
      <c r="G34" s="76">
        <f t="shared" ref="G34:K35" si="8">G39</f>
        <v>8624.6</v>
      </c>
      <c r="H34" s="76">
        <f t="shared" si="8"/>
        <v>9460</v>
      </c>
      <c r="I34" s="76">
        <f t="shared" si="8"/>
        <v>9460</v>
      </c>
      <c r="J34" s="76">
        <f t="shared" si="8"/>
        <v>9460</v>
      </c>
      <c r="K34" s="76">
        <f t="shared" si="8"/>
        <v>0</v>
      </c>
      <c r="L34" s="80"/>
      <c r="M34" s="80"/>
    </row>
    <row r="35" spans="1:13" ht="30" x14ac:dyDescent="0.2">
      <c r="A35" s="81"/>
      <c r="B35" s="96"/>
      <c r="C35" s="81"/>
      <c r="D35" s="75" t="s">
        <v>19</v>
      </c>
      <c r="E35" s="76">
        <f>E40</f>
        <v>0</v>
      </c>
      <c r="F35" s="76">
        <f t="shared" si="1"/>
        <v>0</v>
      </c>
      <c r="G35" s="76">
        <f t="shared" ref="G35:H35" si="9">G40</f>
        <v>0</v>
      </c>
      <c r="H35" s="76">
        <f t="shared" si="9"/>
        <v>0</v>
      </c>
      <c r="I35" s="76">
        <f t="shared" si="8"/>
        <v>0</v>
      </c>
      <c r="J35" s="76">
        <f>J40</f>
        <v>0</v>
      </c>
      <c r="K35" s="76">
        <f>K40</f>
        <v>0</v>
      </c>
      <c r="L35" s="83"/>
      <c r="M35" s="83"/>
    </row>
    <row r="36" spans="1:13" ht="15" customHeight="1" x14ac:dyDescent="0.2">
      <c r="A36" s="90" t="s">
        <v>11</v>
      </c>
      <c r="B36" s="77" t="s">
        <v>93</v>
      </c>
      <c r="C36" s="73" t="s">
        <v>52</v>
      </c>
      <c r="D36" s="75" t="s">
        <v>1</v>
      </c>
      <c r="E36" s="76">
        <f>SUM(E37:E40)</f>
        <v>14149</v>
      </c>
      <c r="F36" s="76">
        <f t="shared" si="1"/>
        <v>100539.6</v>
      </c>
      <c r="G36" s="76">
        <f>SUM(G37:G40)</f>
        <v>24933.599999999999</v>
      </c>
      <c r="H36" s="76">
        <f>SUM(H37:H40)</f>
        <v>25202</v>
      </c>
      <c r="I36" s="76">
        <f>SUM(I37:I40)</f>
        <v>25202</v>
      </c>
      <c r="J36" s="76">
        <f>SUM(J37:J40)</f>
        <v>25202</v>
      </c>
      <c r="K36" s="76">
        <f>SUM(K37:K40)</f>
        <v>0</v>
      </c>
      <c r="L36" s="77" t="s">
        <v>34</v>
      </c>
      <c r="M36" s="91"/>
    </row>
    <row r="37" spans="1:13" ht="45" x14ac:dyDescent="0.2">
      <c r="A37" s="92"/>
      <c r="B37" s="80"/>
      <c r="C37" s="78"/>
      <c r="D37" s="75" t="s">
        <v>0</v>
      </c>
      <c r="E37" s="76"/>
      <c r="F37" s="76">
        <f t="shared" si="1"/>
        <v>0</v>
      </c>
      <c r="G37" s="76"/>
      <c r="H37" s="76"/>
      <c r="I37" s="76"/>
      <c r="J37" s="76"/>
      <c r="K37" s="76"/>
      <c r="L37" s="80"/>
      <c r="M37" s="97"/>
    </row>
    <row r="38" spans="1:13" ht="60" x14ac:dyDescent="0.2">
      <c r="A38" s="92"/>
      <c r="B38" s="80"/>
      <c r="C38" s="78"/>
      <c r="D38" s="75" t="s">
        <v>5</v>
      </c>
      <c r="E38" s="76">
        <v>14149</v>
      </c>
      <c r="F38" s="76">
        <f t="shared" si="1"/>
        <v>63535</v>
      </c>
      <c r="G38" s="76">
        <f>16309-2346.6+2346.6-10+10</f>
        <v>16309</v>
      </c>
      <c r="H38" s="76">
        <v>15742</v>
      </c>
      <c r="I38" s="76">
        <v>15742</v>
      </c>
      <c r="J38" s="76">
        <v>15742</v>
      </c>
      <c r="K38" s="76">
        <v>0</v>
      </c>
      <c r="L38" s="80"/>
      <c r="M38" s="97"/>
    </row>
    <row r="39" spans="1:13" ht="60" x14ac:dyDescent="0.2">
      <c r="A39" s="92"/>
      <c r="B39" s="80"/>
      <c r="C39" s="78"/>
      <c r="D39" s="75" t="s">
        <v>13</v>
      </c>
      <c r="E39" s="76">
        <v>0</v>
      </c>
      <c r="F39" s="76">
        <f t="shared" si="1"/>
        <v>37004.6</v>
      </c>
      <c r="G39" s="76">
        <f>6204.6+2000+420</f>
        <v>8624.6</v>
      </c>
      <c r="H39" s="76">
        <v>9460</v>
      </c>
      <c r="I39" s="76">
        <v>9460</v>
      </c>
      <c r="J39" s="76">
        <v>9460</v>
      </c>
      <c r="K39" s="76">
        <v>0</v>
      </c>
      <c r="L39" s="80"/>
      <c r="M39" s="97"/>
    </row>
    <row r="40" spans="1:13" ht="30" x14ac:dyDescent="0.2">
      <c r="A40" s="93"/>
      <c r="B40" s="83"/>
      <c r="C40" s="81"/>
      <c r="D40" s="75" t="s">
        <v>19</v>
      </c>
      <c r="E40" s="76">
        <v>0</v>
      </c>
      <c r="F40" s="76">
        <f t="shared" si="1"/>
        <v>0</v>
      </c>
      <c r="G40" s="76">
        <v>0</v>
      </c>
      <c r="H40" s="76">
        <v>0</v>
      </c>
      <c r="I40" s="76">
        <v>0</v>
      </c>
      <c r="J40" s="76">
        <v>0</v>
      </c>
      <c r="K40" s="76">
        <v>0</v>
      </c>
      <c r="L40" s="83"/>
      <c r="M40" s="98"/>
    </row>
    <row r="41" spans="1:13" ht="25.5" customHeight="1" x14ac:dyDescent="0.2">
      <c r="A41" s="73" t="s">
        <v>25</v>
      </c>
      <c r="B41" s="99" t="s">
        <v>94</v>
      </c>
      <c r="C41" s="73" t="s">
        <v>52</v>
      </c>
      <c r="D41" s="75" t="s">
        <v>1</v>
      </c>
      <c r="E41" s="76">
        <f t="shared" ref="E41" si="10">E46</f>
        <v>56326.2</v>
      </c>
      <c r="F41" s="76">
        <f t="shared" ref="F41:F50" si="11">SUM(G41:K41)</f>
        <v>259015.7</v>
      </c>
      <c r="G41" s="76">
        <f t="shared" ref="G41:K41" si="12">G46</f>
        <v>49685.599999999999</v>
      </c>
      <c r="H41" s="76">
        <f t="shared" si="12"/>
        <v>50269.2</v>
      </c>
      <c r="I41" s="76">
        <f t="shared" si="12"/>
        <v>50947.199999999997</v>
      </c>
      <c r="J41" s="76">
        <f t="shared" si="12"/>
        <v>50747.7</v>
      </c>
      <c r="K41" s="76">
        <f t="shared" si="12"/>
        <v>57366</v>
      </c>
      <c r="L41" s="77"/>
      <c r="M41" s="77" t="s">
        <v>86</v>
      </c>
    </row>
    <row r="42" spans="1:13" ht="47.25" customHeight="1" x14ac:dyDescent="0.2">
      <c r="A42" s="78"/>
      <c r="B42" s="95"/>
      <c r="C42" s="78"/>
      <c r="D42" s="75" t="s">
        <v>0</v>
      </c>
      <c r="E42" s="76">
        <f>E47</f>
        <v>0</v>
      </c>
      <c r="F42" s="76">
        <f t="shared" si="11"/>
        <v>0</v>
      </c>
      <c r="G42" s="76">
        <f t="shared" ref="G42:K42" si="13">G47</f>
        <v>0</v>
      </c>
      <c r="H42" s="76">
        <f t="shared" si="13"/>
        <v>0</v>
      </c>
      <c r="I42" s="76">
        <f t="shared" si="13"/>
        <v>0</v>
      </c>
      <c r="J42" s="76">
        <f t="shared" si="13"/>
        <v>0</v>
      </c>
      <c r="K42" s="76">
        <f t="shared" si="13"/>
        <v>0</v>
      </c>
      <c r="L42" s="80"/>
      <c r="M42" s="80"/>
    </row>
    <row r="43" spans="1:13" ht="60" x14ac:dyDescent="0.2">
      <c r="A43" s="78"/>
      <c r="B43" s="95"/>
      <c r="C43" s="78"/>
      <c r="D43" s="75" t="s">
        <v>5</v>
      </c>
      <c r="E43" s="76">
        <f>E48</f>
        <v>0</v>
      </c>
      <c r="F43" s="76">
        <f t="shared" si="11"/>
        <v>0</v>
      </c>
      <c r="G43" s="76">
        <f t="shared" ref="G43:K43" si="14">G48</f>
        <v>0</v>
      </c>
      <c r="H43" s="76">
        <f t="shared" si="14"/>
        <v>0</v>
      </c>
      <c r="I43" s="76">
        <f t="shared" si="14"/>
        <v>0</v>
      </c>
      <c r="J43" s="76">
        <f t="shared" si="14"/>
        <v>0</v>
      </c>
      <c r="K43" s="76">
        <f t="shared" si="14"/>
        <v>0</v>
      </c>
      <c r="L43" s="80"/>
      <c r="M43" s="80"/>
    </row>
    <row r="44" spans="1:13" ht="60" x14ac:dyDescent="0.2">
      <c r="A44" s="78"/>
      <c r="B44" s="95"/>
      <c r="C44" s="78"/>
      <c r="D44" s="75" t="s">
        <v>13</v>
      </c>
      <c r="E44" s="76">
        <f>E49</f>
        <v>56326.2</v>
      </c>
      <c r="F44" s="76">
        <f t="shared" si="11"/>
        <v>259015.7</v>
      </c>
      <c r="G44" s="76">
        <f t="shared" ref="G44:K44" si="15">G49</f>
        <v>49685.599999999999</v>
      </c>
      <c r="H44" s="76">
        <f t="shared" si="15"/>
        <v>50269.2</v>
      </c>
      <c r="I44" s="76">
        <f t="shared" si="15"/>
        <v>50947.199999999997</v>
      </c>
      <c r="J44" s="76">
        <f t="shared" si="15"/>
        <v>50747.7</v>
      </c>
      <c r="K44" s="76">
        <f t="shared" si="15"/>
        <v>57366</v>
      </c>
      <c r="L44" s="80"/>
      <c r="M44" s="80"/>
    </row>
    <row r="45" spans="1:13" ht="71.25" customHeight="1" x14ac:dyDescent="0.2">
      <c r="A45" s="81"/>
      <c r="B45" s="96"/>
      <c r="C45" s="81"/>
      <c r="D45" s="75" t="s">
        <v>19</v>
      </c>
      <c r="E45" s="76">
        <f>E50</f>
        <v>0</v>
      </c>
      <c r="F45" s="76">
        <f t="shared" si="11"/>
        <v>0</v>
      </c>
      <c r="G45" s="76">
        <f t="shared" ref="G45:I45" si="16">G50</f>
        <v>0</v>
      </c>
      <c r="H45" s="76">
        <f t="shared" si="16"/>
        <v>0</v>
      </c>
      <c r="I45" s="76">
        <f t="shared" si="16"/>
        <v>0</v>
      </c>
      <c r="J45" s="76">
        <f>J50</f>
        <v>0</v>
      </c>
      <c r="K45" s="76">
        <f>K50</f>
        <v>0</v>
      </c>
      <c r="L45" s="83"/>
      <c r="M45" s="83"/>
    </row>
    <row r="46" spans="1:13" ht="15" customHeight="1" x14ac:dyDescent="0.2">
      <c r="A46" s="90" t="s">
        <v>56</v>
      </c>
      <c r="B46" s="77" t="s">
        <v>95</v>
      </c>
      <c r="C46" s="73" t="s">
        <v>52</v>
      </c>
      <c r="D46" s="75" t="s">
        <v>1</v>
      </c>
      <c r="E46" s="76">
        <f>SUM(E47:E50)</f>
        <v>56326.2</v>
      </c>
      <c r="F46" s="76">
        <f t="shared" si="11"/>
        <v>259015.7</v>
      </c>
      <c r="G46" s="76">
        <f>SUM(G47:G50)</f>
        <v>49685.599999999999</v>
      </c>
      <c r="H46" s="76">
        <f>SUM(H47:H50)</f>
        <v>50269.2</v>
      </c>
      <c r="I46" s="76">
        <f>SUM(I47:I50)</f>
        <v>50947.199999999997</v>
      </c>
      <c r="J46" s="76">
        <f>SUM(J47:J50)</f>
        <v>50747.7</v>
      </c>
      <c r="K46" s="76">
        <f>SUM(K47:K50)</f>
        <v>57366</v>
      </c>
      <c r="L46" s="77" t="s">
        <v>34</v>
      </c>
      <c r="M46" s="91"/>
    </row>
    <row r="47" spans="1:13" ht="45" x14ac:dyDescent="0.2">
      <c r="A47" s="92"/>
      <c r="B47" s="80"/>
      <c r="C47" s="78"/>
      <c r="D47" s="75" t="s">
        <v>0</v>
      </c>
      <c r="E47" s="76">
        <v>0</v>
      </c>
      <c r="F47" s="76">
        <f t="shared" si="11"/>
        <v>0</v>
      </c>
      <c r="G47" s="76">
        <v>0</v>
      </c>
      <c r="H47" s="76">
        <v>0</v>
      </c>
      <c r="I47" s="76">
        <v>0</v>
      </c>
      <c r="J47" s="76">
        <v>0</v>
      </c>
      <c r="K47" s="76">
        <v>0</v>
      </c>
      <c r="L47" s="80"/>
      <c r="M47" s="97"/>
    </row>
    <row r="48" spans="1:13" ht="60" x14ac:dyDescent="0.2">
      <c r="A48" s="92"/>
      <c r="B48" s="80"/>
      <c r="C48" s="78"/>
      <c r="D48" s="75" t="s">
        <v>5</v>
      </c>
      <c r="E48" s="76">
        <v>0</v>
      </c>
      <c r="F48" s="76">
        <f t="shared" si="11"/>
        <v>0</v>
      </c>
      <c r="G48" s="76">
        <v>0</v>
      </c>
      <c r="H48" s="76">
        <v>0</v>
      </c>
      <c r="I48" s="76">
        <v>0</v>
      </c>
      <c r="J48" s="76">
        <v>0</v>
      </c>
      <c r="K48" s="76">
        <v>0</v>
      </c>
      <c r="L48" s="80"/>
      <c r="M48" s="97"/>
    </row>
    <row r="49" spans="1:13" ht="60" x14ac:dyDescent="0.2">
      <c r="A49" s="92"/>
      <c r="B49" s="80"/>
      <c r="C49" s="78"/>
      <c r="D49" s="75" t="s">
        <v>13</v>
      </c>
      <c r="E49" s="76">
        <v>56326.2</v>
      </c>
      <c r="F49" s="76">
        <f t="shared" si="11"/>
        <v>259015.7</v>
      </c>
      <c r="G49" s="76">
        <v>49685.599999999999</v>
      </c>
      <c r="H49" s="76">
        <f>57366-7096.8</f>
        <v>50269.2</v>
      </c>
      <c r="I49" s="76">
        <v>50947.199999999997</v>
      </c>
      <c r="J49" s="76">
        <v>50747.7</v>
      </c>
      <c r="K49" s="76">
        <f>57366</f>
        <v>57366</v>
      </c>
      <c r="L49" s="80"/>
      <c r="M49" s="97"/>
    </row>
    <row r="50" spans="1:13" ht="30" x14ac:dyDescent="0.2">
      <c r="A50" s="93"/>
      <c r="B50" s="83"/>
      <c r="C50" s="81"/>
      <c r="D50" s="75" t="s">
        <v>19</v>
      </c>
      <c r="E50" s="76">
        <v>0</v>
      </c>
      <c r="F50" s="76">
        <f t="shared" si="11"/>
        <v>0</v>
      </c>
      <c r="G50" s="76">
        <v>0</v>
      </c>
      <c r="H50" s="76">
        <v>0</v>
      </c>
      <c r="I50" s="76">
        <v>0</v>
      </c>
      <c r="J50" s="76">
        <v>0</v>
      </c>
      <c r="K50" s="76">
        <v>0</v>
      </c>
      <c r="L50" s="83"/>
      <c r="M50" s="98"/>
    </row>
    <row r="51" spans="1:13" ht="15" customHeight="1" x14ac:dyDescent="0.2">
      <c r="A51" s="90"/>
      <c r="B51" s="100" t="s">
        <v>72</v>
      </c>
      <c r="C51" s="101"/>
      <c r="D51" s="75" t="s">
        <v>1</v>
      </c>
      <c r="E51" s="76">
        <f>E11+E31+E41</f>
        <v>225367.59999999998</v>
      </c>
      <c r="F51" s="76">
        <f>SUM(G51:K51)</f>
        <v>645214.6</v>
      </c>
      <c r="G51" s="76">
        <f>G31+G11+G41</f>
        <v>133113.5</v>
      </c>
      <c r="H51" s="76">
        <f t="shared" ref="H51:K51" si="17">H31+H11+H41</f>
        <v>158057.20000000001</v>
      </c>
      <c r="I51" s="76">
        <f t="shared" si="17"/>
        <v>124472.2</v>
      </c>
      <c r="J51" s="76">
        <f t="shared" si="17"/>
        <v>124272.7</v>
      </c>
      <c r="K51" s="76">
        <f t="shared" si="17"/>
        <v>105299</v>
      </c>
      <c r="L51" s="77"/>
      <c r="M51" s="77"/>
    </row>
    <row r="52" spans="1:13" ht="45" x14ac:dyDescent="0.2">
      <c r="A52" s="92"/>
      <c r="B52" s="102"/>
      <c r="C52" s="103"/>
      <c r="D52" s="75" t="s">
        <v>0</v>
      </c>
      <c r="E52" s="76">
        <f>E12+E32</f>
        <v>0</v>
      </c>
      <c r="F52" s="76">
        <f t="shared" ref="F52:F55" si="18">SUM(G52:K52)</f>
        <v>0</v>
      </c>
      <c r="G52" s="76">
        <f t="shared" ref="G52:K55" si="19">G32+G12+G42</f>
        <v>0</v>
      </c>
      <c r="H52" s="76">
        <f t="shared" si="19"/>
        <v>0</v>
      </c>
      <c r="I52" s="76">
        <f t="shared" si="19"/>
        <v>0</v>
      </c>
      <c r="J52" s="76">
        <f t="shared" si="19"/>
        <v>0</v>
      </c>
      <c r="K52" s="76">
        <f t="shared" si="19"/>
        <v>0</v>
      </c>
      <c r="L52" s="80"/>
      <c r="M52" s="80"/>
    </row>
    <row r="53" spans="1:13" ht="60" x14ac:dyDescent="0.2">
      <c r="A53" s="92"/>
      <c r="B53" s="102"/>
      <c r="C53" s="103"/>
      <c r="D53" s="75" t="s">
        <v>5</v>
      </c>
      <c r="E53" s="76">
        <f>E13+E33</f>
        <v>14149</v>
      </c>
      <c r="F53" s="76">
        <f t="shared" si="18"/>
        <v>63535</v>
      </c>
      <c r="G53" s="76">
        <f t="shared" si="19"/>
        <v>16309</v>
      </c>
      <c r="H53" s="76">
        <f t="shared" si="19"/>
        <v>15742</v>
      </c>
      <c r="I53" s="76">
        <f t="shared" si="19"/>
        <v>15742</v>
      </c>
      <c r="J53" s="76">
        <f t="shared" si="19"/>
        <v>15742</v>
      </c>
      <c r="K53" s="76">
        <f t="shared" si="19"/>
        <v>0</v>
      </c>
      <c r="L53" s="80"/>
      <c r="M53" s="80"/>
    </row>
    <row r="54" spans="1:13" ht="60" x14ac:dyDescent="0.2">
      <c r="A54" s="92"/>
      <c r="B54" s="102"/>
      <c r="C54" s="103"/>
      <c r="D54" s="75" t="s">
        <v>13</v>
      </c>
      <c r="E54" s="76">
        <f>E14+E34</f>
        <v>154892.4</v>
      </c>
      <c r="F54" s="76">
        <f t="shared" si="18"/>
        <v>581679.60000000009</v>
      </c>
      <c r="G54" s="76">
        <f t="shared" si="19"/>
        <v>116804.5</v>
      </c>
      <c r="H54" s="76">
        <f t="shared" si="19"/>
        <v>142315.20000000001</v>
      </c>
      <c r="I54" s="76">
        <f t="shared" si="19"/>
        <v>108730.2</v>
      </c>
      <c r="J54" s="76">
        <f t="shared" si="19"/>
        <v>108530.7</v>
      </c>
      <c r="K54" s="76">
        <f t="shared" si="19"/>
        <v>105299</v>
      </c>
      <c r="L54" s="80"/>
      <c r="M54" s="80"/>
    </row>
    <row r="55" spans="1:13" ht="30" x14ac:dyDescent="0.2">
      <c r="A55" s="93"/>
      <c r="B55" s="104"/>
      <c r="C55" s="105"/>
      <c r="D55" s="75" t="s">
        <v>19</v>
      </c>
      <c r="E55" s="76">
        <f>E15+E35</f>
        <v>0</v>
      </c>
      <c r="F55" s="76">
        <f t="shared" si="18"/>
        <v>0</v>
      </c>
      <c r="G55" s="76">
        <f t="shared" si="19"/>
        <v>0</v>
      </c>
      <c r="H55" s="76">
        <f t="shared" si="19"/>
        <v>0</v>
      </c>
      <c r="I55" s="76">
        <f t="shared" si="19"/>
        <v>0</v>
      </c>
      <c r="J55" s="76">
        <f t="shared" si="19"/>
        <v>0</v>
      </c>
      <c r="K55" s="76">
        <f t="shared" si="19"/>
        <v>0</v>
      </c>
      <c r="L55" s="83"/>
      <c r="M55" s="83"/>
    </row>
    <row r="56" spans="1:13" ht="64.5" customHeight="1" x14ac:dyDescent="0.2">
      <c r="A56" s="70" t="s">
        <v>73</v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2"/>
    </row>
    <row r="57" spans="1:13" ht="15" customHeight="1" x14ac:dyDescent="0.2">
      <c r="A57" s="90" t="s">
        <v>4</v>
      </c>
      <c r="B57" s="77" t="s">
        <v>96</v>
      </c>
      <c r="C57" s="73" t="s">
        <v>52</v>
      </c>
      <c r="D57" s="75" t="s">
        <v>1</v>
      </c>
      <c r="E57" s="76">
        <f>E62+E67</f>
        <v>550</v>
      </c>
      <c r="F57" s="76">
        <f t="shared" ref="F57:F66" si="20">SUM(G57:K57)</f>
        <v>2900</v>
      </c>
      <c r="G57" s="76">
        <f>G62+G67</f>
        <v>600</v>
      </c>
      <c r="H57" s="76">
        <f t="shared" ref="H57:K57" si="21">H62+H67</f>
        <v>500</v>
      </c>
      <c r="I57" s="76">
        <f t="shared" si="21"/>
        <v>600</v>
      </c>
      <c r="J57" s="76">
        <f t="shared" si="21"/>
        <v>600</v>
      </c>
      <c r="K57" s="76">
        <f t="shared" si="21"/>
        <v>600</v>
      </c>
      <c r="L57" s="77"/>
      <c r="M57" s="77" t="s">
        <v>63</v>
      </c>
    </row>
    <row r="58" spans="1:13" ht="33.75" customHeight="1" x14ac:dyDescent="0.2">
      <c r="A58" s="92"/>
      <c r="B58" s="80"/>
      <c r="C58" s="78"/>
      <c r="D58" s="75" t="s">
        <v>0</v>
      </c>
      <c r="E58" s="76">
        <f t="shared" ref="E58:E61" si="22">E63+E68</f>
        <v>0</v>
      </c>
      <c r="F58" s="76">
        <f t="shared" si="20"/>
        <v>0</v>
      </c>
      <c r="G58" s="76">
        <f>G63+G68</f>
        <v>0</v>
      </c>
      <c r="H58" s="76">
        <f t="shared" ref="H58:K58" si="23">H63+H68</f>
        <v>0</v>
      </c>
      <c r="I58" s="76">
        <f t="shared" si="23"/>
        <v>0</v>
      </c>
      <c r="J58" s="76">
        <f t="shared" si="23"/>
        <v>0</v>
      </c>
      <c r="K58" s="76">
        <f t="shared" si="23"/>
        <v>0</v>
      </c>
      <c r="L58" s="80"/>
      <c r="M58" s="80"/>
    </row>
    <row r="59" spans="1:13" ht="47.25" customHeight="1" x14ac:dyDescent="0.2">
      <c r="A59" s="92"/>
      <c r="B59" s="80"/>
      <c r="C59" s="78"/>
      <c r="D59" s="75" t="s">
        <v>5</v>
      </c>
      <c r="E59" s="76">
        <f t="shared" si="22"/>
        <v>0</v>
      </c>
      <c r="F59" s="76">
        <f t="shared" si="20"/>
        <v>0</v>
      </c>
      <c r="G59" s="76">
        <f t="shared" ref="G59:K61" si="24">G64+G69</f>
        <v>0</v>
      </c>
      <c r="H59" s="76">
        <f t="shared" si="24"/>
        <v>0</v>
      </c>
      <c r="I59" s="76">
        <f t="shared" si="24"/>
        <v>0</v>
      </c>
      <c r="J59" s="76">
        <f t="shared" si="24"/>
        <v>0</v>
      </c>
      <c r="K59" s="76">
        <f t="shared" si="24"/>
        <v>0</v>
      </c>
      <c r="L59" s="80"/>
      <c r="M59" s="80"/>
    </row>
    <row r="60" spans="1:13" ht="68.25" customHeight="1" x14ac:dyDescent="0.2">
      <c r="A60" s="92"/>
      <c r="B60" s="80"/>
      <c r="C60" s="78"/>
      <c r="D60" s="75" t="s">
        <v>13</v>
      </c>
      <c r="E60" s="76">
        <f t="shared" si="22"/>
        <v>550</v>
      </c>
      <c r="F60" s="76">
        <f t="shared" si="20"/>
        <v>2900</v>
      </c>
      <c r="G60" s="76">
        <f t="shared" si="24"/>
        <v>600</v>
      </c>
      <c r="H60" s="76">
        <f t="shared" si="24"/>
        <v>500</v>
      </c>
      <c r="I60" s="76">
        <f t="shared" si="24"/>
        <v>600</v>
      </c>
      <c r="J60" s="76">
        <f t="shared" si="24"/>
        <v>600</v>
      </c>
      <c r="K60" s="76">
        <f t="shared" si="24"/>
        <v>600</v>
      </c>
      <c r="L60" s="80"/>
      <c r="M60" s="80"/>
    </row>
    <row r="61" spans="1:13" ht="30" x14ac:dyDescent="0.2">
      <c r="A61" s="93"/>
      <c r="B61" s="83"/>
      <c r="C61" s="81"/>
      <c r="D61" s="75" t="s">
        <v>19</v>
      </c>
      <c r="E61" s="76">
        <f t="shared" si="22"/>
        <v>0</v>
      </c>
      <c r="F61" s="76">
        <f t="shared" si="20"/>
        <v>0</v>
      </c>
      <c r="G61" s="76">
        <f t="shared" si="24"/>
        <v>0</v>
      </c>
      <c r="H61" s="76">
        <f t="shared" si="24"/>
        <v>0</v>
      </c>
      <c r="I61" s="76">
        <f t="shared" si="24"/>
        <v>0</v>
      </c>
      <c r="J61" s="76">
        <f t="shared" si="24"/>
        <v>0</v>
      </c>
      <c r="K61" s="76">
        <f t="shared" si="24"/>
        <v>0</v>
      </c>
      <c r="L61" s="83"/>
      <c r="M61" s="83"/>
    </row>
    <row r="62" spans="1:13" ht="15" customHeight="1" x14ac:dyDescent="0.2">
      <c r="A62" s="106" t="s">
        <v>53</v>
      </c>
      <c r="B62" s="77" t="s">
        <v>97</v>
      </c>
      <c r="C62" s="73" t="s">
        <v>52</v>
      </c>
      <c r="D62" s="75" t="s">
        <v>1</v>
      </c>
      <c r="E62" s="76">
        <f>SUM(E63:E66)</f>
        <v>250</v>
      </c>
      <c r="F62" s="76">
        <f t="shared" si="20"/>
        <v>1620</v>
      </c>
      <c r="G62" s="76">
        <f>SUM(G63:G66)</f>
        <v>420</v>
      </c>
      <c r="H62" s="76">
        <f>SUM(H63:H66)</f>
        <v>300</v>
      </c>
      <c r="I62" s="76">
        <f>SUM(I63:I66)</f>
        <v>300</v>
      </c>
      <c r="J62" s="76">
        <f>SUM(J63:J66)</f>
        <v>300</v>
      </c>
      <c r="K62" s="76">
        <f>SUM(K63:K66)</f>
        <v>300</v>
      </c>
      <c r="L62" s="77" t="s">
        <v>54</v>
      </c>
      <c r="M62" s="91"/>
    </row>
    <row r="63" spans="1:13" ht="31.5" customHeight="1" x14ac:dyDescent="0.2">
      <c r="A63" s="107"/>
      <c r="B63" s="80"/>
      <c r="C63" s="78"/>
      <c r="D63" s="75" t="s">
        <v>0</v>
      </c>
      <c r="E63" s="76">
        <v>0</v>
      </c>
      <c r="F63" s="76">
        <f t="shared" si="20"/>
        <v>0</v>
      </c>
      <c r="G63" s="76">
        <v>0</v>
      </c>
      <c r="H63" s="76">
        <v>0</v>
      </c>
      <c r="I63" s="76">
        <v>0</v>
      </c>
      <c r="J63" s="76">
        <v>0</v>
      </c>
      <c r="K63" s="76">
        <v>0</v>
      </c>
      <c r="L63" s="80"/>
      <c r="M63" s="97"/>
    </row>
    <row r="64" spans="1:13" ht="63" customHeight="1" x14ac:dyDescent="0.2">
      <c r="A64" s="107"/>
      <c r="B64" s="80"/>
      <c r="C64" s="78"/>
      <c r="D64" s="75" t="s">
        <v>5</v>
      </c>
      <c r="E64" s="76">
        <v>0</v>
      </c>
      <c r="F64" s="76">
        <f t="shared" si="20"/>
        <v>0</v>
      </c>
      <c r="G64" s="76">
        <v>0</v>
      </c>
      <c r="H64" s="76">
        <v>0</v>
      </c>
      <c r="I64" s="76">
        <v>0</v>
      </c>
      <c r="J64" s="76">
        <v>0</v>
      </c>
      <c r="K64" s="76">
        <v>0</v>
      </c>
      <c r="L64" s="80"/>
      <c r="M64" s="97"/>
    </row>
    <row r="65" spans="1:13" ht="59.25" customHeight="1" x14ac:dyDescent="0.2">
      <c r="A65" s="107"/>
      <c r="B65" s="80"/>
      <c r="C65" s="78"/>
      <c r="D65" s="75" t="s">
        <v>13</v>
      </c>
      <c r="E65" s="76">
        <v>250</v>
      </c>
      <c r="F65" s="76">
        <f t="shared" si="20"/>
        <v>1620</v>
      </c>
      <c r="G65" s="76">
        <f>300+120</f>
        <v>420</v>
      </c>
      <c r="H65" s="76">
        <v>300</v>
      </c>
      <c r="I65" s="76">
        <v>300</v>
      </c>
      <c r="J65" s="76">
        <v>300</v>
      </c>
      <c r="K65" s="76">
        <v>300</v>
      </c>
      <c r="L65" s="80"/>
      <c r="M65" s="97"/>
    </row>
    <row r="66" spans="1:13" ht="30" x14ac:dyDescent="0.2">
      <c r="A66" s="108"/>
      <c r="B66" s="83"/>
      <c r="C66" s="81"/>
      <c r="D66" s="75" t="s">
        <v>19</v>
      </c>
      <c r="E66" s="76">
        <v>0</v>
      </c>
      <c r="F66" s="76">
        <f t="shared" si="20"/>
        <v>0</v>
      </c>
      <c r="G66" s="76">
        <v>0</v>
      </c>
      <c r="H66" s="76">
        <v>0</v>
      </c>
      <c r="I66" s="76">
        <v>0</v>
      </c>
      <c r="J66" s="76">
        <v>0</v>
      </c>
      <c r="K66" s="76">
        <v>0</v>
      </c>
      <c r="L66" s="83"/>
      <c r="M66" s="98"/>
    </row>
    <row r="67" spans="1:13" ht="15" customHeight="1" x14ac:dyDescent="0.2">
      <c r="A67" s="106" t="s">
        <v>55</v>
      </c>
      <c r="B67" s="77" t="s">
        <v>98</v>
      </c>
      <c r="C67" s="73" t="s">
        <v>52</v>
      </c>
      <c r="D67" s="75" t="s">
        <v>1</v>
      </c>
      <c r="E67" s="76">
        <f>SUM(E68:E71)</f>
        <v>300</v>
      </c>
      <c r="F67" s="76">
        <f t="shared" ref="F67:F71" si="25">SUM(G67:K67)</f>
        <v>1280</v>
      </c>
      <c r="G67" s="76">
        <f>SUM(G68:G71)</f>
        <v>180</v>
      </c>
      <c r="H67" s="76">
        <f>SUM(H68:H71)</f>
        <v>200</v>
      </c>
      <c r="I67" s="76">
        <f>SUM(I68:I71)</f>
        <v>300</v>
      </c>
      <c r="J67" s="76">
        <f>SUM(J68:J71)</f>
        <v>300</v>
      </c>
      <c r="K67" s="76">
        <f>SUM(K68:K71)</f>
        <v>300</v>
      </c>
      <c r="L67" s="77" t="s">
        <v>54</v>
      </c>
      <c r="M67" s="91"/>
    </row>
    <row r="68" spans="1:13" ht="31.5" customHeight="1" x14ac:dyDescent="0.2">
      <c r="A68" s="107"/>
      <c r="B68" s="80"/>
      <c r="C68" s="78"/>
      <c r="D68" s="75" t="s">
        <v>0</v>
      </c>
      <c r="E68" s="76">
        <v>0</v>
      </c>
      <c r="F68" s="76">
        <f t="shared" si="25"/>
        <v>0</v>
      </c>
      <c r="G68" s="76">
        <v>0</v>
      </c>
      <c r="H68" s="76">
        <v>0</v>
      </c>
      <c r="I68" s="76">
        <v>0</v>
      </c>
      <c r="J68" s="76">
        <v>0</v>
      </c>
      <c r="K68" s="76">
        <v>0</v>
      </c>
      <c r="L68" s="80"/>
      <c r="M68" s="97"/>
    </row>
    <row r="69" spans="1:13" ht="63" customHeight="1" x14ac:dyDescent="0.2">
      <c r="A69" s="107"/>
      <c r="B69" s="80"/>
      <c r="C69" s="78"/>
      <c r="D69" s="75" t="s">
        <v>5</v>
      </c>
      <c r="E69" s="76">
        <v>0</v>
      </c>
      <c r="F69" s="76">
        <f t="shared" si="25"/>
        <v>0</v>
      </c>
      <c r="G69" s="76">
        <v>0</v>
      </c>
      <c r="H69" s="76">
        <v>0</v>
      </c>
      <c r="I69" s="76">
        <v>0</v>
      </c>
      <c r="J69" s="76">
        <v>0</v>
      </c>
      <c r="K69" s="76">
        <v>0</v>
      </c>
      <c r="L69" s="80"/>
      <c r="M69" s="97"/>
    </row>
    <row r="70" spans="1:13" ht="59.25" customHeight="1" x14ac:dyDescent="0.2">
      <c r="A70" s="107"/>
      <c r="B70" s="80"/>
      <c r="C70" s="78"/>
      <c r="D70" s="75" t="s">
        <v>13</v>
      </c>
      <c r="E70" s="76">
        <v>300</v>
      </c>
      <c r="F70" s="76">
        <f t="shared" si="25"/>
        <v>1280</v>
      </c>
      <c r="G70" s="76">
        <f>300-120</f>
        <v>180</v>
      </c>
      <c r="H70" s="76">
        <v>200</v>
      </c>
      <c r="I70" s="76">
        <v>300</v>
      </c>
      <c r="J70" s="76">
        <v>300</v>
      </c>
      <c r="K70" s="76">
        <v>300</v>
      </c>
      <c r="L70" s="80"/>
      <c r="M70" s="97"/>
    </row>
    <row r="71" spans="1:13" ht="30" x14ac:dyDescent="0.2">
      <c r="A71" s="108"/>
      <c r="B71" s="83"/>
      <c r="C71" s="81"/>
      <c r="D71" s="75" t="s">
        <v>19</v>
      </c>
      <c r="E71" s="76">
        <v>0</v>
      </c>
      <c r="F71" s="76">
        <f t="shared" si="25"/>
        <v>0</v>
      </c>
      <c r="G71" s="76">
        <v>0</v>
      </c>
      <c r="H71" s="76">
        <v>0</v>
      </c>
      <c r="I71" s="76">
        <v>0</v>
      </c>
      <c r="J71" s="76">
        <v>0</v>
      </c>
      <c r="K71" s="76">
        <v>0</v>
      </c>
      <c r="L71" s="83"/>
      <c r="M71" s="98"/>
    </row>
    <row r="72" spans="1:13" ht="15" customHeight="1" x14ac:dyDescent="0.2">
      <c r="A72" s="90"/>
      <c r="B72" s="100" t="s">
        <v>74</v>
      </c>
      <c r="C72" s="101"/>
      <c r="D72" s="75" t="s">
        <v>1</v>
      </c>
      <c r="E72" s="76">
        <f t="shared" ref="E72:K72" si="26">E57</f>
        <v>550</v>
      </c>
      <c r="F72" s="76">
        <f>SUM(G72:K72)</f>
        <v>2900</v>
      </c>
      <c r="G72" s="76">
        <f t="shared" si="26"/>
        <v>600</v>
      </c>
      <c r="H72" s="76">
        <f t="shared" si="26"/>
        <v>500</v>
      </c>
      <c r="I72" s="76">
        <f t="shared" si="26"/>
        <v>600</v>
      </c>
      <c r="J72" s="76">
        <f t="shared" si="26"/>
        <v>600</v>
      </c>
      <c r="K72" s="76">
        <f t="shared" si="26"/>
        <v>600</v>
      </c>
      <c r="L72" s="77"/>
      <c r="M72" s="77"/>
    </row>
    <row r="73" spans="1:13" ht="45" x14ac:dyDescent="0.2">
      <c r="A73" s="92"/>
      <c r="B73" s="102"/>
      <c r="C73" s="103"/>
      <c r="D73" s="75" t="s">
        <v>0</v>
      </c>
      <c r="E73" s="76">
        <f t="shared" ref="E73:K76" si="27">E58</f>
        <v>0</v>
      </c>
      <c r="F73" s="76">
        <f t="shared" ref="F73:F76" si="28">SUM(G73:K73)</f>
        <v>0</v>
      </c>
      <c r="G73" s="76">
        <f t="shared" si="27"/>
        <v>0</v>
      </c>
      <c r="H73" s="76">
        <f t="shared" si="27"/>
        <v>0</v>
      </c>
      <c r="I73" s="76">
        <f t="shared" si="27"/>
        <v>0</v>
      </c>
      <c r="J73" s="76">
        <f t="shared" si="27"/>
        <v>0</v>
      </c>
      <c r="K73" s="76">
        <f t="shared" si="27"/>
        <v>0</v>
      </c>
      <c r="L73" s="80"/>
      <c r="M73" s="80"/>
    </row>
    <row r="74" spans="1:13" ht="60" x14ac:dyDescent="0.2">
      <c r="A74" s="92"/>
      <c r="B74" s="102"/>
      <c r="C74" s="103"/>
      <c r="D74" s="75" t="s">
        <v>5</v>
      </c>
      <c r="E74" s="76">
        <f t="shared" si="27"/>
        <v>0</v>
      </c>
      <c r="F74" s="76">
        <f t="shared" si="28"/>
        <v>0</v>
      </c>
      <c r="G74" s="76">
        <f t="shared" si="27"/>
        <v>0</v>
      </c>
      <c r="H74" s="76">
        <f t="shared" si="27"/>
        <v>0</v>
      </c>
      <c r="I74" s="76">
        <f t="shared" si="27"/>
        <v>0</v>
      </c>
      <c r="J74" s="76">
        <f t="shared" si="27"/>
        <v>0</v>
      </c>
      <c r="K74" s="76">
        <f t="shared" si="27"/>
        <v>0</v>
      </c>
      <c r="L74" s="80"/>
      <c r="M74" s="80"/>
    </row>
    <row r="75" spans="1:13" ht="60" x14ac:dyDescent="0.2">
      <c r="A75" s="92"/>
      <c r="B75" s="102"/>
      <c r="C75" s="103"/>
      <c r="D75" s="75" t="s">
        <v>13</v>
      </c>
      <c r="E75" s="76">
        <f t="shared" si="27"/>
        <v>550</v>
      </c>
      <c r="F75" s="76">
        <f t="shared" si="28"/>
        <v>2900</v>
      </c>
      <c r="G75" s="76">
        <f t="shared" si="27"/>
        <v>600</v>
      </c>
      <c r="H75" s="76">
        <f t="shared" si="27"/>
        <v>500</v>
      </c>
      <c r="I75" s="76">
        <f t="shared" si="27"/>
        <v>600</v>
      </c>
      <c r="J75" s="76">
        <f t="shared" si="27"/>
        <v>600</v>
      </c>
      <c r="K75" s="76">
        <f t="shared" si="27"/>
        <v>600</v>
      </c>
      <c r="L75" s="80"/>
      <c r="M75" s="80"/>
    </row>
    <row r="76" spans="1:13" ht="30" x14ac:dyDescent="0.2">
      <c r="A76" s="93"/>
      <c r="B76" s="104"/>
      <c r="C76" s="105"/>
      <c r="D76" s="75" t="s">
        <v>19</v>
      </c>
      <c r="E76" s="76">
        <f t="shared" si="27"/>
        <v>0</v>
      </c>
      <c r="F76" s="76">
        <f t="shared" si="28"/>
        <v>0</v>
      </c>
      <c r="G76" s="76">
        <f t="shared" si="27"/>
        <v>0</v>
      </c>
      <c r="H76" s="76">
        <f t="shared" si="27"/>
        <v>0</v>
      </c>
      <c r="I76" s="76">
        <f t="shared" si="27"/>
        <v>0</v>
      </c>
      <c r="J76" s="76">
        <f t="shared" si="27"/>
        <v>0</v>
      </c>
      <c r="K76" s="76">
        <f t="shared" si="27"/>
        <v>0</v>
      </c>
      <c r="L76" s="83"/>
      <c r="M76" s="83"/>
    </row>
    <row r="77" spans="1:13" ht="44.25" customHeight="1" x14ac:dyDescent="0.2">
      <c r="A77" s="70" t="s">
        <v>75</v>
      </c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2"/>
    </row>
    <row r="78" spans="1:13" ht="25.5" customHeight="1" x14ac:dyDescent="0.2">
      <c r="A78" s="73" t="s">
        <v>4</v>
      </c>
      <c r="B78" s="77" t="s">
        <v>99</v>
      </c>
      <c r="C78" s="73" t="s">
        <v>52</v>
      </c>
      <c r="D78" s="75" t="s">
        <v>1</v>
      </c>
      <c r="E78" s="109" t="s">
        <v>57</v>
      </c>
      <c r="F78" s="110"/>
      <c r="G78" s="110"/>
      <c r="H78" s="110"/>
      <c r="I78" s="110"/>
      <c r="J78" s="110"/>
      <c r="K78" s="111"/>
      <c r="L78" s="77"/>
      <c r="M78" s="77" t="s">
        <v>83</v>
      </c>
    </row>
    <row r="79" spans="1:13" ht="47.25" customHeight="1" x14ac:dyDescent="0.2">
      <c r="A79" s="78"/>
      <c r="B79" s="80"/>
      <c r="C79" s="78"/>
      <c r="D79" s="75" t="s">
        <v>0</v>
      </c>
      <c r="E79" s="112"/>
      <c r="F79" s="113"/>
      <c r="G79" s="113"/>
      <c r="H79" s="113"/>
      <c r="I79" s="113"/>
      <c r="J79" s="113"/>
      <c r="K79" s="114"/>
      <c r="L79" s="80"/>
      <c r="M79" s="80"/>
    </row>
    <row r="80" spans="1:13" ht="60" x14ac:dyDescent="0.2">
      <c r="A80" s="78"/>
      <c r="B80" s="80"/>
      <c r="C80" s="78"/>
      <c r="D80" s="75" t="s">
        <v>5</v>
      </c>
      <c r="E80" s="112"/>
      <c r="F80" s="113"/>
      <c r="G80" s="113"/>
      <c r="H80" s="113"/>
      <c r="I80" s="113"/>
      <c r="J80" s="113"/>
      <c r="K80" s="114"/>
      <c r="L80" s="80"/>
      <c r="M80" s="80"/>
    </row>
    <row r="81" spans="1:13" ht="60" x14ac:dyDescent="0.2">
      <c r="A81" s="78"/>
      <c r="B81" s="80"/>
      <c r="C81" s="78"/>
      <c r="D81" s="75" t="s">
        <v>13</v>
      </c>
      <c r="E81" s="112"/>
      <c r="F81" s="113"/>
      <c r="G81" s="113"/>
      <c r="H81" s="113"/>
      <c r="I81" s="113"/>
      <c r="J81" s="113"/>
      <c r="K81" s="114"/>
      <c r="L81" s="80"/>
      <c r="M81" s="80"/>
    </row>
    <row r="82" spans="1:13" ht="30" x14ac:dyDescent="0.2">
      <c r="A82" s="81"/>
      <c r="B82" s="83"/>
      <c r="C82" s="81"/>
      <c r="D82" s="75" t="s">
        <v>19</v>
      </c>
      <c r="E82" s="115"/>
      <c r="F82" s="116"/>
      <c r="G82" s="116"/>
      <c r="H82" s="116"/>
      <c r="I82" s="116"/>
      <c r="J82" s="116"/>
      <c r="K82" s="117"/>
      <c r="L82" s="83"/>
      <c r="M82" s="83"/>
    </row>
    <row r="83" spans="1:13" ht="15" customHeight="1" x14ac:dyDescent="0.2">
      <c r="A83" s="90" t="s">
        <v>10</v>
      </c>
      <c r="B83" s="94" t="s">
        <v>100</v>
      </c>
      <c r="C83" s="73" t="s">
        <v>52</v>
      </c>
      <c r="D83" s="75" t="s">
        <v>1</v>
      </c>
      <c r="E83" s="109" t="s">
        <v>57</v>
      </c>
      <c r="F83" s="110"/>
      <c r="G83" s="110"/>
      <c r="H83" s="110"/>
      <c r="I83" s="110"/>
      <c r="J83" s="110"/>
      <c r="K83" s="111"/>
      <c r="L83" s="118" t="s">
        <v>51</v>
      </c>
      <c r="M83" s="118"/>
    </row>
    <row r="84" spans="1:13" ht="45" x14ac:dyDescent="0.2">
      <c r="A84" s="92"/>
      <c r="B84" s="95"/>
      <c r="C84" s="78"/>
      <c r="D84" s="75" t="s">
        <v>0</v>
      </c>
      <c r="E84" s="112"/>
      <c r="F84" s="113"/>
      <c r="G84" s="113"/>
      <c r="H84" s="113"/>
      <c r="I84" s="113"/>
      <c r="J84" s="113"/>
      <c r="K84" s="114"/>
      <c r="L84" s="119"/>
      <c r="M84" s="119"/>
    </row>
    <row r="85" spans="1:13" ht="60" x14ac:dyDescent="0.2">
      <c r="A85" s="92"/>
      <c r="B85" s="95"/>
      <c r="C85" s="78"/>
      <c r="D85" s="75" t="s">
        <v>5</v>
      </c>
      <c r="E85" s="112"/>
      <c r="F85" s="113"/>
      <c r="G85" s="113"/>
      <c r="H85" s="113"/>
      <c r="I85" s="113"/>
      <c r="J85" s="113"/>
      <c r="K85" s="114"/>
      <c r="L85" s="119"/>
      <c r="M85" s="119"/>
    </row>
    <row r="86" spans="1:13" ht="60" x14ac:dyDescent="0.2">
      <c r="A86" s="92"/>
      <c r="B86" s="95"/>
      <c r="C86" s="78"/>
      <c r="D86" s="75" t="s">
        <v>13</v>
      </c>
      <c r="E86" s="112"/>
      <c r="F86" s="113"/>
      <c r="G86" s="113"/>
      <c r="H86" s="113"/>
      <c r="I86" s="113"/>
      <c r="J86" s="113"/>
      <c r="K86" s="114"/>
      <c r="L86" s="119"/>
      <c r="M86" s="119"/>
    </row>
    <row r="87" spans="1:13" ht="30" x14ac:dyDescent="0.2">
      <c r="A87" s="93"/>
      <c r="B87" s="96"/>
      <c r="C87" s="81"/>
      <c r="D87" s="75" t="s">
        <v>19</v>
      </c>
      <c r="E87" s="115"/>
      <c r="F87" s="116"/>
      <c r="G87" s="116"/>
      <c r="H87" s="116"/>
      <c r="I87" s="116"/>
      <c r="J87" s="116"/>
      <c r="K87" s="117"/>
      <c r="L87" s="119"/>
      <c r="M87" s="119"/>
    </row>
    <row r="88" spans="1:13" ht="23.25" customHeight="1" x14ac:dyDescent="0.2">
      <c r="A88" s="73" t="s">
        <v>18</v>
      </c>
      <c r="B88" s="120" t="s">
        <v>101</v>
      </c>
      <c r="C88" s="73" t="s">
        <v>52</v>
      </c>
      <c r="D88" s="75" t="s">
        <v>1</v>
      </c>
      <c r="E88" s="109" t="s">
        <v>57</v>
      </c>
      <c r="F88" s="110"/>
      <c r="G88" s="110"/>
      <c r="H88" s="110"/>
      <c r="I88" s="110"/>
      <c r="J88" s="110"/>
      <c r="K88" s="111"/>
      <c r="L88" s="118" t="s">
        <v>51</v>
      </c>
      <c r="M88" s="118"/>
    </row>
    <row r="89" spans="1:13" ht="45" x14ac:dyDescent="0.2">
      <c r="A89" s="78"/>
      <c r="B89" s="87"/>
      <c r="C89" s="78"/>
      <c r="D89" s="75" t="s">
        <v>0</v>
      </c>
      <c r="E89" s="112"/>
      <c r="F89" s="113"/>
      <c r="G89" s="113"/>
      <c r="H89" s="113"/>
      <c r="I89" s="113"/>
      <c r="J89" s="113"/>
      <c r="K89" s="114"/>
      <c r="L89" s="119"/>
      <c r="M89" s="119"/>
    </row>
    <row r="90" spans="1:13" ht="60" x14ac:dyDescent="0.2">
      <c r="A90" s="78"/>
      <c r="B90" s="87"/>
      <c r="C90" s="78"/>
      <c r="D90" s="75" t="s">
        <v>5</v>
      </c>
      <c r="E90" s="112"/>
      <c r="F90" s="113"/>
      <c r="G90" s="113"/>
      <c r="H90" s="113"/>
      <c r="I90" s="113"/>
      <c r="J90" s="113"/>
      <c r="K90" s="114"/>
      <c r="L90" s="119"/>
      <c r="M90" s="119"/>
    </row>
    <row r="91" spans="1:13" ht="60" x14ac:dyDescent="0.2">
      <c r="A91" s="78"/>
      <c r="B91" s="87"/>
      <c r="C91" s="78"/>
      <c r="D91" s="75" t="s">
        <v>13</v>
      </c>
      <c r="E91" s="112"/>
      <c r="F91" s="113"/>
      <c r="G91" s="113"/>
      <c r="H91" s="113"/>
      <c r="I91" s="113"/>
      <c r="J91" s="113"/>
      <c r="K91" s="114"/>
      <c r="L91" s="119"/>
      <c r="M91" s="119"/>
    </row>
    <row r="92" spans="1:13" ht="30" x14ac:dyDescent="0.2">
      <c r="A92" s="81"/>
      <c r="B92" s="89"/>
      <c r="C92" s="81"/>
      <c r="D92" s="75" t="s">
        <v>19</v>
      </c>
      <c r="E92" s="115"/>
      <c r="F92" s="116"/>
      <c r="G92" s="116"/>
      <c r="H92" s="116"/>
      <c r="I92" s="116"/>
      <c r="J92" s="116"/>
      <c r="K92" s="117"/>
      <c r="L92" s="119"/>
      <c r="M92" s="119"/>
    </row>
    <row r="93" spans="1:13" ht="15" customHeight="1" x14ac:dyDescent="0.2">
      <c r="A93" s="73" t="s">
        <v>20</v>
      </c>
      <c r="B93" s="77" t="s">
        <v>102</v>
      </c>
      <c r="C93" s="73" t="s">
        <v>52</v>
      </c>
      <c r="D93" s="75" t="s">
        <v>1</v>
      </c>
      <c r="E93" s="109" t="s">
        <v>57</v>
      </c>
      <c r="F93" s="110"/>
      <c r="G93" s="110"/>
      <c r="H93" s="110"/>
      <c r="I93" s="110"/>
      <c r="J93" s="110"/>
      <c r="K93" s="111"/>
      <c r="L93" s="77" t="s">
        <v>32</v>
      </c>
      <c r="M93" s="77"/>
    </row>
    <row r="94" spans="1:13" ht="45" x14ac:dyDescent="0.2">
      <c r="A94" s="78"/>
      <c r="B94" s="80"/>
      <c r="C94" s="78"/>
      <c r="D94" s="75" t="s">
        <v>0</v>
      </c>
      <c r="E94" s="112"/>
      <c r="F94" s="113"/>
      <c r="G94" s="113"/>
      <c r="H94" s="113"/>
      <c r="I94" s="113"/>
      <c r="J94" s="113"/>
      <c r="K94" s="114"/>
      <c r="L94" s="121"/>
      <c r="M94" s="80"/>
    </row>
    <row r="95" spans="1:13" ht="60" x14ac:dyDescent="0.2">
      <c r="A95" s="78"/>
      <c r="B95" s="80"/>
      <c r="C95" s="78"/>
      <c r="D95" s="75" t="s">
        <v>5</v>
      </c>
      <c r="E95" s="112"/>
      <c r="F95" s="113"/>
      <c r="G95" s="113"/>
      <c r="H95" s="113"/>
      <c r="I95" s="113"/>
      <c r="J95" s="113"/>
      <c r="K95" s="114"/>
      <c r="L95" s="121"/>
      <c r="M95" s="80"/>
    </row>
    <row r="96" spans="1:13" ht="60" x14ac:dyDescent="0.2">
      <c r="A96" s="78"/>
      <c r="B96" s="80"/>
      <c r="C96" s="78"/>
      <c r="D96" s="75" t="s">
        <v>13</v>
      </c>
      <c r="E96" s="112"/>
      <c r="F96" s="113"/>
      <c r="G96" s="113"/>
      <c r="H96" s="113"/>
      <c r="I96" s="113"/>
      <c r="J96" s="113"/>
      <c r="K96" s="114"/>
      <c r="L96" s="121"/>
      <c r="M96" s="80"/>
    </row>
    <row r="97" spans="1:13" ht="30" x14ac:dyDescent="0.2">
      <c r="A97" s="81"/>
      <c r="B97" s="83"/>
      <c r="C97" s="81"/>
      <c r="D97" s="75" t="s">
        <v>19</v>
      </c>
      <c r="E97" s="115"/>
      <c r="F97" s="116"/>
      <c r="G97" s="116"/>
      <c r="H97" s="116"/>
      <c r="I97" s="116"/>
      <c r="J97" s="116"/>
      <c r="K97" s="117"/>
      <c r="L97" s="121"/>
      <c r="M97" s="83"/>
    </row>
    <row r="98" spans="1:13" ht="15" customHeight="1" x14ac:dyDescent="0.2">
      <c r="A98" s="106" t="s">
        <v>31</v>
      </c>
      <c r="B98" s="77" t="s">
        <v>103</v>
      </c>
      <c r="C98" s="73" t="s">
        <v>52</v>
      </c>
      <c r="D98" s="75" t="s">
        <v>1</v>
      </c>
      <c r="E98" s="109" t="s">
        <v>57</v>
      </c>
      <c r="F98" s="110"/>
      <c r="G98" s="110"/>
      <c r="H98" s="110"/>
      <c r="I98" s="110"/>
      <c r="J98" s="110"/>
      <c r="K98" s="111"/>
      <c r="L98" s="77" t="s">
        <v>32</v>
      </c>
      <c r="M98" s="77"/>
    </row>
    <row r="99" spans="1:13" ht="45" x14ac:dyDescent="0.2">
      <c r="A99" s="107"/>
      <c r="B99" s="80"/>
      <c r="C99" s="78"/>
      <c r="D99" s="75" t="s">
        <v>0</v>
      </c>
      <c r="E99" s="112"/>
      <c r="F99" s="113"/>
      <c r="G99" s="113"/>
      <c r="H99" s="113"/>
      <c r="I99" s="113"/>
      <c r="J99" s="113"/>
      <c r="K99" s="114"/>
      <c r="L99" s="121"/>
      <c r="M99" s="80"/>
    </row>
    <row r="100" spans="1:13" ht="60" x14ac:dyDescent="0.2">
      <c r="A100" s="107"/>
      <c r="B100" s="80"/>
      <c r="C100" s="78"/>
      <c r="D100" s="75" t="s">
        <v>5</v>
      </c>
      <c r="E100" s="112"/>
      <c r="F100" s="113"/>
      <c r="G100" s="113"/>
      <c r="H100" s="113"/>
      <c r="I100" s="113"/>
      <c r="J100" s="113"/>
      <c r="K100" s="114"/>
      <c r="L100" s="121"/>
      <c r="M100" s="80"/>
    </row>
    <row r="101" spans="1:13" ht="60" x14ac:dyDescent="0.2">
      <c r="A101" s="107"/>
      <c r="B101" s="80"/>
      <c r="C101" s="78"/>
      <c r="D101" s="75" t="s">
        <v>13</v>
      </c>
      <c r="E101" s="112"/>
      <c r="F101" s="113"/>
      <c r="G101" s="113"/>
      <c r="H101" s="113"/>
      <c r="I101" s="113"/>
      <c r="J101" s="113"/>
      <c r="K101" s="114"/>
      <c r="L101" s="121"/>
      <c r="M101" s="80"/>
    </row>
    <row r="102" spans="1:13" ht="30" x14ac:dyDescent="0.2">
      <c r="A102" s="108"/>
      <c r="B102" s="83"/>
      <c r="C102" s="81"/>
      <c r="D102" s="75" t="s">
        <v>19</v>
      </c>
      <c r="E102" s="115"/>
      <c r="F102" s="116"/>
      <c r="G102" s="116"/>
      <c r="H102" s="116"/>
      <c r="I102" s="116"/>
      <c r="J102" s="116"/>
      <c r="K102" s="117"/>
      <c r="L102" s="121"/>
      <c r="M102" s="83"/>
    </row>
    <row r="103" spans="1:13" ht="15" customHeight="1" x14ac:dyDescent="0.2">
      <c r="A103" s="106">
        <v>2</v>
      </c>
      <c r="B103" s="122" t="s">
        <v>104</v>
      </c>
      <c r="C103" s="73" t="s">
        <v>52</v>
      </c>
      <c r="D103" s="75" t="s">
        <v>1</v>
      </c>
      <c r="E103" s="109" t="s">
        <v>57</v>
      </c>
      <c r="F103" s="110"/>
      <c r="G103" s="110"/>
      <c r="H103" s="110"/>
      <c r="I103" s="110"/>
      <c r="J103" s="110"/>
      <c r="K103" s="111"/>
      <c r="L103" s="118"/>
      <c r="M103" s="77" t="s">
        <v>64</v>
      </c>
    </row>
    <row r="104" spans="1:13" ht="45" x14ac:dyDescent="0.2">
      <c r="A104" s="107"/>
      <c r="B104" s="79"/>
      <c r="C104" s="78"/>
      <c r="D104" s="75" t="s">
        <v>0</v>
      </c>
      <c r="E104" s="112"/>
      <c r="F104" s="113"/>
      <c r="G104" s="113"/>
      <c r="H104" s="113"/>
      <c r="I104" s="113"/>
      <c r="J104" s="113"/>
      <c r="K104" s="114"/>
      <c r="L104" s="119"/>
      <c r="M104" s="80"/>
    </row>
    <row r="105" spans="1:13" ht="60" x14ac:dyDescent="0.2">
      <c r="A105" s="107"/>
      <c r="B105" s="79"/>
      <c r="C105" s="78"/>
      <c r="D105" s="75" t="s">
        <v>5</v>
      </c>
      <c r="E105" s="112"/>
      <c r="F105" s="113"/>
      <c r="G105" s="113"/>
      <c r="H105" s="113"/>
      <c r="I105" s="113"/>
      <c r="J105" s="113"/>
      <c r="K105" s="114"/>
      <c r="L105" s="119"/>
      <c r="M105" s="80"/>
    </row>
    <row r="106" spans="1:13" ht="60" x14ac:dyDescent="0.2">
      <c r="A106" s="107"/>
      <c r="B106" s="79"/>
      <c r="C106" s="78"/>
      <c r="D106" s="75" t="s">
        <v>13</v>
      </c>
      <c r="E106" s="112"/>
      <c r="F106" s="113"/>
      <c r="G106" s="113"/>
      <c r="H106" s="113"/>
      <c r="I106" s="113"/>
      <c r="J106" s="113"/>
      <c r="K106" s="114"/>
      <c r="L106" s="119"/>
      <c r="M106" s="80"/>
    </row>
    <row r="107" spans="1:13" ht="144.75" customHeight="1" x14ac:dyDescent="0.2">
      <c r="A107" s="108"/>
      <c r="B107" s="82"/>
      <c r="C107" s="81"/>
      <c r="D107" s="75" t="s">
        <v>19</v>
      </c>
      <c r="E107" s="115"/>
      <c r="F107" s="116"/>
      <c r="G107" s="116"/>
      <c r="H107" s="116"/>
      <c r="I107" s="116"/>
      <c r="J107" s="116"/>
      <c r="K107" s="117"/>
      <c r="L107" s="119"/>
      <c r="M107" s="83"/>
    </row>
    <row r="108" spans="1:13" ht="15" customHeight="1" x14ac:dyDescent="0.2">
      <c r="A108" s="106" t="s">
        <v>14</v>
      </c>
      <c r="B108" s="122" t="s">
        <v>105</v>
      </c>
      <c r="C108" s="73" t="s">
        <v>52</v>
      </c>
      <c r="D108" s="75" t="s">
        <v>1</v>
      </c>
      <c r="E108" s="109" t="s">
        <v>57</v>
      </c>
      <c r="F108" s="110"/>
      <c r="G108" s="110"/>
      <c r="H108" s="110"/>
      <c r="I108" s="110"/>
      <c r="J108" s="110"/>
      <c r="K108" s="111"/>
      <c r="L108" s="118" t="s">
        <v>32</v>
      </c>
      <c r="M108" s="77"/>
    </row>
    <row r="109" spans="1:13" ht="45" x14ac:dyDescent="0.2">
      <c r="A109" s="107"/>
      <c r="B109" s="79"/>
      <c r="C109" s="78"/>
      <c r="D109" s="75" t="s">
        <v>0</v>
      </c>
      <c r="E109" s="112"/>
      <c r="F109" s="113"/>
      <c r="G109" s="113"/>
      <c r="H109" s="113"/>
      <c r="I109" s="113"/>
      <c r="J109" s="113"/>
      <c r="K109" s="114"/>
      <c r="L109" s="119"/>
      <c r="M109" s="80"/>
    </row>
    <row r="110" spans="1:13" ht="60" x14ac:dyDescent="0.2">
      <c r="A110" s="107"/>
      <c r="B110" s="79"/>
      <c r="C110" s="78"/>
      <c r="D110" s="75" t="s">
        <v>5</v>
      </c>
      <c r="E110" s="112"/>
      <c r="F110" s="113"/>
      <c r="G110" s="113"/>
      <c r="H110" s="113"/>
      <c r="I110" s="113"/>
      <c r="J110" s="113"/>
      <c r="K110" s="114"/>
      <c r="L110" s="119"/>
      <c r="M110" s="80"/>
    </row>
    <row r="111" spans="1:13" ht="60" x14ac:dyDescent="0.2">
      <c r="A111" s="107"/>
      <c r="B111" s="79"/>
      <c r="C111" s="78"/>
      <c r="D111" s="75" t="s">
        <v>13</v>
      </c>
      <c r="E111" s="112"/>
      <c r="F111" s="113"/>
      <c r="G111" s="113"/>
      <c r="H111" s="113"/>
      <c r="I111" s="113"/>
      <c r="J111" s="113"/>
      <c r="K111" s="114"/>
      <c r="L111" s="119"/>
      <c r="M111" s="80"/>
    </row>
    <row r="112" spans="1:13" ht="30" x14ac:dyDescent="0.2">
      <c r="A112" s="108"/>
      <c r="B112" s="82"/>
      <c r="C112" s="81"/>
      <c r="D112" s="75" t="s">
        <v>19</v>
      </c>
      <c r="E112" s="115"/>
      <c r="F112" s="116"/>
      <c r="G112" s="116"/>
      <c r="H112" s="116"/>
      <c r="I112" s="116"/>
      <c r="J112" s="116"/>
      <c r="K112" s="117"/>
      <c r="L112" s="119"/>
      <c r="M112" s="83"/>
    </row>
    <row r="113" spans="1:13" ht="15" customHeight="1" x14ac:dyDescent="0.2">
      <c r="A113" s="106">
        <v>3</v>
      </c>
      <c r="B113" s="122" t="s">
        <v>106</v>
      </c>
      <c r="C113" s="73" t="s">
        <v>52</v>
      </c>
      <c r="D113" s="75" t="s">
        <v>1</v>
      </c>
      <c r="E113" s="76">
        <f>E118+E123</f>
        <v>111887.70000000001</v>
      </c>
      <c r="F113" s="76">
        <f>SUM(G113:K113)</f>
        <v>835529</v>
      </c>
      <c r="G113" s="76">
        <f>G118+G123</f>
        <v>51529.000000000015</v>
      </c>
      <c r="H113" s="76">
        <f t="shared" ref="H113:K113" si="29">H118+H123</f>
        <v>145000</v>
      </c>
      <c r="I113" s="76">
        <f t="shared" si="29"/>
        <v>190000</v>
      </c>
      <c r="J113" s="76">
        <f t="shared" si="29"/>
        <v>210000</v>
      </c>
      <c r="K113" s="76">
        <f t="shared" si="29"/>
        <v>239000</v>
      </c>
      <c r="L113" s="118"/>
      <c r="M113" s="118" t="s">
        <v>80</v>
      </c>
    </row>
    <row r="114" spans="1:13" ht="45" x14ac:dyDescent="0.2">
      <c r="A114" s="107"/>
      <c r="B114" s="79"/>
      <c r="C114" s="78"/>
      <c r="D114" s="75" t="s">
        <v>0</v>
      </c>
      <c r="E114" s="76">
        <f t="shared" ref="E114:E117" si="30">E119+E124</f>
        <v>0</v>
      </c>
      <c r="F114" s="76">
        <f t="shared" ref="F114:F117" si="31">SUM(G114:K114)</f>
        <v>0</v>
      </c>
      <c r="G114" s="76">
        <f t="shared" ref="G114:K114" si="32">G119+G124</f>
        <v>0</v>
      </c>
      <c r="H114" s="76">
        <f t="shared" si="32"/>
        <v>0</v>
      </c>
      <c r="I114" s="76">
        <f t="shared" si="32"/>
        <v>0</v>
      </c>
      <c r="J114" s="76">
        <f t="shared" si="32"/>
        <v>0</v>
      </c>
      <c r="K114" s="76">
        <f t="shared" si="32"/>
        <v>0</v>
      </c>
      <c r="L114" s="119"/>
      <c r="M114" s="119"/>
    </row>
    <row r="115" spans="1:13" ht="60" x14ac:dyDescent="0.2">
      <c r="A115" s="107"/>
      <c r="B115" s="79"/>
      <c r="C115" s="78"/>
      <c r="D115" s="75" t="s">
        <v>5</v>
      </c>
      <c r="E115" s="76">
        <f t="shared" si="30"/>
        <v>0</v>
      </c>
      <c r="F115" s="76">
        <f t="shared" si="31"/>
        <v>0</v>
      </c>
      <c r="G115" s="76">
        <f t="shared" ref="G115:K115" si="33">G120+G125</f>
        <v>0</v>
      </c>
      <c r="H115" s="76">
        <f t="shared" si="33"/>
        <v>0</v>
      </c>
      <c r="I115" s="76">
        <f t="shared" si="33"/>
        <v>0</v>
      </c>
      <c r="J115" s="76">
        <f t="shared" si="33"/>
        <v>0</v>
      </c>
      <c r="K115" s="76">
        <f t="shared" si="33"/>
        <v>0</v>
      </c>
      <c r="L115" s="119"/>
      <c r="M115" s="119"/>
    </row>
    <row r="116" spans="1:13" ht="60" x14ac:dyDescent="0.2">
      <c r="A116" s="107"/>
      <c r="B116" s="79"/>
      <c r="C116" s="78"/>
      <c r="D116" s="75" t="s">
        <v>13</v>
      </c>
      <c r="E116" s="76">
        <f t="shared" si="30"/>
        <v>111887.70000000001</v>
      </c>
      <c r="F116" s="76">
        <f t="shared" si="31"/>
        <v>835529</v>
      </c>
      <c r="G116" s="76">
        <f t="shared" ref="G116:K116" si="34">G121+G126</f>
        <v>51529.000000000015</v>
      </c>
      <c r="H116" s="76">
        <f t="shared" si="34"/>
        <v>145000</v>
      </c>
      <c r="I116" s="76">
        <f t="shared" si="34"/>
        <v>190000</v>
      </c>
      <c r="J116" s="76">
        <f t="shared" si="34"/>
        <v>210000</v>
      </c>
      <c r="K116" s="76">
        <f t="shared" si="34"/>
        <v>239000</v>
      </c>
      <c r="L116" s="119"/>
      <c r="M116" s="119"/>
    </row>
    <row r="117" spans="1:13" ht="30" x14ac:dyDescent="0.2">
      <c r="A117" s="108"/>
      <c r="B117" s="82"/>
      <c r="C117" s="81"/>
      <c r="D117" s="75" t="s">
        <v>19</v>
      </c>
      <c r="E117" s="76">
        <f t="shared" si="30"/>
        <v>0</v>
      </c>
      <c r="F117" s="76">
        <f t="shared" si="31"/>
        <v>0</v>
      </c>
      <c r="G117" s="76">
        <f t="shared" ref="G117:K117" si="35">G122+G127</f>
        <v>0</v>
      </c>
      <c r="H117" s="76">
        <f t="shared" si="35"/>
        <v>0</v>
      </c>
      <c r="I117" s="76">
        <f t="shared" si="35"/>
        <v>0</v>
      </c>
      <c r="J117" s="76">
        <f t="shared" si="35"/>
        <v>0</v>
      </c>
      <c r="K117" s="76">
        <f t="shared" si="35"/>
        <v>0</v>
      </c>
      <c r="L117" s="119"/>
      <c r="M117" s="119"/>
    </row>
    <row r="118" spans="1:13" ht="15" customHeight="1" x14ac:dyDescent="0.2">
      <c r="A118" s="106" t="s">
        <v>28</v>
      </c>
      <c r="B118" s="123" t="s">
        <v>107</v>
      </c>
      <c r="C118" s="73" t="s">
        <v>52</v>
      </c>
      <c r="D118" s="75" t="s">
        <v>1</v>
      </c>
      <c r="E118" s="76">
        <f>SUM(E119:E122)</f>
        <v>0</v>
      </c>
      <c r="F118" s="76">
        <f t="shared" ref="F118:F121" si="36">SUM(G118:K118)</f>
        <v>0</v>
      </c>
      <c r="G118" s="76">
        <f>SUM(G119:G122)</f>
        <v>0</v>
      </c>
      <c r="H118" s="76">
        <f>SUM(H119:H122)</f>
        <v>0</v>
      </c>
      <c r="I118" s="76">
        <f>SUM(I119:I122)</f>
        <v>0</v>
      </c>
      <c r="J118" s="76">
        <f>SUM(J119:J122)</f>
        <v>0</v>
      </c>
      <c r="K118" s="76">
        <f>SUM(K119:K122)</f>
        <v>0</v>
      </c>
      <c r="L118" s="118" t="s">
        <v>32</v>
      </c>
      <c r="M118" s="77"/>
    </row>
    <row r="119" spans="1:13" ht="45" x14ac:dyDescent="0.2">
      <c r="A119" s="107"/>
      <c r="B119" s="95"/>
      <c r="C119" s="78"/>
      <c r="D119" s="75" t="s">
        <v>0</v>
      </c>
      <c r="E119" s="76">
        <v>0</v>
      </c>
      <c r="F119" s="76">
        <f t="shared" si="36"/>
        <v>0</v>
      </c>
      <c r="G119" s="76">
        <v>0</v>
      </c>
      <c r="H119" s="76">
        <v>0</v>
      </c>
      <c r="I119" s="76">
        <v>0</v>
      </c>
      <c r="J119" s="76">
        <v>0</v>
      </c>
      <c r="K119" s="76">
        <v>0</v>
      </c>
      <c r="L119" s="119"/>
      <c r="M119" s="121"/>
    </row>
    <row r="120" spans="1:13" ht="60" x14ac:dyDescent="0.2">
      <c r="A120" s="107"/>
      <c r="B120" s="95"/>
      <c r="C120" s="78"/>
      <c r="D120" s="75" t="s">
        <v>5</v>
      </c>
      <c r="E120" s="76">
        <v>0</v>
      </c>
      <c r="F120" s="76">
        <f t="shared" si="36"/>
        <v>0</v>
      </c>
      <c r="G120" s="76">
        <v>0</v>
      </c>
      <c r="H120" s="76">
        <v>0</v>
      </c>
      <c r="I120" s="76">
        <v>0</v>
      </c>
      <c r="J120" s="76">
        <v>0</v>
      </c>
      <c r="K120" s="76">
        <v>0</v>
      </c>
      <c r="L120" s="119"/>
      <c r="M120" s="121"/>
    </row>
    <row r="121" spans="1:13" ht="60" x14ac:dyDescent="0.2">
      <c r="A121" s="107"/>
      <c r="B121" s="95"/>
      <c r="C121" s="78"/>
      <c r="D121" s="75" t="s">
        <v>13</v>
      </c>
      <c r="E121" s="76">
        <v>0</v>
      </c>
      <c r="F121" s="76">
        <f t="shared" si="36"/>
        <v>0</v>
      </c>
      <c r="G121" s="76">
        <v>0</v>
      </c>
      <c r="H121" s="76">
        <v>0</v>
      </c>
      <c r="I121" s="76">
        <v>0</v>
      </c>
      <c r="J121" s="76">
        <v>0</v>
      </c>
      <c r="K121" s="76">
        <v>0</v>
      </c>
      <c r="L121" s="119"/>
      <c r="M121" s="121"/>
    </row>
    <row r="122" spans="1:13" ht="30" x14ac:dyDescent="0.2">
      <c r="A122" s="108"/>
      <c r="B122" s="96"/>
      <c r="C122" s="81"/>
      <c r="D122" s="75" t="s">
        <v>19</v>
      </c>
      <c r="E122" s="76">
        <v>0</v>
      </c>
      <c r="F122" s="76">
        <f>SUM(G122:K122)</f>
        <v>0</v>
      </c>
      <c r="G122" s="76">
        <v>0</v>
      </c>
      <c r="H122" s="76">
        <v>0</v>
      </c>
      <c r="I122" s="76">
        <v>0</v>
      </c>
      <c r="J122" s="76">
        <v>0</v>
      </c>
      <c r="K122" s="76">
        <v>0</v>
      </c>
      <c r="L122" s="119"/>
      <c r="M122" s="124"/>
    </row>
    <row r="123" spans="1:13" ht="15" customHeight="1" x14ac:dyDescent="0.2">
      <c r="A123" s="106" t="s">
        <v>36</v>
      </c>
      <c r="B123" s="123" t="s">
        <v>108</v>
      </c>
      <c r="C123" s="73" t="s">
        <v>52</v>
      </c>
      <c r="D123" s="75" t="s">
        <v>1</v>
      </c>
      <c r="E123" s="76">
        <f>SUM(E124:E127)</f>
        <v>111887.70000000001</v>
      </c>
      <c r="F123" s="76">
        <f t="shared" ref="F123:F127" si="37">SUM(G123:K123)</f>
        <v>835529</v>
      </c>
      <c r="G123" s="76">
        <f>SUM(G124:G127)</f>
        <v>51529.000000000015</v>
      </c>
      <c r="H123" s="76">
        <f>SUM(H124:H127)</f>
        <v>145000</v>
      </c>
      <c r="I123" s="76">
        <f>SUM(I124:I127)</f>
        <v>190000</v>
      </c>
      <c r="J123" s="76">
        <f>SUM(J124:J127)</f>
        <v>210000</v>
      </c>
      <c r="K123" s="76">
        <f>SUM(K124:K127)</f>
        <v>239000</v>
      </c>
      <c r="L123" s="118" t="s">
        <v>32</v>
      </c>
      <c r="M123" s="125"/>
    </row>
    <row r="124" spans="1:13" ht="45" x14ac:dyDescent="0.2">
      <c r="A124" s="107"/>
      <c r="B124" s="95"/>
      <c r="C124" s="78"/>
      <c r="D124" s="75" t="s">
        <v>0</v>
      </c>
      <c r="E124" s="76">
        <v>0</v>
      </c>
      <c r="F124" s="76">
        <f t="shared" si="37"/>
        <v>0</v>
      </c>
      <c r="G124" s="76">
        <v>0</v>
      </c>
      <c r="H124" s="76">
        <v>0</v>
      </c>
      <c r="I124" s="76">
        <v>0</v>
      </c>
      <c r="J124" s="76">
        <v>0</v>
      </c>
      <c r="K124" s="76">
        <v>0</v>
      </c>
      <c r="L124" s="119"/>
      <c r="M124" s="125"/>
    </row>
    <row r="125" spans="1:13" ht="60" x14ac:dyDescent="0.2">
      <c r="A125" s="107"/>
      <c r="B125" s="95"/>
      <c r="C125" s="78"/>
      <c r="D125" s="75" t="s">
        <v>5</v>
      </c>
      <c r="E125" s="76">
        <v>0</v>
      </c>
      <c r="F125" s="76">
        <f t="shared" si="37"/>
        <v>0</v>
      </c>
      <c r="G125" s="76">
        <v>0</v>
      </c>
      <c r="H125" s="76">
        <v>0</v>
      </c>
      <c r="I125" s="76">
        <v>0</v>
      </c>
      <c r="J125" s="76">
        <v>0</v>
      </c>
      <c r="K125" s="76">
        <v>0</v>
      </c>
      <c r="L125" s="119"/>
      <c r="M125" s="126"/>
    </row>
    <row r="126" spans="1:13" ht="60" x14ac:dyDescent="0.2">
      <c r="A126" s="107"/>
      <c r="B126" s="95"/>
      <c r="C126" s="78"/>
      <c r="D126" s="75" t="s">
        <v>13</v>
      </c>
      <c r="E126" s="76">
        <f>89807.6+22080.1</f>
        <v>111887.70000000001</v>
      </c>
      <c r="F126" s="76">
        <f t="shared" si="37"/>
        <v>835529</v>
      </c>
      <c r="G126" s="76">
        <f>106000+190000-17193.3-1871-100000-30000-26600-68806.7</f>
        <v>51529.000000000015</v>
      </c>
      <c r="H126" s="76">
        <f>200000-55000</f>
        <v>145000</v>
      </c>
      <c r="I126" s="76">
        <f>301000-111000</f>
        <v>190000</v>
      </c>
      <c r="J126" s="76">
        <f>127000+112000-29000</f>
        <v>210000</v>
      </c>
      <c r="K126" s="76">
        <f>127000+112000</f>
        <v>239000</v>
      </c>
      <c r="L126" s="119"/>
      <c r="M126" s="125"/>
    </row>
    <row r="127" spans="1:13" ht="30" x14ac:dyDescent="0.2">
      <c r="A127" s="108"/>
      <c r="B127" s="96"/>
      <c r="C127" s="81"/>
      <c r="D127" s="75" t="s">
        <v>19</v>
      </c>
      <c r="E127" s="76">
        <v>0</v>
      </c>
      <c r="F127" s="76">
        <f t="shared" si="37"/>
        <v>0</v>
      </c>
      <c r="G127" s="76">
        <v>0</v>
      </c>
      <c r="H127" s="76">
        <v>0</v>
      </c>
      <c r="I127" s="76">
        <v>0</v>
      </c>
      <c r="J127" s="76">
        <v>0</v>
      </c>
      <c r="K127" s="76">
        <v>0</v>
      </c>
      <c r="L127" s="119"/>
      <c r="M127" s="125"/>
    </row>
    <row r="128" spans="1:13" ht="15" customHeight="1" x14ac:dyDescent="0.2">
      <c r="A128" s="106" t="s">
        <v>33</v>
      </c>
      <c r="B128" s="122" t="s">
        <v>109</v>
      </c>
      <c r="C128" s="73" t="s">
        <v>52</v>
      </c>
      <c r="D128" s="75" t="s">
        <v>1</v>
      </c>
      <c r="E128" s="109" t="s">
        <v>57</v>
      </c>
      <c r="F128" s="110"/>
      <c r="G128" s="110"/>
      <c r="H128" s="110"/>
      <c r="I128" s="110"/>
      <c r="J128" s="110"/>
      <c r="K128" s="111"/>
      <c r="L128" s="118"/>
      <c r="M128" s="118" t="s">
        <v>79</v>
      </c>
    </row>
    <row r="129" spans="1:13" ht="45" x14ac:dyDescent="0.2">
      <c r="A129" s="107"/>
      <c r="B129" s="79"/>
      <c r="C129" s="78"/>
      <c r="D129" s="75" t="s">
        <v>0</v>
      </c>
      <c r="E129" s="112"/>
      <c r="F129" s="113"/>
      <c r="G129" s="113"/>
      <c r="H129" s="113"/>
      <c r="I129" s="113"/>
      <c r="J129" s="113"/>
      <c r="K129" s="114"/>
      <c r="L129" s="119"/>
      <c r="M129" s="119"/>
    </row>
    <row r="130" spans="1:13" ht="60" x14ac:dyDescent="0.2">
      <c r="A130" s="107"/>
      <c r="B130" s="79"/>
      <c r="C130" s="78"/>
      <c r="D130" s="75" t="s">
        <v>5</v>
      </c>
      <c r="E130" s="112"/>
      <c r="F130" s="113"/>
      <c r="G130" s="113"/>
      <c r="H130" s="113"/>
      <c r="I130" s="113"/>
      <c r="J130" s="113"/>
      <c r="K130" s="114"/>
      <c r="L130" s="119"/>
      <c r="M130" s="119"/>
    </row>
    <row r="131" spans="1:13" ht="60" x14ac:dyDescent="0.2">
      <c r="A131" s="107"/>
      <c r="B131" s="79"/>
      <c r="C131" s="78"/>
      <c r="D131" s="75" t="s">
        <v>13</v>
      </c>
      <c r="E131" s="112"/>
      <c r="F131" s="113"/>
      <c r="G131" s="113"/>
      <c r="H131" s="113"/>
      <c r="I131" s="113"/>
      <c r="J131" s="113"/>
      <c r="K131" s="114"/>
      <c r="L131" s="119"/>
      <c r="M131" s="119"/>
    </row>
    <row r="132" spans="1:13" ht="30" x14ac:dyDescent="0.2">
      <c r="A132" s="108"/>
      <c r="B132" s="82"/>
      <c r="C132" s="81"/>
      <c r="D132" s="75" t="s">
        <v>19</v>
      </c>
      <c r="E132" s="115"/>
      <c r="F132" s="116"/>
      <c r="G132" s="116"/>
      <c r="H132" s="116"/>
      <c r="I132" s="116"/>
      <c r="J132" s="116"/>
      <c r="K132" s="117"/>
      <c r="L132" s="119"/>
      <c r="M132" s="119"/>
    </row>
    <row r="133" spans="1:13" ht="15" customHeight="1" x14ac:dyDescent="0.2">
      <c r="A133" s="106" t="s">
        <v>29</v>
      </c>
      <c r="B133" s="123" t="s">
        <v>110</v>
      </c>
      <c r="C133" s="73" t="s">
        <v>52</v>
      </c>
      <c r="D133" s="75" t="s">
        <v>1</v>
      </c>
      <c r="E133" s="109" t="s">
        <v>57</v>
      </c>
      <c r="F133" s="110"/>
      <c r="G133" s="110"/>
      <c r="H133" s="110"/>
      <c r="I133" s="110"/>
      <c r="J133" s="110"/>
      <c r="K133" s="111"/>
      <c r="L133" s="118" t="s">
        <v>32</v>
      </c>
      <c r="M133" s="118"/>
    </row>
    <row r="134" spans="1:13" ht="45" x14ac:dyDescent="0.2">
      <c r="A134" s="107"/>
      <c r="B134" s="95"/>
      <c r="C134" s="78"/>
      <c r="D134" s="75" t="s">
        <v>0</v>
      </c>
      <c r="E134" s="112"/>
      <c r="F134" s="113"/>
      <c r="G134" s="113"/>
      <c r="H134" s="113"/>
      <c r="I134" s="113"/>
      <c r="J134" s="113"/>
      <c r="K134" s="114"/>
      <c r="L134" s="119"/>
      <c r="M134" s="119"/>
    </row>
    <row r="135" spans="1:13" ht="60" x14ac:dyDescent="0.2">
      <c r="A135" s="107"/>
      <c r="B135" s="95"/>
      <c r="C135" s="78"/>
      <c r="D135" s="75" t="s">
        <v>5</v>
      </c>
      <c r="E135" s="112"/>
      <c r="F135" s="113"/>
      <c r="G135" s="113"/>
      <c r="H135" s="113"/>
      <c r="I135" s="113"/>
      <c r="J135" s="113"/>
      <c r="K135" s="114"/>
      <c r="L135" s="119"/>
      <c r="M135" s="119"/>
    </row>
    <row r="136" spans="1:13" ht="60" x14ac:dyDescent="0.2">
      <c r="A136" s="107"/>
      <c r="B136" s="95"/>
      <c r="C136" s="78"/>
      <c r="D136" s="75" t="s">
        <v>13</v>
      </c>
      <c r="E136" s="112"/>
      <c r="F136" s="113"/>
      <c r="G136" s="113"/>
      <c r="H136" s="113"/>
      <c r="I136" s="113"/>
      <c r="J136" s="113"/>
      <c r="K136" s="114"/>
      <c r="L136" s="119"/>
      <c r="M136" s="119"/>
    </row>
    <row r="137" spans="1:13" ht="30" x14ac:dyDescent="0.2">
      <c r="A137" s="108"/>
      <c r="B137" s="96"/>
      <c r="C137" s="81"/>
      <c r="D137" s="75" t="s">
        <v>19</v>
      </c>
      <c r="E137" s="115"/>
      <c r="F137" s="116"/>
      <c r="G137" s="116"/>
      <c r="H137" s="116"/>
      <c r="I137" s="116"/>
      <c r="J137" s="116"/>
      <c r="K137" s="117"/>
      <c r="L137" s="119"/>
      <c r="M137" s="119"/>
    </row>
    <row r="138" spans="1:13" ht="15" customHeight="1" x14ac:dyDescent="0.2">
      <c r="A138" s="106" t="s">
        <v>30</v>
      </c>
      <c r="B138" s="123" t="s">
        <v>111</v>
      </c>
      <c r="C138" s="73" t="s">
        <v>52</v>
      </c>
      <c r="D138" s="75" t="s">
        <v>1</v>
      </c>
      <c r="E138" s="109" t="s">
        <v>57</v>
      </c>
      <c r="F138" s="110"/>
      <c r="G138" s="110"/>
      <c r="H138" s="110"/>
      <c r="I138" s="110"/>
      <c r="J138" s="110"/>
      <c r="K138" s="111"/>
      <c r="L138" s="118" t="s">
        <v>32</v>
      </c>
      <c r="M138" s="125"/>
    </row>
    <row r="139" spans="1:13" ht="45" x14ac:dyDescent="0.2">
      <c r="A139" s="107"/>
      <c r="B139" s="95"/>
      <c r="C139" s="78"/>
      <c r="D139" s="75" t="s">
        <v>0</v>
      </c>
      <c r="E139" s="112"/>
      <c r="F139" s="113"/>
      <c r="G139" s="113"/>
      <c r="H139" s="113"/>
      <c r="I139" s="113"/>
      <c r="J139" s="113"/>
      <c r="K139" s="114"/>
      <c r="L139" s="119"/>
      <c r="M139" s="125"/>
    </row>
    <row r="140" spans="1:13" ht="60" x14ac:dyDescent="0.2">
      <c r="A140" s="107"/>
      <c r="B140" s="95"/>
      <c r="C140" s="78"/>
      <c r="D140" s="75" t="s">
        <v>5</v>
      </c>
      <c r="E140" s="112"/>
      <c r="F140" s="113"/>
      <c r="G140" s="113"/>
      <c r="H140" s="113"/>
      <c r="I140" s="113"/>
      <c r="J140" s="113"/>
      <c r="K140" s="114"/>
      <c r="L140" s="119"/>
      <c r="M140" s="125"/>
    </row>
    <row r="141" spans="1:13" ht="60" x14ac:dyDescent="0.2">
      <c r="A141" s="107"/>
      <c r="B141" s="95"/>
      <c r="C141" s="78"/>
      <c r="D141" s="75" t="s">
        <v>13</v>
      </c>
      <c r="E141" s="112"/>
      <c r="F141" s="113"/>
      <c r="G141" s="113"/>
      <c r="H141" s="113"/>
      <c r="I141" s="113"/>
      <c r="J141" s="113"/>
      <c r="K141" s="114"/>
      <c r="L141" s="119"/>
      <c r="M141" s="125"/>
    </row>
    <row r="142" spans="1:13" ht="30" x14ac:dyDescent="0.2">
      <c r="A142" s="108"/>
      <c r="B142" s="96"/>
      <c r="C142" s="81"/>
      <c r="D142" s="75" t="s">
        <v>19</v>
      </c>
      <c r="E142" s="115"/>
      <c r="F142" s="116"/>
      <c r="G142" s="116"/>
      <c r="H142" s="116"/>
      <c r="I142" s="116"/>
      <c r="J142" s="116"/>
      <c r="K142" s="117"/>
      <c r="L142" s="119"/>
      <c r="M142" s="125"/>
    </row>
    <row r="143" spans="1:13" ht="15" customHeight="1" x14ac:dyDescent="0.2">
      <c r="A143" s="90"/>
      <c r="B143" s="100" t="s">
        <v>76</v>
      </c>
      <c r="C143" s="101"/>
      <c r="D143" s="75" t="s">
        <v>1</v>
      </c>
      <c r="E143" s="76">
        <f>E113</f>
        <v>111887.70000000001</v>
      </c>
      <c r="F143" s="76">
        <f>SUM(G143:K143)</f>
        <v>835529</v>
      </c>
      <c r="G143" s="76">
        <f>G113</f>
        <v>51529.000000000015</v>
      </c>
      <c r="H143" s="76">
        <f t="shared" ref="H143:K143" si="38">H113</f>
        <v>145000</v>
      </c>
      <c r="I143" s="76">
        <f t="shared" si="38"/>
        <v>190000</v>
      </c>
      <c r="J143" s="76">
        <f t="shared" si="38"/>
        <v>210000</v>
      </c>
      <c r="K143" s="76">
        <f t="shared" si="38"/>
        <v>239000</v>
      </c>
      <c r="L143" s="77"/>
      <c r="M143" s="77"/>
    </row>
    <row r="144" spans="1:13" ht="45" x14ac:dyDescent="0.2">
      <c r="A144" s="92"/>
      <c r="B144" s="102"/>
      <c r="C144" s="103"/>
      <c r="D144" s="75" t="s">
        <v>0</v>
      </c>
      <c r="E144" s="76">
        <f t="shared" ref="E144:E147" si="39">E114</f>
        <v>0</v>
      </c>
      <c r="F144" s="76">
        <f t="shared" ref="F144:F147" si="40">SUM(G144:K144)</f>
        <v>0</v>
      </c>
      <c r="G144" s="76">
        <f t="shared" ref="G144:K147" si="41">G114</f>
        <v>0</v>
      </c>
      <c r="H144" s="76">
        <f t="shared" si="41"/>
        <v>0</v>
      </c>
      <c r="I144" s="76">
        <f t="shared" si="41"/>
        <v>0</v>
      </c>
      <c r="J144" s="76">
        <f t="shared" si="41"/>
        <v>0</v>
      </c>
      <c r="K144" s="76">
        <f t="shared" si="41"/>
        <v>0</v>
      </c>
      <c r="L144" s="80"/>
      <c r="M144" s="80"/>
    </row>
    <row r="145" spans="1:13" ht="60" x14ac:dyDescent="0.2">
      <c r="A145" s="92"/>
      <c r="B145" s="102"/>
      <c r="C145" s="103"/>
      <c r="D145" s="75" t="s">
        <v>5</v>
      </c>
      <c r="E145" s="76">
        <f t="shared" si="39"/>
        <v>0</v>
      </c>
      <c r="F145" s="76">
        <f t="shared" si="40"/>
        <v>0</v>
      </c>
      <c r="G145" s="76">
        <f t="shared" si="41"/>
        <v>0</v>
      </c>
      <c r="H145" s="76">
        <f t="shared" si="41"/>
        <v>0</v>
      </c>
      <c r="I145" s="76">
        <f t="shared" si="41"/>
        <v>0</v>
      </c>
      <c r="J145" s="76">
        <f t="shared" si="41"/>
        <v>0</v>
      </c>
      <c r="K145" s="76">
        <f t="shared" si="41"/>
        <v>0</v>
      </c>
      <c r="L145" s="80"/>
      <c r="M145" s="80"/>
    </row>
    <row r="146" spans="1:13" ht="60" x14ac:dyDescent="0.2">
      <c r="A146" s="92"/>
      <c r="B146" s="102"/>
      <c r="C146" s="103"/>
      <c r="D146" s="75" t="s">
        <v>13</v>
      </c>
      <c r="E146" s="76">
        <f t="shared" si="39"/>
        <v>111887.70000000001</v>
      </c>
      <c r="F146" s="76">
        <f t="shared" si="40"/>
        <v>835529</v>
      </c>
      <c r="G146" s="76">
        <f t="shared" si="41"/>
        <v>51529.000000000015</v>
      </c>
      <c r="H146" s="76">
        <f t="shared" si="41"/>
        <v>145000</v>
      </c>
      <c r="I146" s="76">
        <f t="shared" si="41"/>
        <v>190000</v>
      </c>
      <c r="J146" s="76">
        <f t="shared" si="41"/>
        <v>210000</v>
      </c>
      <c r="K146" s="76">
        <f t="shared" si="41"/>
        <v>239000</v>
      </c>
      <c r="L146" s="80"/>
      <c r="M146" s="80"/>
    </row>
    <row r="147" spans="1:13" ht="30" x14ac:dyDescent="0.2">
      <c r="A147" s="93"/>
      <c r="B147" s="104"/>
      <c r="C147" s="105"/>
      <c r="D147" s="75" t="s">
        <v>19</v>
      </c>
      <c r="E147" s="76">
        <f t="shared" si="39"/>
        <v>0</v>
      </c>
      <c r="F147" s="76">
        <f t="shared" si="40"/>
        <v>0</v>
      </c>
      <c r="G147" s="76">
        <f t="shared" si="41"/>
        <v>0</v>
      </c>
      <c r="H147" s="76">
        <f t="shared" si="41"/>
        <v>0</v>
      </c>
      <c r="I147" s="76">
        <f t="shared" si="41"/>
        <v>0</v>
      </c>
      <c r="J147" s="76">
        <f t="shared" si="41"/>
        <v>0</v>
      </c>
      <c r="K147" s="76">
        <f t="shared" si="41"/>
        <v>0</v>
      </c>
      <c r="L147" s="83"/>
      <c r="M147" s="83"/>
    </row>
    <row r="148" spans="1:13" ht="60" customHeight="1" x14ac:dyDescent="0.2">
      <c r="A148" s="70" t="s">
        <v>77</v>
      </c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2"/>
    </row>
    <row r="149" spans="1:13" ht="25.5" customHeight="1" x14ac:dyDescent="0.2">
      <c r="A149" s="127" t="s">
        <v>4</v>
      </c>
      <c r="B149" s="118" t="s">
        <v>112</v>
      </c>
      <c r="C149" s="73" t="s">
        <v>52</v>
      </c>
      <c r="D149" s="75" t="s">
        <v>1</v>
      </c>
      <c r="E149" s="76">
        <f>SUM(E150:E153)</f>
        <v>770562.3</v>
      </c>
      <c r="F149" s="76">
        <f t="shared" ref="F149:F163" si="42">SUM(G149:K149)</f>
        <v>4064845</v>
      </c>
      <c r="G149" s="76">
        <f>SUM(G150:G153)</f>
        <v>950456.7</v>
      </c>
      <c r="H149" s="76">
        <f>SUM(H150:H153)</f>
        <v>858829.20000000007</v>
      </c>
      <c r="I149" s="76">
        <f>SUM(I150:I153)</f>
        <v>777941</v>
      </c>
      <c r="J149" s="76">
        <f>SUM(J150:J153)</f>
        <v>778081</v>
      </c>
      <c r="K149" s="76">
        <f>SUM(K150:K153)</f>
        <v>699537.10000000009</v>
      </c>
      <c r="L149" s="77"/>
      <c r="M149" s="77"/>
    </row>
    <row r="150" spans="1:13" ht="47.25" customHeight="1" x14ac:dyDescent="0.2">
      <c r="A150" s="127"/>
      <c r="B150" s="118"/>
      <c r="C150" s="78"/>
      <c r="D150" s="75" t="s">
        <v>0</v>
      </c>
      <c r="E150" s="76">
        <f>E155+E160+E165+E170+E175+E180+E185+E190+E195+E200+E205+E210</f>
        <v>0</v>
      </c>
      <c r="F150" s="76">
        <f t="shared" si="42"/>
        <v>0</v>
      </c>
      <c r="G150" s="76">
        <f>G155+G160+G165+G170+G175+G180+G185+G190+G195+G200+G205+G210</f>
        <v>0</v>
      </c>
      <c r="H150" s="76">
        <f t="shared" ref="H150:K150" si="43">H155+H160+H165+H170+H175+H180+H185+H190+H195+H200+H205+H210</f>
        <v>0</v>
      </c>
      <c r="I150" s="76">
        <f t="shared" si="43"/>
        <v>0</v>
      </c>
      <c r="J150" s="76">
        <f t="shared" si="43"/>
        <v>0</v>
      </c>
      <c r="K150" s="76">
        <f t="shared" si="43"/>
        <v>0</v>
      </c>
      <c r="L150" s="80"/>
      <c r="M150" s="80"/>
    </row>
    <row r="151" spans="1:13" ht="60" x14ac:dyDescent="0.2">
      <c r="A151" s="127"/>
      <c r="B151" s="118"/>
      <c r="C151" s="78"/>
      <c r="D151" s="75" t="s">
        <v>5</v>
      </c>
      <c r="E151" s="76">
        <f t="shared" ref="E151:E153" si="44">E156+E161+E166+E171+E176+E181+E186+E191+E196+E201+E206+E211</f>
        <v>0</v>
      </c>
      <c r="F151" s="76">
        <f t="shared" si="42"/>
        <v>0</v>
      </c>
      <c r="G151" s="76">
        <f t="shared" ref="G151:K153" si="45">G156+G161+G166+G171+G176+G181+G186+G191+G196+G201+G206+G211</f>
        <v>0</v>
      </c>
      <c r="H151" s="76">
        <f t="shared" si="45"/>
        <v>0</v>
      </c>
      <c r="I151" s="76">
        <f t="shared" si="45"/>
        <v>0</v>
      </c>
      <c r="J151" s="76">
        <f t="shared" si="45"/>
        <v>0</v>
      </c>
      <c r="K151" s="76">
        <f t="shared" si="45"/>
        <v>0</v>
      </c>
      <c r="L151" s="80"/>
      <c r="M151" s="80"/>
    </row>
    <row r="152" spans="1:13" ht="60" x14ac:dyDescent="0.2">
      <c r="A152" s="127"/>
      <c r="B152" s="118"/>
      <c r="C152" s="78"/>
      <c r="D152" s="75" t="s">
        <v>13</v>
      </c>
      <c r="E152" s="76">
        <f t="shared" si="44"/>
        <v>770562.3</v>
      </c>
      <c r="F152" s="76">
        <f t="shared" si="42"/>
        <v>4064845</v>
      </c>
      <c r="G152" s="76">
        <f t="shared" si="45"/>
        <v>950456.7</v>
      </c>
      <c r="H152" s="76">
        <f t="shared" si="45"/>
        <v>858829.20000000007</v>
      </c>
      <c r="I152" s="76">
        <f t="shared" si="45"/>
        <v>777941</v>
      </c>
      <c r="J152" s="76">
        <f t="shared" si="45"/>
        <v>778081</v>
      </c>
      <c r="K152" s="76">
        <f t="shared" si="45"/>
        <v>699537.10000000009</v>
      </c>
      <c r="L152" s="80"/>
      <c r="M152" s="80"/>
    </row>
    <row r="153" spans="1:13" ht="30" x14ac:dyDescent="0.2">
      <c r="A153" s="127"/>
      <c r="B153" s="118"/>
      <c r="C153" s="81"/>
      <c r="D153" s="75" t="s">
        <v>19</v>
      </c>
      <c r="E153" s="76">
        <f t="shared" si="44"/>
        <v>0</v>
      </c>
      <c r="F153" s="76">
        <f t="shared" si="42"/>
        <v>0</v>
      </c>
      <c r="G153" s="76">
        <f t="shared" si="45"/>
        <v>0</v>
      </c>
      <c r="H153" s="76">
        <f t="shared" si="45"/>
        <v>0</v>
      </c>
      <c r="I153" s="76">
        <f t="shared" si="45"/>
        <v>0</v>
      </c>
      <c r="J153" s="76">
        <f t="shared" si="45"/>
        <v>0</v>
      </c>
      <c r="K153" s="76">
        <f t="shared" si="45"/>
        <v>0</v>
      </c>
      <c r="L153" s="83"/>
      <c r="M153" s="83"/>
    </row>
    <row r="154" spans="1:13" ht="15" x14ac:dyDescent="0.2">
      <c r="A154" s="128" t="s">
        <v>10</v>
      </c>
      <c r="B154" s="129" t="s">
        <v>113</v>
      </c>
      <c r="C154" s="73" t="s">
        <v>52</v>
      </c>
      <c r="D154" s="75" t="s">
        <v>1</v>
      </c>
      <c r="E154" s="76">
        <f>SUM(E155:E158)</f>
        <v>7934.3</v>
      </c>
      <c r="F154" s="76">
        <f t="shared" si="42"/>
        <v>22168.5</v>
      </c>
      <c r="G154" s="76">
        <f>SUM(G155:G158)</f>
        <v>4232.8999999999996</v>
      </c>
      <c r="H154" s="76">
        <f>SUM(H155:H158)</f>
        <v>4483.8999999999996</v>
      </c>
      <c r="I154" s="76">
        <f>SUM(I155:I158)</f>
        <v>4483.8999999999996</v>
      </c>
      <c r="J154" s="76">
        <f>SUM(J155:J158)</f>
        <v>4483.8999999999996</v>
      </c>
      <c r="K154" s="76">
        <f>SUM(K155:K158)</f>
        <v>4483.8999999999996</v>
      </c>
      <c r="L154" s="77" t="s">
        <v>24</v>
      </c>
      <c r="M154" s="91"/>
    </row>
    <row r="155" spans="1:13" ht="45" x14ac:dyDescent="0.2">
      <c r="A155" s="128"/>
      <c r="B155" s="118"/>
      <c r="C155" s="78"/>
      <c r="D155" s="75" t="s">
        <v>0</v>
      </c>
      <c r="E155" s="76">
        <v>0</v>
      </c>
      <c r="F155" s="76">
        <f t="shared" si="42"/>
        <v>0</v>
      </c>
      <c r="G155" s="76">
        <v>0</v>
      </c>
      <c r="H155" s="76">
        <v>0</v>
      </c>
      <c r="I155" s="76">
        <v>0</v>
      </c>
      <c r="J155" s="76">
        <v>0</v>
      </c>
      <c r="K155" s="76">
        <v>0</v>
      </c>
      <c r="L155" s="80"/>
      <c r="M155" s="97"/>
    </row>
    <row r="156" spans="1:13" ht="60" x14ac:dyDescent="0.2">
      <c r="A156" s="128"/>
      <c r="B156" s="118"/>
      <c r="C156" s="78"/>
      <c r="D156" s="75" t="s">
        <v>5</v>
      </c>
      <c r="E156" s="76">
        <v>0</v>
      </c>
      <c r="F156" s="76">
        <f t="shared" si="42"/>
        <v>0</v>
      </c>
      <c r="G156" s="76">
        <v>0</v>
      </c>
      <c r="H156" s="76">
        <v>0</v>
      </c>
      <c r="I156" s="76">
        <v>0</v>
      </c>
      <c r="J156" s="76">
        <v>0</v>
      </c>
      <c r="K156" s="76">
        <v>0</v>
      </c>
      <c r="L156" s="80"/>
      <c r="M156" s="97"/>
    </row>
    <row r="157" spans="1:13" ht="60" x14ac:dyDescent="0.2">
      <c r="A157" s="128"/>
      <c r="B157" s="118"/>
      <c r="C157" s="78"/>
      <c r="D157" s="75" t="s">
        <v>13</v>
      </c>
      <c r="E157" s="76">
        <v>7934.3</v>
      </c>
      <c r="F157" s="76">
        <f t="shared" si="42"/>
        <v>22168.5</v>
      </c>
      <c r="G157" s="76">
        <f>4232.9</f>
        <v>4232.8999999999996</v>
      </c>
      <c r="H157" s="76">
        <v>4483.8999999999996</v>
      </c>
      <c r="I157" s="76">
        <v>4483.8999999999996</v>
      </c>
      <c r="J157" s="76">
        <v>4483.8999999999996</v>
      </c>
      <c r="K157" s="76">
        <v>4483.8999999999996</v>
      </c>
      <c r="L157" s="80"/>
      <c r="M157" s="97"/>
    </row>
    <row r="158" spans="1:13" ht="30" x14ac:dyDescent="0.2">
      <c r="A158" s="128"/>
      <c r="B158" s="118"/>
      <c r="C158" s="81"/>
      <c r="D158" s="75" t="s">
        <v>19</v>
      </c>
      <c r="E158" s="76">
        <v>0</v>
      </c>
      <c r="F158" s="76">
        <f t="shared" si="42"/>
        <v>0</v>
      </c>
      <c r="G158" s="76">
        <v>0</v>
      </c>
      <c r="H158" s="76">
        <v>0</v>
      </c>
      <c r="I158" s="76">
        <v>0</v>
      </c>
      <c r="J158" s="76">
        <v>0</v>
      </c>
      <c r="K158" s="76">
        <v>0</v>
      </c>
      <c r="L158" s="83"/>
      <c r="M158" s="98"/>
    </row>
    <row r="159" spans="1:13" ht="23.25" customHeight="1" x14ac:dyDescent="0.2">
      <c r="A159" s="127" t="s">
        <v>18</v>
      </c>
      <c r="B159" s="130" t="s">
        <v>114</v>
      </c>
      <c r="C159" s="73" t="s">
        <v>52</v>
      </c>
      <c r="D159" s="75" t="s">
        <v>1</v>
      </c>
      <c r="E159" s="76">
        <f>SUM(E160:E163)</f>
        <v>403153.4</v>
      </c>
      <c r="F159" s="76">
        <f t="shared" si="42"/>
        <v>1934411</v>
      </c>
      <c r="G159" s="76">
        <f>SUM(G160:G163)</f>
        <v>382206.2</v>
      </c>
      <c r="H159" s="76">
        <f>SUM(H160:H163)</f>
        <v>381198.5</v>
      </c>
      <c r="I159" s="76">
        <f>SUM(I160:I163)</f>
        <v>388926.5</v>
      </c>
      <c r="J159" s="76">
        <f>SUM(J160:J163)</f>
        <v>389066.5</v>
      </c>
      <c r="K159" s="76">
        <f>SUM(K160:K163)</f>
        <v>393013.3</v>
      </c>
      <c r="L159" s="77" t="s">
        <v>24</v>
      </c>
      <c r="M159" s="91"/>
    </row>
    <row r="160" spans="1:13" ht="45" x14ac:dyDescent="0.2">
      <c r="A160" s="127"/>
      <c r="B160" s="130"/>
      <c r="C160" s="78"/>
      <c r="D160" s="75" t="s">
        <v>0</v>
      </c>
      <c r="E160" s="76">
        <v>0</v>
      </c>
      <c r="F160" s="76">
        <f t="shared" si="42"/>
        <v>0</v>
      </c>
      <c r="G160" s="76">
        <v>0</v>
      </c>
      <c r="H160" s="76">
        <v>0</v>
      </c>
      <c r="I160" s="76">
        <v>0</v>
      </c>
      <c r="J160" s="76">
        <v>0</v>
      </c>
      <c r="K160" s="76">
        <v>0</v>
      </c>
      <c r="L160" s="80"/>
      <c r="M160" s="97"/>
    </row>
    <row r="161" spans="1:13" ht="60" x14ac:dyDescent="0.2">
      <c r="A161" s="127"/>
      <c r="B161" s="130"/>
      <c r="C161" s="78"/>
      <c r="D161" s="75" t="s">
        <v>5</v>
      </c>
      <c r="E161" s="76">
        <v>0</v>
      </c>
      <c r="F161" s="76">
        <f t="shared" si="42"/>
        <v>0</v>
      </c>
      <c r="G161" s="76">
        <v>0</v>
      </c>
      <c r="H161" s="76">
        <v>0</v>
      </c>
      <c r="I161" s="76">
        <v>0</v>
      </c>
      <c r="J161" s="76">
        <v>0</v>
      </c>
      <c r="K161" s="76">
        <v>0</v>
      </c>
      <c r="L161" s="80"/>
      <c r="M161" s="97"/>
    </row>
    <row r="162" spans="1:13" ht="60" x14ac:dyDescent="0.2">
      <c r="A162" s="127"/>
      <c r="B162" s="130"/>
      <c r="C162" s="78"/>
      <c r="D162" s="75" t="s">
        <v>13</v>
      </c>
      <c r="E162" s="76">
        <v>403153.4</v>
      </c>
      <c r="F162" s="76">
        <f t="shared" si="42"/>
        <v>1934411</v>
      </c>
      <c r="G162" s="76">
        <f>379695.4-100+1111.3-172.9+700-700-1287-413+1700-100+100-340-50-160-200-68-133-50-114-300-1500+50-9.1+1.4+3.1+4.6+500+8.4+100+100-80+100+35+100-300+3390+584</f>
        <v>382206.2</v>
      </c>
      <c r="H162" s="76">
        <f>378847+2250+101.5</f>
        <v>381198.5</v>
      </c>
      <c r="I162" s="76">
        <f>393976.5-5850+800</f>
        <v>388926.5</v>
      </c>
      <c r="J162" s="76">
        <f>394116.5-5850+800</f>
        <v>389066.5</v>
      </c>
      <c r="K162" s="76">
        <f>393113.3-100</f>
        <v>393013.3</v>
      </c>
      <c r="L162" s="80"/>
      <c r="M162" s="97"/>
    </row>
    <row r="163" spans="1:13" ht="30" x14ac:dyDescent="0.2">
      <c r="A163" s="127"/>
      <c r="B163" s="130"/>
      <c r="C163" s="81"/>
      <c r="D163" s="75" t="s">
        <v>19</v>
      </c>
      <c r="E163" s="76">
        <v>0</v>
      </c>
      <c r="F163" s="76">
        <f t="shared" si="42"/>
        <v>0</v>
      </c>
      <c r="G163" s="76">
        <v>0</v>
      </c>
      <c r="H163" s="76">
        <v>0</v>
      </c>
      <c r="I163" s="76">
        <v>0</v>
      </c>
      <c r="J163" s="76">
        <v>0</v>
      </c>
      <c r="K163" s="76">
        <v>0</v>
      </c>
      <c r="L163" s="83"/>
      <c r="M163" s="98"/>
    </row>
    <row r="164" spans="1:13" ht="15" x14ac:dyDescent="0.2">
      <c r="A164" s="128" t="s">
        <v>20</v>
      </c>
      <c r="B164" s="129" t="s">
        <v>115</v>
      </c>
      <c r="C164" s="73" t="s">
        <v>52</v>
      </c>
      <c r="D164" s="75" t="s">
        <v>1</v>
      </c>
      <c r="E164" s="76">
        <f>SUM(E165:E168)</f>
        <v>0</v>
      </c>
      <c r="F164" s="76">
        <f t="shared" ref="F164:F173" si="46">SUM(G164:K164)</f>
        <v>0</v>
      </c>
      <c r="G164" s="76">
        <f>SUM(G165:G168)</f>
        <v>0</v>
      </c>
      <c r="H164" s="76">
        <f>SUM(H165:H168)</f>
        <v>0</v>
      </c>
      <c r="I164" s="76">
        <f>SUM(I165:I168)</f>
        <v>0</v>
      </c>
      <c r="J164" s="76">
        <f>SUM(J165:J168)</f>
        <v>0</v>
      </c>
      <c r="K164" s="76">
        <f>SUM(K165:K168)</f>
        <v>0</v>
      </c>
      <c r="L164" s="77" t="s">
        <v>24</v>
      </c>
      <c r="M164" s="91"/>
    </row>
    <row r="165" spans="1:13" ht="45" x14ac:dyDescent="0.2">
      <c r="A165" s="128"/>
      <c r="B165" s="118"/>
      <c r="C165" s="78"/>
      <c r="D165" s="75" t="s">
        <v>0</v>
      </c>
      <c r="E165" s="76">
        <v>0</v>
      </c>
      <c r="F165" s="76">
        <f t="shared" si="46"/>
        <v>0</v>
      </c>
      <c r="G165" s="76">
        <v>0</v>
      </c>
      <c r="H165" s="76">
        <v>0</v>
      </c>
      <c r="I165" s="76">
        <v>0</v>
      </c>
      <c r="J165" s="76">
        <v>0</v>
      </c>
      <c r="K165" s="76">
        <v>0</v>
      </c>
      <c r="L165" s="80"/>
      <c r="M165" s="97"/>
    </row>
    <row r="166" spans="1:13" ht="60" x14ac:dyDescent="0.2">
      <c r="A166" s="128"/>
      <c r="B166" s="118"/>
      <c r="C166" s="78"/>
      <c r="D166" s="75" t="s">
        <v>5</v>
      </c>
      <c r="E166" s="76">
        <v>0</v>
      </c>
      <c r="F166" s="76">
        <f t="shared" si="46"/>
        <v>0</v>
      </c>
      <c r="G166" s="76">
        <v>0</v>
      </c>
      <c r="H166" s="76">
        <v>0</v>
      </c>
      <c r="I166" s="76">
        <v>0</v>
      </c>
      <c r="J166" s="76">
        <v>0</v>
      </c>
      <c r="K166" s="76">
        <v>0</v>
      </c>
      <c r="L166" s="80"/>
      <c r="M166" s="97"/>
    </row>
    <row r="167" spans="1:13" ht="60" x14ac:dyDescent="0.2">
      <c r="A167" s="128"/>
      <c r="B167" s="118"/>
      <c r="C167" s="78"/>
      <c r="D167" s="75" t="s">
        <v>13</v>
      </c>
      <c r="E167" s="76">
        <v>0</v>
      </c>
      <c r="F167" s="76">
        <f t="shared" si="46"/>
        <v>0</v>
      </c>
      <c r="G167" s="76">
        <v>0</v>
      </c>
      <c r="H167" s="76">
        <v>0</v>
      </c>
      <c r="I167" s="76">
        <v>0</v>
      </c>
      <c r="J167" s="76">
        <v>0</v>
      </c>
      <c r="K167" s="76">
        <v>0</v>
      </c>
      <c r="L167" s="80"/>
      <c r="M167" s="97"/>
    </row>
    <row r="168" spans="1:13" ht="30" x14ac:dyDescent="0.2">
      <c r="A168" s="128"/>
      <c r="B168" s="118"/>
      <c r="C168" s="81"/>
      <c r="D168" s="75" t="s">
        <v>19</v>
      </c>
      <c r="E168" s="76">
        <v>0</v>
      </c>
      <c r="F168" s="76">
        <f t="shared" si="46"/>
        <v>0</v>
      </c>
      <c r="G168" s="76">
        <v>0</v>
      </c>
      <c r="H168" s="76">
        <v>0</v>
      </c>
      <c r="I168" s="76">
        <v>0</v>
      </c>
      <c r="J168" s="76">
        <v>0</v>
      </c>
      <c r="K168" s="76">
        <v>0</v>
      </c>
      <c r="L168" s="83"/>
      <c r="M168" s="98"/>
    </row>
    <row r="169" spans="1:13" ht="23.25" customHeight="1" x14ac:dyDescent="0.2">
      <c r="A169" s="127" t="s">
        <v>43</v>
      </c>
      <c r="B169" s="130" t="s">
        <v>116</v>
      </c>
      <c r="C169" s="73" t="s">
        <v>52</v>
      </c>
      <c r="D169" s="75" t="s">
        <v>1</v>
      </c>
      <c r="E169" s="76">
        <f>SUM(E170:E173)</f>
        <v>0</v>
      </c>
      <c r="F169" s="76">
        <f t="shared" si="46"/>
        <v>0</v>
      </c>
      <c r="G169" s="76">
        <f>SUM(G170:G173)</f>
        <v>0</v>
      </c>
      <c r="H169" s="76">
        <f>SUM(H170:H173)</f>
        <v>0</v>
      </c>
      <c r="I169" s="76">
        <f>SUM(I170:I173)</f>
        <v>0</v>
      </c>
      <c r="J169" s="76">
        <f>SUM(J170:J173)</f>
        <v>0</v>
      </c>
      <c r="K169" s="76">
        <f>SUM(K170:K173)</f>
        <v>0</v>
      </c>
      <c r="L169" s="77" t="s">
        <v>24</v>
      </c>
      <c r="M169" s="91"/>
    </row>
    <row r="170" spans="1:13" ht="45" x14ac:dyDescent="0.2">
      <c r="A170" s="127"/>
      <c r="B170" s="130"/>
      <c r="C170" s="78"/>
      <c r="D170" s="75" t="s">
        <v>0</v>
      </c>
      <c r="E170" s="76">
        <v>0</v>
      </c>
      <c r="F170" s="76">
        <f t="shared" si="46"/>
        <v>0</v>
      </c>
      <c r="G170" s="76">
        <v>0</v>
      </c>
      <c r="H170" s="76">
        <v>0</v>
      </c>
      <c r="I170" s="76">
        <v>0</v>
      </c>
      <c r="J170" s="76">
        <v>0</v>
      </c>
      <c r="K170" s="76">
        <v>0</v>
      </c>
      <c r="L170" s="80"/>
      <c r="M170" s="97"/>
    </row>
    <row r="171" spans="1:13" ht="60" x14ac:dyDescent="0.2">
      <c r="A171" s="127"/>
      <c r="B171" s="130"/>
      <c r="C171" s="78"/>
      <c r="D171" s="75" t="s">
        <v>5</v>
      </c>
      <c r="E171" s="76">
        <v>0</v>
      </c>
      <c r="F171" s="76">
        <f t="shared" si="46"/>
        <v>0</v>
      </c>
      <c r="G171" s="76">
        <v>0</v>
      </c>
      <c r="H171" s="76">
        <v>0</v>
      </c>
      <c r="I171" s="76">
        <v>0</v>
      </c>
      <c r="J171" s="76">
        <v>0</v>
      </c>
      <c r="K171" s="76">
        <v>0</v>
      </c>
      <c r="L171" s="80"/>
      <c r="M171" s="97"/>
    </row>
    <row r="172" spans="1:13" ht="60" x14ac:dyDescent="0.2">
      <c r="A172" s="127"/>
      <c r="B172" s="130"/>
      <c r="C172" s="78"/>
      <c r="D172" s="75" t="s">
        <v>13</v>
      </c>
      <c r="E172" s="76">
        <v>0</v>
      </c>
      <c r="F172" s="76">
        <f t="shared" si="46"/>
        <v>0</v>
      </c>
      <c r="G172" s="76">
        <v>0</v>
      </c>
      <c r="H172" s="76">
        <v>0</v>
      </c>
      <c r="I172" s="76">
        <v>0</v>
      </c>
      <c r="J172" s="76">
        <v>0</v>
      </c>
      <c r="K172" s="76">
        <v>0</v>
      </c>
      <c r="L172" s="80"/>
      <c r="M172" s="97"/>
    </row>
    <row r="173" spans="1:13" ht="30" x14ac:dyDescent="0.2">
      <c r="A173" s="127"/>
      <c r="B173" s="130"/>
      <c r="C173" s="81"/>
      <c r="D173" s="75" t="s">
        <v>19</v>
      </c>
      <c r="E173" s="76">
        <v>0</v>
      </c>
      <c r="F173" s="76">
        <f t="shared" si="46"/>
        <v>0</v>
      </c>
      <c r="G173" s="76">
        <v>0</v>
      </c>
      <c r="H173" s="76">
        <v>0</v>
      </c>
      <c r="I173" s="76">
        <v>0</v>
      </c>
      <c r="J173" s="76">
        <v>0</v>
      </c>
      <c r="K173" s="76">
        <v>0</v>
      </c>
      <c r="L173" s="83"/>
      <c r="M173" s="98"/>
    </row>
    <row r="174" spans="1:13" ht="15" customHeight="1" x14ac:dyDescent="0.2">
      <c r="A174" s="73" t="s">
        <v>44</v>
      </c>
      <c r="B174" s="94" t="s">
        <v>117</v>
      </c>
      <c r="C174" s="73" t="s">
        <v>52</v>
      </c>
      <c r="D174" s="75" t="s">
        <v>1</v>
      </c>
      <c r="E174" s="76">
        <f>SUM(E175:E178)</f>
        <v>31300</v>
      </c>
      <c r="F174" s="76">
        <f t="shared" ref="F174:F178" si="47">SUM(G174:K174)</f>
        <v>170614.39999999999</v>
      </c>
      <c r="G174" s="76">
        <f>SUM(G175:G178)</f>
        <v>34000</v>
      </c>
      <c r="H174" s="76">
        <f>SUM(H175:H178)</f>
        <v>34200</v>
      </c>
      <c r="I174" s="76">
        <f>SUM(I175:I178)</f>
        <v>34200</v>
      </c>
      <c r="J174" s="76">
        <f>SUM(J175:J178)</f>
        <v>34200</v>
      </c>
      <c r="K174" s="76">
        <f>SUM(K175:K178)</f>
        <v>34014.400000000001</v>
      </c>
      <c r="L174" s="77" t="s">
        <v>51</v>
      </c>
      <c r="M174" s="91"/>
    </row>
    <row r="175" spans="1:13" ht="45" x14ac:dyDescent="0.2">
      <c r="A175" s="78"/>
      <c r="B175" s="131"/>
      <c r="C175" s="78"/>
      <c r="D175" s="75" t="s">
        <v>0</v>
      </c>
      <c r="E175" s="76">
        <v>0</v>
      </c>
      <c r="F175" s="76">
        <f t="shared" si="47"/>
        <v>0</v>
      </c>
      <c r="G175" s="76">
        <v>0</v>
      </c>
      <c r="H175" s="76">
        <v>0</v>
      </c>
      <c r="I175" s="76">
        <v>0</v>
      </c>
      <c r="J175" s="76">
        <v>0</v>
      </c>
      <c r="K175" s="76">
        <v>0</v>
      </c>
      <c r="L175" s="80"/>
      <c r="M175" s="97"/>
    </row>
    <row r="176" spans="1:13" ht="60" x14ac:dyDescent="0.2">
      <c r="A176" s="78"/>
      <c r="B176" s="131"/>
      <c r="C176" s="78"/>
      <c r="D176" s="75" t="s">
        <v>5</v>
      </c>
      <c r="E176" s="76">
        <v>0</v>
      </c>
      <c r="F176" s="76">
        <f t="shared" si="47"/>
        <v>0</v>
      </c>
      <c r="G176" s="76">
        <v>0</v>
      </c>
      <c r="H176" s="76">
        <v>0</v>
      </c>
      <c r="I176" s="76">
        <v>0</v>
      </c>
      <c r="J176" s="76">
        <v>0</v>
      </c>
      <c r="K176" s="76">
        <v>0</v>
      </c>
      <c r="L176" s="80"/>
      <c r="M176" s="97"/>
    </row>
    <row r="177" spans="1:13" ht="60" x14ac:dyDescent="0.2">
      <c r="A177" s="78"/>
      <c r="B177" s="131"/>
      <c r="C177" s="78"/>
      <c r="D177" s="75" t="s">
        <v>13</v>
      </c>
      <c r="E177" s="76">
        <v>31300</v>
      </c>
      <c r="F177" s="76">
        <f t="shared" si="47"/>
        <v>170614.39999999999</v>
      </c>
      <c r="G177" s="76">
        <v>34000</v>
      </c>
      <c r="H177" s="76">
        <f>34014.4+185.6</f>
        <v>34200</v>
      </c>
      <c r="I177" s="76">
        <f>34014.4+185.6</f>
        <v>34200</v>
      </c>
      <c r="J177" s="76">
        <f>34014.4+185.6</f>
        <v>34200</v>
      </c>
      <c r="K177" s="76">
        <v>34014.400000000001</v>
      </c>
      <c r="L177" s="80"/>
      <c r="M177" s="97"/>
    </row>
    <row r="178" spans="1:13" ht="30" x14ac:dyDescent="0.2">
      <c r="A178" s="81"/>
      <c r="B178" s="132"/>
      <c r="C178" s="81"/>
      <c r="D178" s="75" t="s">
        <v>19</v>
      </c>
      <c r="E178" s="76">
        <v>0</v>
      </c>
      <c r="F178" s="76">
        <f t="shared" si="47"/>
        <v>0</v>
      </c>
      <c r="G178" s="76">
        <v>0</v>
      </c>
      <c r="H178" s="76">
        <v>0</v>
      </c>
      <c r="I178" s="76">
        <v>0</v>
      </c>
      <c r="J178" s="76">
        <v>0</v>
      </c>
      <c r="K178" s="76">
        <v>0</v>
      </c>
      <c r="L178" s="83"/>
      <c r="M178" s="98"/>
    </row>
    <row r="179" spans="1:13" ht="23.25" customHeight="1" x14ac:dyDescent="0.2">
      <c r="A179" s="127" t="s">
        <v>45</v>
      </c>
      <c r="B179" s="130" t="s">
        <v>118</v>
      </c>
      <c r="C179" s="73" t="s">
        <v>52</v>
      </c>
      <c r="D179" s="75" t="s">
        <v>1</v>
      </c>
      <c r="E179" s="76">
        <f>SUM(E180:E183)</f>
        <v>71455</v>
      </c>
      <c r="F179" s="76">
        <f t="shared" ref="F179:F188" si="48">SUM(G179:K179)</f>
        <v>402377.60000000003</v>
      </c>
      <c r="G179" s="76">
        <f>SUM(G180:G183)</f>
        <v>75492.5</v>
      </c>
      <c r="H179" s="76">
        <f>SUM(H180:H183)</f>
        <v>90314.2</v>
      </c>
      <c r="I179" s="76">
        <f>SUM(I180:I183)</f>
        <v>80314.2</v>
      </c>
      <c r="J179" s="76">
        <f>SUM(J180:J183)</f>
        <v>80314.2</v>
      </c>
      <c r="K179" s="76">
        <f>SUM(K180:K183)</f>
        <v>75942.5</v>
      </c>
      <c r="L179" s="77" t="s">
        <v>24</v>
      </c>
      <c r="M179" s="91"/>
    </row>
    <row r="180" spans="1:13" ht="45" x14ac:dyDescent="0.2">
      <c r="A180" s="127"/>
      <c r="B180" s="130"/>
      <c r="C180" s="78"/>
      <c r="D180" s="75" t="s">
        <v>0</v>
      </c>
      <c r="E180" s="76">
        <v>0</v>
      </c>
      <c r="F180" s="76">
        <f t="shared" si="48"/>
        <v>0</v>
      </c>
      <c r="G180" s="76">
        <v>0</v>
      </c>
      <c r="H180" s="76">
        <v>0</v>
      </c>
      <c r="I180" s="76">
        <v>0</v>
      </c>
      <c r="J180" s="76">
        <v>0</v>
      </c>
      <c r="K180" s="76">
        <v>0</v>
      </c>
      <c r="L180" s="80"/>
      <c r="M180" s="97"/>
    </row>
    <row r="181" spans="1:13" ht="60" x14ac:dyDescent="0.2">
      <c r="A181" s="127"/>
      <c r="B181" s="130"/>
      <c r="C181" s="78"/>
      <c r="D181" s="75" t="s">
        <v>5</v>
      </c>
      <c r="E181" s="76">
        <v>0</v>
      </c>
      <c r="F181" s="76">
        <f t="shared" si="48"/>
        <v>0</v>
      </c>
      <c r="G181" s="76">
        <v>0</v>
      </c>
      <c r="H181" s="76">
        <v>0</v>
      </c>
      <c r="I181" s="76">
        <v>0</v>
      </c>
      <c r="J181" s="76">
        <v>0</v>
      </c>
      <c r="K181" s="76">
        <v>0</v>
      </c>
      <c r="L181" s="80"/>
      <c r="M181" s="97"/>
    </row>
    <row r="182" spans="1:13" ht="60" x14ac:dyDescent="0.2">
      <c r="A182" s="127"/>
      <c r="B182" s="130"/>
      <c r="C182" s="78"/>
      <c r="D182" s="75" t="s">
        <v>13</v>
      </c>
      <c r="E182" s="76">
        <v>71455</v>
      </c>
      <c r="F182" s="76">
        <f t="shared" si="48"/>
        <v>402377.60000000003</v>
      </c>
      <c r="G182" s="76">
        <f>75942.5-450</f>
        <v>75492.5</v>
      </c>
      <c r="H182" s="76">
        <v>90314.2</v>
      </c>
      <c r="I182" s="76">
        <v>80314.2</v>
      </c>
      <c r="J182" s="76">
        <v>80314.2</v>
      </c>
      <c r="K182" s="76">
        <v>75942.5</v>
      </c>
      <c r="L182" s="80"/>
      <c r="M182" s="97"/>
    </row>
    <row r="183" spans="1:13" ht="30" x14ac:dyDescent="0.2">
      <c r="A183" s="127"/>
      <c r="B183" s="130"/>
      <c r="C183" s="81"/>
      <c r="D183" s="75" t="s">
        <v>19</v>
      </c>
      <c r="E183" s="76">
        <v>0</v>
      </c>
      <c r="F183" s="76">
        <f t="shared" si="48"/>
        <v>0</v>
      </c>
      <c r="G183" s="76">
        <v>0</v>
      </c>
      <c r="H183" s="76">
        <v>0</v>
      </c>
      <c r="I183" s="76">
        <v>0</v>
      </c>
      <c r="J183" s="76">
        <v>0</v>
      </c>
      <c r="K183" s="76">
        <v>0</v>
      </c>
      <c r="L183" s="83"/>
      <c r="M183" s="98"/>
    </row>
    <row r="184" spans="1:13" ht="15" x14ac:dyDescent="0.2">
      <c r="A184" s="127" t="s">
        <v>46</v>
      </c>
      <c r="B184" s="118" t="s">
        <v>119</v>
      </c>
      <c r="C184" s="73" t="s">
        <v>52</v>
      </c>
      <c r="D184" s="75" t="s">
        <v>1</v>
      </c>
      <c r="E184" s="76">
        <f>SUM(E185:E188)</f>
        <v>170531.8</v>
      </c>
      <c r="F184" s="76">
        <f t="shared" si="48"/>
        <v>1173377.7000000002</v>
      </c>
      <c r="G184" s="76">
        <f>SUM(G185:G188)</f>
        <v>221693.3</v>
      </c>
      <c r="H184" s="76">
        <f>SUM(H185:H188)</f>
        <v>260616.6</v>
      </c>
      <c r="I184" s="76">
        <f>SUM(I185:I188)</f>
        <v>256296.4</v>
      </c>
      <c r="J184" s="76">
        <f>SUM(J185:J188)</f>
        <v>256296.4</v>
      </c>
      <c r="K184" s="76">
        <f>SUM(K185:K188)</f>
        <v>178475</v>
      </c>
      <c r="L184" s="77" t="s">
        <v>24</v>
      </c>
      <c r="M184" s="91"/>
    </row>
    <row r="185" spans="1:13" ht="45" x14ac:dyDescent="0.2">
      <c r="A185" s="127"/>
      <c r="B185" s="118"/>
      <c r="C185" s="78"/>
      <c r="D185" s="75" t="s">
        <v>0</v>
      </c>
      <c r="E185" s="76">
        <v>0</v>
      </c>
      <c r="F185" s="76">
        <f t="shared" si="48"/>
        <v>0</v>
      </c>
      <c r="G185" s="76">
        <v>0</v>
      </c>
      <c r="H185" s="76">
        <v>0</v>
      </c>
      <c r="I185" s="76">
        <v>0</v>
      </c>
      <c r="J185" s="76">
        <v>0</v>
      </c>
      <c r="K185" s="76">
        <v>0</v>
      </c>
      <c r="L185" s="80"/>
      <c r="M185" s="97"/>
    </row>
    <row r="186" spans="1:13" ht="60" x14ac:dyDescent="0.2">
      <c r="A186" s="127"/>
      <c r="B186" s="118"/>
      <c r="C186" s="78"/>
      <c r="D186" s="75" t="s">
        <v>5</v>
      </c>
      <c r="E186" s="76">
        <v>0</v>
      </c>
      <c r="F186" s="76">
        <f t="shared" si="48"/>
        <v>0</v>
      </c>
      <c r="G186" s="76">
        <v>0</v>
      </c>
      <c r="H186" s="76">
        <v>0</v>
      </c>
      <c r="I186" s="76">
        <v>0</v>
      </c>
      <c r="J186" s="76">
        <v>0</v>
      </c>
      <c r="K186" s="76">
        <v>0</v>
      </c>
      <c r="L186" s="80"/>
      <c r="M186" s="97"/>
    </row>
    <row r="187" spans="1:13" ht="60" x14ac:dyDescent="0.2">
      <c r="A187" s="127"/>
      <c r="B187" s="118"/>
      <c r="C187" s="78"/>
      <c r="D187" s="75" t="s">
        <v>13</v>
      </c>
      <c r="E187" s="76">
        <v>170531.8</v>
      </c>
      <c r="F187" s="76">
        <f t="shared" si="48"/>
        <v>1173377.7000000002</v>
      </c>
      <c r="G187" s="76">
        <f>23290+9463.4+142787.1+57079+3940-5321+500-1305-738.2-7235+600-1367</f>
        <v>221693.3</v>
      </c>
      <c r="H187" s="76">
        <f>23290+9735+145450+82141.6</f>
        <v>260616.6</v>
      </c>
      <c r="I187" s="76">
        <f>23290+9735+145450+77821.4</f>
        <v>256296.4</v>
      </c>
      <c r="J187" s="76">
        <f>23290+9735+145450+77821.4</f>
        <v>256296.4</v>
      </c>
      <c r="K187" s="76">
        <f>23290+9735+145450</f>
        <v>178475</v>
      </c>
      <c r="L187" s="80"/>
      <c r="M187" s="97"/>
    </row>
    <row r="188" spans="1:13" ht="30" x14ac:dyDescent="0.2">
      <c r="A188" s="127"/>
      <c r="B188" s="118"/>
      <c r="C188" s="81"/>
      <c r="D188" s="75" t="s">
        <v>19</v>
      </c>
      <c r="E188" s="76">
        <v>0</v>
      </c>
      <c r="F188" s="76">
        <f t="shared" si="48"/>
        <v>0</v>
      </c>
      <c r="G188" s="76">
        <v>0</v>
      </c>
      <c r="H188" s="76">
        <v>0</v>
      </c>
      <c r="I188" s="76">
        <v>0</v>
      </c>
      <c r="J188" s="76">
        <v>0</v>
      </c>
      <c r="K188" s="76">
        <v>0</v>
      </c>
      <c r="L188" s="83"/>
      <c r="M188" s="98"/>
    </row>
    <row r="189" spans="1:13" ht="15" x14ac:dyDescent="0.2">
      <c r="A189" s="127" t="s">
        <v>47</v>
      </c>
      <c r="B189" s="118" t="s">
        <v>120</v>
      </c>
      <c r="C189" s="73" t="s">
        <v>52</v>
      </c>
      <c r="D189" s="75" t="s">
        <v>1</v>
      </c>
      <c r="E189" s="76">
        <f>SUM(E190:E193)</f>
        <v>0</v>
      </c>
      <c r="F189" s="76">
        <f t="shared" ref="F189:F193" si="49">SUM(G189:K189)</f>
        <v>1270</v>
      </c>
      <c r="G189" s="76">
        <f>SUM(G190:G193)</f>
        <v>390</v>
      </c>
      <c r="H189" s="76">
        <f>SUM(H190:H193)</f>
        <v>220</v>
      </c>
      <c r="I189" s="76">
        <f>SUM(I190:I193)</f>
        <v>220</v>
      </c>
      <c r="J189" s="76">
        <f>SUM(J190:J193)</f>
        <v>220</v>
      </c>
      <c r="K189" s="76">
        <f>SUM(K190:K193)</f>
        <v>220</v>
      </c>
      <c r="L189" s="77" t="s">
        <v>24</v>
      </c>
      <c r="M189" s="77"/>
    </row>
    <row r="190" spans="1:13" ht="45" x14ac:dyDescent="0.2">
      <c r="A190" s="127"/>
      <c r="B190" s="118"/>
      <c r="C190" s="78"/>
      <c r="D190" s="75" t="s">
        <v>0</v>
      </c>
      <c r="E190" s="76">
        <v>0</v>
      </c>
      <c r="F190" s="76">
        <f t="shared" si="49"/>
        <v>0</v>
      </c>
      <c r="G190" s="76">
        <v>0</v>
      </c>
      <c r="H190" s="76">
        <v>0</v>
      </c>
      <c r="I190" s="76">
        <v>0</v>
      </c>
      <c r="J190" s="76">
        <v>0</v>
      </c>
      <c r="K190" s="76">
        <v>0</v>
      </c>
      <c r="L190" s="80"/>
      <c r="M190" s="80"/>
    </row>
    <row r="191" spans="1:13" ht="60" x14ac:dyDescent="0.2">
      <c r="A191" s="127"/>
      <c r="B191" s="118"/>
      <c r="C191" s="78"/>
      <c r="D191" s="75" t="s">
        <v>5</v>
      </c>
      <c r="E191" s="76">
        <v>0</v>
      </c>
      <c r="F191" s="76">
        <f t="shared" si="49"/>
        <v>0</v>
      </c>
      <c r="G191" s="76">
        <v>0</v>
      </c>
      <c r="H191" s="76">
        <v>0</v>
      </c>
      <c r="I191" s="76">
        <v>0</v>
      </c>
      <c r="J191" s="76">
        <v>0</v>
      </c>
      <c r="K191" s="76">
        <v>0</v>
      </c>
      <c r="L191" s="80"/>
      <c r="M191" s="80"/>
    </row>
    <row r="192" spans="1:13" ht="60" x14ac:dyDescent="0.2">
      <c r="A192" s="127"/>
      <c r="B192" s="118"/>
      <c r="C192" s="78"/>
      <c r="D192" s="75" t="s">
        <v>13</v>
      </c>
      <c r="E192" s="76">
        <v>0</v>
      </c>
      <c r="F192" s="76">
        <f t="shared" si="49"/>
        <v>1270</v>
      </c>
      <c r="G192" s="76">
        <f>350+40</f>
        <v>390</v>
      </c>
      <c r="H192" s="76">
        <v>220</v>
      </c>
      <c r="I192" s="76">
        <v>220</v>
      </c>
      <c r="J192" s="76">
        <v>220</v>
      </c>
      <c r="K192" s="76">
        <v>220</v>
      </c>
      <c r="L192" s="80"/>
      <c r="M192" s="80"/>
    </row>
    <row r="193" spans="1:13" ht="30" x14ac:dyDescent="0.2">
      <c r="A193" s="127"/>
      <c r="B193" s="118"/>
      <c r="C193" s="81"/>
      <c r="D193" s="75" t="s">
        <v>19</v>
      </c>
      <c r="E193" s="76">
        <v>0</v>
      </c>
      <c r="F193" s="76">
        <f t="shared" si="49"/>
        <v>0</v>
      </c>
      <c r="G193" s="76">
        <v>0</v>
      </c>
      <c r="H193" s="76">
        <v>0</v>
      </c>
      <c r="I193" s="76">
        <v>0</v>
      </c>
      <c r="J193" s="76">
        <v>0</v>
      </c>
      <c r="K193" s="76">
        <v>0</v>
      </c>
      <c r="L193" s="83"/>
      <c r="M193" s="83"/>
    </row>
    <row r="194" spans="1:13" ht="15" x14ac:dyDescent="0.2">
      <c r="A194" s="128" t="s">
        <v>48</v>
      </c>
      <c r="B194" s="129" t="s">
        <v>121</v>
      </c>
      <c r="C194" s="73" t="s">
        <v>52</v>
      </c>
      <c r="D194" s="75" t="s">
        <v>1</v>
      </c>
      <c r="E194" s="76">
        <f>SUM(E195:E198)</f>
        <v>72050</v>
      </c>
      <c r="F194" s="76">
        <f t="shared" ref="F194:F208" si="50">SUM(G194:K194)</f>
        <v>293509.8</v>
      </c>
      <c r="G194" s="76">
        <f>SUM(G195:G198)</f>
        <v>219213.8</v>
      </c>
      <c r="H194" s="76">
        <f>SUM(H195:H198)</f>
        <v>74296</v>
      </c>
      <c r="I194" s="76">
        <f>SUM(I195:I198)</f>
        <v>0</v>
      </c>
      <c r="J194" s="76">
        <f>SUM(J195:J198)</f>
        <v>0</v>
      </c>
      <c r="K194" s="76">
        <f>SUM(K195:K198)</f>
        <v>0</v>
      </c>
      <c r="L194" s="77" t="s">
        <v>24</v>
      </c>
      <c r="M194" s="91"/>
    </row>
    <row r="195" spans="1:13" ht="45" x14ac:dyDescent="0.2">
      <c r="A195" s="128"/>
      <c r="B195" s="118"/>
      <c r="C195" s="78"/>
      <c r="D195" s="75" t="s">
        <v>0</v>
      </c>
      <c r="E195" s="76">
        <v>0</v>
      </c>
      <c r="F195" s="76">
        <f t="shared" si="50"/>
        <v>0</v>
      </c>
      <c r="G195" s="76">
        <v>0</v>
      </c>
      <c r="H195" s="76">
        <v>0</v>
      </c>
      <c r="I195" s="76">
        <v>0</v>
      </c>
      <c r="J195" s="76">
        <v>0</v>
      </c>
      <c r="K195" s="76">
        <v>0</v>
      </c>
      <c r="L195" s="80"/>
      <c r="M195" s="97"/>
    </row>
    <row r="196" spans="1:13" ht="60" x14ac:dyDescent="0.2">
      <c r="A196" s="128"/>
      <c r="B196" s="118"/>
      <c r="C196" s="78"/>
      <c r="D196" s="75" t="s">
        <v>5</v>
      </c>
      <c r="E196" s="76">
        <v>0</v>
      </c>
      <c r="F196" s="76">
        <f t="shared" si="50"/>
        <v>0</v>
      </c>
      <c r="G196" s="76">
        <v>0</v>
      </c>
      <c r="H196" s="76">
        <v>0</v>
      </c>
      <c r="I196" s="76">
        <v>0</v>
      </c>
      <c r="J196" s="76">
        <v>0</v>
      </c>
      <c r="K196" s="76">
        <v>0</v>
      </c>
      <c r="L196" s="80"/>
      <c r="M196" s="97"/>
    </row>
    <row r="197" spans="1:13" ht="60" x14ac:dyDescent="0.2">
      <c r="A197" s="128"/>
      <c r="B197" s="118"/>
      <c r="C197" s="78"/>
      <c r="D197" s="75" t="s">
        <v>13</v>
      </c>
      <c r="E197" s="76">
        <v>72050</v>
      </c>
      <c r="F197" s="76">
        <f t="shared" si="50"/>
        <v>293509.8</v>
      </c>
      <c r="G197" s="76">
        <f>108135-10335+1339.9+2483.5+3500+5512.5+1089.9+15000+92488</f>
        <v>219213.8</v>
      </c>
      <c r="H197" s="76">
        <f>69295+5001</f>
        <v>74296</v>
      </c>
      <c r="I197" s="76">
        <v>0</v>
      </c>
      <c r="J197" s="76">
        <v>0</v>
      </c>
      <c r="K197" s="76">
        <v>0</v>
      </c>
      <c r="L197" s="80"/>
      <c r="M197" s="97"/>
    </row>
    <row r="198" spans="1:13" ht="30" x14ac:dyDescent="0.2">
      <c r="A198" s="128"/>
      <c r="B198" s="118"/>
      <c r="C198" s="81"/>
      <c r="D198" s="75" t="s">
        <v>19</v>
      </c>
      <c r="E198" s="76">
        <v>0</v>
      </c>
      <c r="F198" s="76">
        <f t="shared" si="50"/>
        <v>0</v>
      </c>
      <c r="G198" s="76">
        <v>0</v>
      </c>
      <c r="H198" s="76">
        <v>0</v>
      </c>
      <c r="I198" s="76">
        <v>0</v>
      </c>
      <c r="J198" s="76">
        <v>0</v>
      </c>
      <c r="K198" s="76">
        <v>0</v>
      </c>
      <c r="L198" s="83"/>
      <c r="M198" s="98"/>
    </row>
    <row r="199" spans="1:13" ht="23.25" customHeight="1" x14ac:dyDescent="0.2">
      <c r="A199" s="127" t="s">
        <v>49</v>
      </c>
      <c r="B199" s="130" t="s">
        <v>122</v>
      </c>
      <c r="C199" s="73" t="s">
        <v>52</v>
      </c>
      <c r="D199" s="75" t="s">
        <v>1</v>
      </c>
      <c r="E199" s="76">
        <f>SUM(E200:E203)</f>
        <v>633</v>
      </c>
      <c r="F199" s="76">
        <f t="shared" si="50"/>
        <v>730</v>
      </c>
      <c r="G199" s="76">
        <f>SUM(G200:G203)</f>
        <v>730</v>
      </c>
      <c r="H199" s="76">
        <f>SUM(H200:H203)</f>
        <v>0</v>
      </c>
      <c r="I199" s="76">
        <f>SUM(I200:I203)</f>
        <v>0</v>
      </c>
      <c r="J199" s="76">
        <f>SUM(J200:J203)</f>
        <v>0</v>
      </c>
      <c r="K199" s="76">
        <f>SUM(K200:K203)</f>
        <v>0</v>
      </c>
      <c r="L199" s="77" t="s">
        <v>24</v>
      </c>
      <c r="M199" s="91"/>
    </row>
    <row r="200" spans="1:13" ht="45" x14ac:dyDescent="0.2">
      <c r="A200" s="127"/>
      <c r="B200" s="130"/>
      <c r="C200" s="78"/>
      <c r="D200" s="75" t="s">
        <v>0</v>
      </c>
      <c r="E200" s="76">
        <v>0</v>
      </c>
      <c r="F200" s="76">
        <f t="shared" si="50"/>
        <v>0</v>
      </c>
      <c r="G200" s="76">
        <v>0</v>
      </c>
      <c r="H200" s="76">
        <v>0</v>
      </c>
      <c r="I200" s="76">
        <v>0</v>
      </c>
      <c r="J200" s="76">
        <v>0</v>
      </c>
      <c r="K200" s="76">
        <v>0</v>
      </c>
      <c r="L200" s="80"/>
      <c r="M200" s="97"/>
    </row>
    <row r="201" spans="1:13" ht="60" x14ac:dyDescent="0.2">
      <c r="A201" s="127"/>
      <c r="B201" s="130"/>
      <c r="C201" s="78"/>
      <c r="D201" s="75" t="s">
        <v>5</v>
      </c>
      <c r="E201" s="76">
        <v>0</v>
      </c>
      <c r="F201" s="76">
        <f t="shared" si="50"/>
        <v>0</v>
      </c>
      <c r="G201" s="76">
        <v>0</v>
      </c>
      <c r="H201" s="76">
        <v>0</v>
      </c>
      <c r="I201" s="76">
        <v>0</v>
      </c>
      <c r="J201" s="76">
        <v>0</v>
      </c>
      <c r="K201" s="76">
        <v>0</v>
      </c>
      <c r="L201" s="80"/>
      <c r="M201" s="97"/>
    </row>
    <row r="202" spans="1:13" ht="60" x14ac:dyDescent="0.2">
      <c r="A202" s="127"/>
      <c r="B202" s="130"/>
      <c r="C202" s="78"/>
      <c r="D202" s="75" t="s">
        <v>13</v>
      </c>
      <c r="E202" s="76">
        <v>633</v>
      </c>
      <c r="F202" s="76">
        <f t="shared" si="50"/>
        <v>730</v>
      </c>
      <c r="G202" s="76">
        <f>650+80</f>
        <v>730</v>
      </c>
      <c r="H202" s="76">
        <f>800-800</f>
        <v>0</v>
      </c>
      <c r="I202" s="76">
        <v>0</v>
      </c>
      <c r="J202" s="76">
        <v>0</v>
      </c>
      <c r="K202" s="76">
        <v>0</v>
      </c>
      <c r="L202" s="80"/>
      <c r="M202" s="97"/>
    </row>
    <row r="203" spans="1:13" ht="30" x14ac:dyDescent="0.2">
      <c r="A203" s="127"/>
      <c r="B203" s="130"/>
      <c r="C203" s="81"/>
      <c r="D203" s="75" t="s">
        <v>19</v>
      </c>
      <c r="E203" s="76">
        <v>0</v>
      </c>
      <c r="F203" s="76">
        <f t="shared" si="50"/>
        <v>0</v>
      </c>
      <c r="G203" s="76">
        <v>0</v>
      </c>
      <c r="H203" s="76">
        <v>0</v>
      </c>
      <c r="I203" s="76">
        <v>0</v>
      </c>
      <c r="J203" s="76">
        <v>0</v>
      </c>
      <c r="K203" s="76">
        <v>0</v>
      </c>
      <c r="L203" s="83"/>
      <c r="M203" s="98"/>
    </row>
    <row r="204" spans="1:13" ht="15" x14ac:dyDescent="0.2">
      <c r="A204" s="127" t="s">
        <v>50</v>
      </c>
      <c r="B204" s="118" t="s">
        <v>123</v>
      </c>
      <c r="C204" s="73" t="s">
        <v>52</v>
      </c>
      <c r="D204" s="75" t="s">
        <v>1</v>
      </c>
      <c r="E204" s="76">
        <f>SUM(E205:E208)</f>
        <v>13504.8</v>
      </c>
      <c r="F204" s="76">
        <f t="shared" si="50"/>
        <v>66386</v>
      </c>
      <c r="G204" s="76">
        <f>SUM(G205:G208)</f>
        <v>12498</v>
      </c>
      <c r="H204" s="76">
        <f>SUM(H205:H208)</f>
        <v>13500</v>
      </c>
      <c r="I204" s="76">
        <f>SUM(I205:I208)</f>
        <v>13500</v>
      </c>
      <c r="J204" s="76">
        <f>SUM(J205:J208)</f>
        <v>13500</v>
      </c>
      <c r="K204" s="76">
        <f>SUM(K205:K208)</f>
        <v>13388</v>
      </c>
      <c r="L204" s="77" t="s">
        <v>24</v>
      </c>
      <c r="M204" s="91"/>
    </row>
    <row r="205" spans="1:13" ht="45" x14ac:dyDescent="0.2">
      <c r="A205" s="127"/>
      <c r="B205" s="118"/>
      <c r="C205" s="78"/>
      <c r="D205" s="75" t="s">
        <v>0</v>
      </c>
      <c r="E205" s="76">
        <v>0</v>
      </c>
      <c r="F205" s="76">
        <f t="shared" si="50"/>
        <v>0</v>
      </c>
      <c r="G205" s="76">
        <v>0</v>
      </c>
      <c r="H205" s="76">
        <v>0</v>
      </c>
      <c r="I205" s="76">
        <v>0</v>
      </c>
      <c r="J205" s="76">
        <v>0</v>
      </c>
      <c r="K205" s="76">
        <v>0</v>
      </c>
      <c r="L205" s="80"/>
      <c r="M205" s="97"/>
    </row>
    <row r="206" spans="1:13" ht="60" x14ac:dyDescent="0.2">
      <c r="A206" s="127"/>
      <c r="B206" s="118"/>
      <c r="C206" s="78"/>
      <c r="D206" s="75" t="s">
        <v>5</v>
      </c>
      <c r="E206" s="76">
        <v>0</v>
      </c>
      <c r="F206" s="76">
        <f t="shared" si="50"/>
        <v>0</v>
      </c>
      <c r="G206" s="76">
        <v>0</v>
      </c>
      <c r="H206" s="76">
        <v>0</v>
      </c>
      <c r="I206" s="76">
        <v>0</v>
      </c>
      <c r="J206" s="76">
        <v>0</v>
      </c>
      <c r="K206" s="76">
        <v>0</v>
      </c>
      <c r="L206" s="80"/>
      <c r="M206" s="97"/>
    </row>
    <row r="207" spans="1:13" ht="60" x14ac:dyDescent="0.2">
      <c r="A207" s="127"/>
      <c r="B207" s="118"/>
      <c r="C207" s="78"/>
      <c r="D207" s="75" t="s">
        <v>13</v>
      </c>
      <c r="E207" s="76">
        <v>13504.8</v>
      </c>
      <c r="F207" s="76">
        <f t="shared" si="50"/>
        <v>66386</v>
      </c>
      <c r="G207" s="76">
        <f>13388-890</f>
        <v>12498</v>
      </c>
      <c r="H207" s="76">
        <f>13388+112</f>
        <v>13500</v>
      </c>
      <c r="I207" s="76">
        <f>13388+112</f>
        <v>13500</v>
      </c>
      <c r="J207" s="76">
        <f>13388+112</f>
        <v>13500</v>
      </c>
      <c r="K207" s="76">
        <v>13388</v>
      </c>
      <c r="L207" s="80"/>
      <c r="M207" s="97"/>
    </row>
    <row r="208" spans="1:13" ht="30" x14ac:dyDescent="0.2">
      <c r="A208" s="127"/>
      <c r="B208" s="118"/>
      <c r="C208" s="81"/>
      <c r="D208" s="75" t="s">
        <v>19</v>
      </c>
      <c r="E208" s="76">
        <v>0</v>
      </c>
      <c r="F208" s="76">
        <f t="shared" si="50"/>
        <v>0</v>
      </c>
      <c r="G208" s="76">
        <v>0</v>
      </c>
      <c r="H208" s="76">
        <v>0</v>
      </c>
      <c r="I208" s="76">
        <v>0</v>
      </c>
      <c r="J208" s="76">
        <v>0</v>
      </c>
      <c r="K208" s="76">
        <v>0</v>
      </c>
      <c r="L208" s="83"/>
      <c r="M208" s="98"/>
    </row>
    <row r="209" spans="1:13" ht="15" x14ac:dyDescent="0.2">
      <c r="A209" s="127" t="s">
        <v>58</v>
      </c>
      <c r="B209" s="118" t="s">
        <v>124</v>
      </c>
      <c r="C209" s="73" t="s">
        <v>52</v>
      </c>
      <c r="D209" s="75" t="s">
        <v>1</v>
      </c>
      <c r="E209" s="76">
        <f>SUM(E210:E213)</f>
        <v>0</v>
      </c>
      <c r="F209" s="76">
        <f t="shared" ref="F209:F213" si="51">SUM(G209:K209)</f>
        <v>0</v>
      </c>
      <c r="G209" s="76">
        <f>SUM(G210:G213)</f>
        <v>0</v>
      </c>
      <c r="H209" s="76">
        <f>SUM(H210:H213)</f>
        <v>0</v>
      </c>
      <c r="I209" s="76">
        <f>SUM(I210:I213)</f>
        <v>0</v>
      </c>
      <c r="J209" s="76">
        <f>SUM(J210:J213)</f>
        <v>0</v>
      </c>
      <c r="K209" s="76">
        <f>SUM(K210:K213)</f>
        <v>0</v>
      </c>
      <c r="L209" s="77" t="s">
        <v>24</v>
      </c>
      <c r="M209" s="77"/>
    </row>
    <row r="210" spans="1:13" ht="45" x14ac:dyDescent="0.2">
      <c r="A210" s="127"/>
      <c r="B210" s="118"/>
      <c r="C210" s="78"/>
      <c r="D210" s="75" t="s">
        <v>0</v>
      </c>
      <c r="E210" s="76">
        <v>0</v>
      </c>
      <c r="F210" s="76">
        <f t="shared" si="51"/>
        <v>0</v>
      </c>
      <c r="G210" s="76">
        <v>0</v>
      </c>
      <c r="H210" s="76">
        <v>0</v>
      </c>
      <c r="I210" s="76">
        <v>0</v>
      </c>
      <c r="J210" s="76">
        <v>0</v>
      </c>
      <c r="K210" s="76">
        <v>0</v>
      </c>
      <c r="L210" s="80"/>
      <c r="M210" s="80"/>
    </row>
    <row r="211" spans="1:13" ht="60" x14ac:dyDescent="0.2">
      <c r="A211" s="127"/>
      <c r="B211" s="118"/>
      <c r="C211" s="78"/>
      <c r="D211" s="75" t="s">
        <v>5</v>
      </c>
      <c r="E211" s="76">
        <v>0</v>
      </c>
      <c r="F211" s="76">
        <f t="shared" si="51"/>
        <v>0</v>
      </c>
      <c r="G211" s="76">
        <v>0</v>
      </c>
      <c r="H211" s="76">
        <v>0</v>
      </c>
      <c r="I211" s="76">
        <v>0</v>
      </c>
      <c r="J211" s="76">
        <v>0</v>
      </c>
      <c r="K211" s="76">
        <v>0</v>
      </c>
      <c r="L211" s="80"/>
      <c r="M211" s="80"/>
    </row>
    <row r="212" spans="1:13" ht="60" x14ac:dyDescent="0.2">
      <c r="A212" s="127"/>
      <c r="B212" s="118"/>
      <c r="C212" s="78"/>
      <c r="D212" s="75" t="s">
        <v>13</v>
      </c>
      <c r="E212" s="76">
        <v>0</v>
      </c>
      <c r="F212" s="76">
        <f t="shared" si="51"/>
        <v>0</v>
      </c>
      <c r="G212" s="76">
        <v>0</v>
      </c>
      <c r="H212" s="76">
        <v>0</v>
      </c>
      <c r="I212" s="76">
        <v>0</v>
      </c>
      <c r="J212" s="76">
        <v>0</v>
      </c>
      <c r="K212" s="76">
        <v>0</v>
      </c>
      <c r="L212" s="80"/>
      <c r="M212" s="80"/>
    </row>
    <row r="213" spans="1:13" ht="30" x14ac:dyDescent="0.2">
      <c r="A213" s="127"/>
      <c r="B213" s="118"/>
      <c r="C213" s="81"/>
      <c r="D213" s="75" t="s">
        <v>19</v>
      </c>
      <c r="E213" s="76">
        <v>0</v>
      </c>
      <c r="F213" s="76">
        <f t="shared" si="51"/>
        <v>0</v>
      </c>
      <c r="G213" s="76">
        <v>0</v>
      </c>
      <c r="H213" s="76">
        <v>0</v>
      </c>
      <c r="I213" s="76">
        <v>0</v>
      </c>
      <c r="J213" s="76">
        <v>0</v>
      </c>
      <c r="K213" s="76">
        <v>0</v>
      </c>
      <c r="L213" s="83"/>
      <c r="M213" s="83"/>
    </row>
    <row r="214" spans="1:13" ht="15" x14ac:dyDescent="0.2">
      <c r="A214" s="127" t="s">
        <v>59</v>
      </c>
      <c r="B214" s="118" t="s">
        <v>125</v>
      </c>
      <c r="C214" s="73" t="s">
        <v>52</v>
      </c>
      <c r="D214" s="75" t="s">
        <v>1</v>
      </c>
      <c r="E214" s="109" t="s">
        <v>57</v>
      </c>
      <c r="F214" s="110"/>
      <c r="G214" s="110"/>
      <c r="H214" s="110"/>
      <c r="I214" s="110"/>
      <c r="J214" s="110"/>
      <c r="K214" s="111"/>
      <c r="L214" s="77" t="s">
        <v>24</v>
      </c>
      <c r="M214" s="77"/>
    </row>
    <row r="215" spans="1:13" ht="45" x14ac:dyDescent="0.2">
      <c r="A215" s="127"/>
      <c r="B215" s="118"/>
      <c r="C215" s="78"/>
      <c r="D215" s="75" t="s">
        <v>0</v>
      </c>
      <c r="E215" s="112"/>
      <c r="F215" s="113"/>
      <c r="G215" s="113"/>
      <c r="H215" s="113"/>
      <c r="I215" s="113"/>
      <c r="J215" s="113"/>
      <c r="K215" s="114"/>
      <c r="L215" s="80"/>
      <c r="M215" s="80"/>
    </row>
    <row r="216" spans="1:13" ht="60" x14ac:dyDescent="0.2">
      <c r="A216" s="127"/>
      <c r="B216" s="118"/>
      <c r="C216" s="78"/>
      <c r="D216" s="75" t="s">
        <v>5</v>
      </c>
      <c r="E216" s="112"/>
      <c r="F216" s="113"/>
      <c r="G216" s="113"/>
      <c r="H216" s="113"/>
      <c r="I216" s="113"/>
      <c r="J216" s="113"/>
      <c r="K216" s="114"/>
      <c r="L216" s="80"/>
      <c r="M216" s="80"/>
    </row>
    <row r="217" spans="1:13" ht="60" x14ac:dyDescent="0.2">
      <c r="A217" s="127"/>
      <c r="B217" s="118"/>
      <c r="C217" s="78"/>
      <c r="D217" s="75" t="s">
        <v>13</v>
      </c>
      <c r="E217" s="112"/>
      <c r="F217" s="113"/>
      <c r="G217" s="113"/>
      <c r="H217" s="113"/>
      <c r="I217" s="113"/>
      <c r="J217" s="113"/>
      <c r="K217" s="114"/>
      <c r="L217" s="80"/>
      <c r="M217" s="80"/>
    </row>
    <row r="218" spans="1:13" ht="30" x14ac:dyDescent="0.2">
      <c r="A218" s="127"/>
      <c r="B218" s="118"/>
      <c r="C218" s="81"/>
      <c r="D218" s="75" t="s">
        <v>19</v>
      </c>
      <c r="E218" s="115"/>
      <c r="F218" s="116"/>
      <c r="G218" s="116"/>
      <c r="H218" s="116"/>
      <c r="I218" s="116"/>
      <c r="J218" s="116"/>
      <c r="K218" s="117"/>
      <c r="L218" s="83"/>
      <c r="M218" s="83"/>
    </row>
    <row r="219" spans="1:13" ht="15" customHeight="1" x14ac:dyDescent="0.2">
      <c r="A219" s="127" t="s">
        <v>60</v>
      </c>
      <c r="B219" s="118" t="s">
        <v>126</v>
      </c>
      <c r="C219" s="73" t="s">
        <v>52</v>
      </c>
      <c r="D219" s="75" t="s">
        <v>1</v>
      </c>
      <c r="E219" s="109" t="s">
        <v>57</v>
      </c>
      <c r="F219" s="110"/>
      <c r="G219" s="110"/>
      <c r="H219" s="110"/>
      <c r="I219" s="110"/>
      <c r="J219" s="110"/>
      <c r="K219" s="111"/>
      <c r="L219" s="77" t="s">
        <v>24</v>
      </c>
      <c r="M219" s="77"/>
    </row>
    <row r="220" spans="1:13" ht="45" x14ac:dyDescent="0.2">
      <c r="A220" s="127"/>
      <c r="B220" s="118"/>
      <c r="C220" s="78"/>
      <c r="D220" s="75" t="s">
        <v>0</v>
      </c>
      <c r="E220" s="112"/>
      <c r="F220" s="113"/>
      <c r="G220" s="113"/>
      <c r="H220" s="113"/>
      <c r="I220" s="113"/>
      <c r="J220" s="113"/>
      <c r="K220" s="114"/>
      <c r="L220" s="80"/>
      <c r="M220" s="80"/>
    </row>
    <row r="221" spans="1:13" ht="60" x14ac:dyDescent="0.2">
      <c r="A221" s="127"/>
      <c r="B221" s="118"/>
      <c r="C221" s="78"/>
      <c r="D221" s="75" t="s">
        <v>5</v>
      </c>
      <c r="E221" s="112"/>
      <c r="F221" s="113"/>
      <c r="G221" s="113"/>
      <c r="H221" s="113"/>
      <c r="I221" s="113"/>
      <c r="J221" s="113"/>
      <c r="K221" s="114"/>
      <c r="L221" s="80"/>
      <c r="M221" s="80"/>
    </row>
    <row r="222" spans="1:13" ht="60" x14ac:dyDescent="0.2">
      <c r="A222" s="127"/>
      <c r="B222" s="118"/>
      <c r="C222" s="78"/>
      <c r="D222" s="75" t="s">
        <v>13</v>
      </c>
      <c r="E222" s="112"/>
      <c r="F222" s="113"/>
      <c r="G222" s="113"/>
      <c r="H222" s="113"/>
      <c r="I222" s="113"/>
      <c r="J222" s="113"/>
      <c r="K222" s="114"/>
      <c r="L222" s="80"/>
      <c r="M222" s="80"/>
    </row>
    <row r="223" spans="1:13" ht="30" x14ac:dyDescent="0.2">
      <c r="A223" s="127"/>
      <c r="B223" s="118"/>
      <c r="C223" s="81"/>
      <c r="D223" s="75" t="s">
        <v>19</v>
      </c>
      <c r="E223" s="115"/>
      <c r="F223" s="116"/>
      <c r="G223" s="116"/>
      <c r="H223" s="116"/>
      <c r="I223" s="116"/>
      <c r="J223" s="116"/>
      <c r="K223" s="117"/>
      <c r="L223" s="83"/>
      <c r="M223" s="83"/>
    </row>
    <row r="224" spans="1:13" ht="15" customHeight="1" x14ac:dyDescent="0.2">
      <c r="A224" s="127" t="s">
        <v>61</v>
      </c>
      <c r="B224" s="118" t="s">
        <v>127</v>
      </c>
      <c r="C224" s="73" t="s">
        <v>52</v>
      </c>
      <c r="D224" s="75" t="s">
        <v>1</v>
      </c>
      <c r="E224" s="109" t="s">
        <v>57</v>
      </c>
      <c r="F224" s="110"/>
      <c r="G224" s="110"/>
      <c r="H224" s="110"/>
      <c r="I224" s="110"/>
      <c r="J224" s="110"/>
      <c r="K224" s="111"/>
      <c r="L224" s="77" t="s">
        <v>24</v>
      </c>
      <c r="M224" s="77"/>
    </row>
    <row r="225" spans="1:13" ht="45" x14ac:dyDescent="0.2">
      <c r="A225" s="127"/>
      <c r="B225" s="118"/>
      <c r="C225" s="78"/>
      <c r="D225" s="75" t="s">
        <v>0</v>
      </c>
      <c r="E225" s="112"/>
      <c r="F225" s="113"/>
      <c r="G225" s="113"/>
      <c r="H225" s="113"/>
      <c r="I225" s="113"/>
      <c r="J225" s="113"/>
      <c r="K225" s="114"/>
      <c r="L225" s="80"/>
      <c r="M225" s="80"/>
    </row>
    <row r="226" spans="1:13" ht="60" x14ac:dyDescent="0.2">
      <c r="A226" s="127"/>
      <c r="B226" s="118"/>
      <c r="C226" s="78"/>
      <c r="D226" s="75" t="s">
        <v>5</v>
      </c>
      <c r="E226" s="112"/>
      <c r="F226" s="113"/>
      <c r="G226" s="113"/>
      <c r="H226" s="113"/>
      <c r="I226" s="113"/>
      <c r="J226" s="113"/>
      <c r="K226" s="114"/>
      <c r="L226" s="80"/>
      <c r="M226" s="80"/>
    </row>
    <row r="227" spans="1:13" ht="60" x14ac:dyDescent="0.2">
      <c r="A227" s="127"/>
      <c r="B227" s="118"/>
      <c r="C227" s="78"/>
      <c r="D227" s="75" t="s">
        <v>13</v>
      </c>
      <c r="E227" s="112"/>
      <c r="F227" s="113"/>
      <c r="G227" s="113"/>
      <c r="H227" s="113"/>
      <c r="I227" s="113"/>
      <c r="J227" s="113"/>
      <c r="K227" s="114"/>
      <c r="L227" s="80"/>
      <c r="M227" s="80"/>
    </row>
    <row r="228" spans="1:13" ht="30" x14ac:dyDescent="0.2">
      <c r="A228" s="127"/>
      <c r="B228" s="118"/>
      <c r="C228" s="81"/>
      <c r="D228" s="75" t="s">
        <v>19</v>
      </c>
      <c r="E228" s="115"/>
      <c r="F228" s="116"/>
      <c r="G228" s="116"/>
      <c r="H228" s="116"/>
      <c r="I228" s="116"/>
      <c r="J228" s="116"/>
      <c r="K228" s="117"/>
      <c r="L228" s="83"/>
      <c r="M228" s="83"/>
    </row>
    <row r="229" spans="1:13" ht="15" customHeight="1" x14ac:dyDescent="0.2">
      <c r="A229" s="127">
        <v>2</v>
      </c>
      <c r="B229" s="118" t="s">
        <v>128</v>
      </c>
      <c r="C229" s="73" t="s">
        <v>52</v>
      </c>
      <c r="D229" s="75" t="s">
        <v>1</v>
      </c>
      <c r="E229" s="76">
        <f>SUM(E230:E233)</f>
        <v>0</v>
      </c>
      <c r="F229" s="76">
        <f t="shared" ref="F229:F238" si="52">SUM(G229:K229)</f>
        <v>168</v>
      </c>
      <c r="G229" s="76">
        <f>SUM(G230:G233)</f>
        <v>168</v>
      </c>
      <c r="H229" s="76">
        <f>SUM(H230:H233)</f>
        <v>0</v>
      </c>
      <c r="I229" s="76">
        <f>SUM(I230:I233)</f>
        <v>0</v>
      </c>
      <c r="J229" s="76">
        <f>SUM(J230:J233)</f>
        <v>0</v>
      </c>
      <c r="K229" s="76">
        <f>SUM(K230:K233)</f>
        <v>0</v>
      </c>
      <c r="L229" s="77" t="s">
        <v>24</v>
      </c>
      <c r="M229" s="77"/>
    </row>
    <row r="230" spans="1:13" ht="45" x14ac:dyDescent="0.2">
      <c r="A230" s="127"/>
      <c r="B230" s="118"/>
      <c r="C230" s="78"/>
      <c r="D230" s="75" t="s">
        <v>0</v>
      </c>
      <c r="E230" s="76">
        <v>0</v>
      </c>
      <c r="F230" s="76">
        <f t="shared" si="52"/>
        <v>0</v>
      </c>
      <c r="G230" s="76">
        <f>G235</f>
        <v>0</v>
      </c>
      <c r="H230" s="76">
        <f t="shared" ref="H230:K230" si="53">H235</f>
        <v>0</v>
      </c>
      <c r="I230" s="76">
        <f t="shared" si="53"/>
        <v>0</v>
      </c>
      <c r="J230" s="76">
        <f t="shared" si="53"/>
        <v>0</v>
      </c>
      <c r="K230" s="76">
        <f t="shared" si="53"/>
        <v>0</v>
      </c>
      <c r="L230" s="80"/>
      <c r="M230" s="80"/>
    </row>
    <row r="231" spans="1:13" ht="60" x14ac:dyDescent="0.2">
      <c r="A231" s="127"/>
      <c r="B231" s="118"/>
      <c r="C231" s="78"/>
      <c r="D231" s="75" t="s">
        <v>5</v>
      </c>
      <c r="E231" s="76">
        <v>0</v>
      </c>
      <c r="F231" s="76">
        <f t="shared" si="52"/>
        <v>0</v>
      </c>
      <c r="G231" s="76">
        <f t="shared" ref="G231:K233" si="54">G236</f>
        <v>0</v>
      </c>
      <c r="H231" s="76">
        <f t="shared" si="54"/>
        <v>0</v>
      </c>
      <c r="I231" s="76">
        <f t="shared" si="54"/>
        <v>0</v>
      </c>
      <c r="J231" s="76">
        <f t="shared" si="54"/>
        <v>0</v>
      </c>
      <c r="K231" s="76">
        <f t="shared" si="54"/>
        <v>0</v>
      </c>
      <c r="L231" s="80"/>
      <c r="M231" s="80"/>
    </row>
    <row r="232" spans="1:13" ht="60" x14ac:dyDescent="0.2">
      <c r="A232" s="127"/>
      <c r="B232" s="118"/>
      <c r="C232" s="78"/>
      <c r="D232" s="75" t="s">
        <v>13</v>
      </c>
      <c r="E232" s="76">
        <v>0</v>
      </c>
      <c r="F232" s="76">
        <f t="shared" si="52"/>
        <v>168</v>
      </c>
      <c r="G232" s="76">
        <f t="shared" si="54"/>
        <v>168</v>
      </c>
      <c r="H232" s="76">
        <f t="shared" si="54"/>
        <v>0</v>
      </c>
      <c r="I232" s="76">
        <f t="shared" si="54"/>
        <v>0</v>
      </c>
      <c r="J232" s="76">
        <f t="shared" si="54"/>
        <v>0</v>
      </c>
      <c r="K232" s="76">
        <f t="shared" si="54"/>
        <v>0</v>
      </c>
      <c r="L232" s="80"/>
      <c r="M232" s="80"/>
    </row>
    <row r="233" spans="1:13" ht="30" x14ac:dyDescent="0.2">
      <c r="A233" s="127"/>
      <c r="B233" s="118"/>
      <c r="C233" s="81"/>
      <c r="D233" s="75" t="s">
        <v>19</v>
      </c>
      <c r="E233" s="76">
        <v>0</v>
      </c>
      <c r="F233" s="76">
        <f t="shared" si="52"/>
        <v>0</v>
      </c>
      <c r="G233" s="76">
        <f t="shared" si="54"/>
        <v>0</v>
      </c>
      <c r="H233" s="76">
        <f t="shared" si="54"/>
        <v>0</v>
      </c>
      <c r="I233" s="76">
        <f t="shared" si="54"/>
        <v>0</v>
      </c>
      <c r="J233" s="76">
        <f t="shared" si="54"/>
        <v>0</v>
      </c>
      <c r="K233" s="76">
        <f t="shared" si="54"/>
        <v>0</v>
      </c>
      <c r="L233" s="83"/>
      <c r="M233" s="83"/>
    </row>
    <row r="234" spans="1:13" ht="15" customHeight="1" x14ac:dyDescent="0.2">
      <c r="A234" s="133" t="s">
        <v>14</v>
      </c>
      <c r="B234" s="118" t="s">
        <v>129</v>
      </c>
      <c r="C234" s="73" t="s">
        <v>52</v>
      </c>
      <c r="D234" s="75" t="s">
        <v>1</v>
      </c>
      <c r="E234" s="76">
        <f>SUM(E235:E238)</f>
        <v>0</v>
      </c>
      <c r="F234" s="76">
        <f t="shared" si="52"/>
        <v>168</v>
      </c>
      <c r="G234" s="76">
        <f>SUM(G235:G238)</f>
        <v>168</v>
      </c>
      <c r="H234" s="76">
        <f>SUM(H235:H238)</f>
        <v>0</v>
      </c>
      <c r="I234" s="76">
        <f>SUM(I235:I238)</f>
        <v>0</v>
      </c>
      <c r="J234" s="76">
        <f>SUM(J235:J238)</f>
        <v>0</v>
      </c>
      <c r="K234" s="76">
        <f>SUM(K235:K238)</f>
        <v>0</v>
      </c>
      <c r="L234" s="77" t="s">
        <v>24</v>
      </c>
      <c r="M234" s="77"/>
    </row>
    <row r="235" spans="1:13" ht="45" x14ac:dyDescent="0.2">
      <c r="A235" s="133"/>
      <c r="B235" s="118"/>
      <c r="C235" s="78"/>
      <c r="D235" s="75" t="s">
        <v>0</v>
      </c>
      <c r="E235" s="76">
        <v>0</v>
      </c>
      <c r="F235" s="76">
        <f t="shared" si="52"/>
        <v>0</v>
      </c>
      <c r="G235" s="76">
        <v>0</v>
      </c>
      <c r="H235" s="76">
        <v>0</v>
      </c>
      <c r="I235" s="76">
        <v>0</v>
      </c>
      <c r="J235" s="76">
        <v>0</v>
      </c>
      <c r="K235" s="76">
        <v>0</v>
      </c>
      <c r="L235" s="80"/>
      <c r="M235" s="80"/>
    </row>
    <row r="236" spans="1:13" ht="60" x14ac:dyDescent="0.2">
      <c r="A236" s="133"/>
      <c r="B236" s="118"/>
      <c r="C236" s="78"/>
      <c r="D236" s="75" t="s">
        <v>5</v>
      </c>
      <c r="E236" s="76">
        <v>0</v>
      </c>
      <c r="F236" s="76">
        <f t="shared" si="52"/>
        <v>0</v>
      </c>
      <c r="G236" s="76">
        <v>0</v>
      </c>
      <c r="H236" s="76">
        <v>0</v>
      </c>
      <c r="I236" s="76">
        <v>0</v>
      </c>
      <c r="J236" s="76">
        <v>0</v>
      </c>
      <c r="K236" s="76">
        <v>0</v>
      </c>
      <c r="L236" s="80"/>
      <c r="M236" s="80"/>
    </row>
    <row r="237" spans="1:13" ht="60" x14ac:dyDescent="0.2">
      <c r="A237" s="133"/>
      <c r="B237" s="118"/>
      <c r="C237" s="78"/>
      <c r="D237" s="75" t="s">
        <v>13</v>
      </c>
      <c r="E237" s="76">
        <v>0</v>
      </c>
      <c r="F237" s="76">
        <f t="shared" si="52"/>
        <v>168</v>
      </c>
      <c r="G237" s="76">
        <v>168</v>
      </c>
      <c r="H237" s="76">
        <v>0</v>
      </c>
      <c r="I237" s="76">
        <v>0</v>
      </c>
      <c r="J237" s="76">
        <v>0</v>
      </c>
      <c r="K237" s="76">
        <v>0</v>
      </c>
      <c r="L237" s="80"/>
      <c r="M237" s="80"/>
    </row>
    <row r="238" spans="1:13" ht="30" x14ac:dyDescent="0.2">
      <c r="A238" s="133"/>
      <c r="B238" s="118"/>
      <c r="C238" s="81"/>
      <c r="D238" s="75" t="s">
        <v>19</v>
      </c>
      <c r="E238" s="76">
        <v>0</v>
      </c>
      <c r="F238" s="76">
        <f t="shared" si="52"/>
        <v>0</v>
      </c>
      <c r="G238" s="76">
        <v>0</v>
      </c>
      <c r="H238" s="76">
        <v>0</v>
      </c>
      <c r="I238" s="76">
        <v>0</v>
      </c>
      <c r="J238" s="76">
        <v>0</v>
      </c>
      <c r="K238" s="76">
        <v>0</v>
      </c>
      <c r="L238" s="83"/>
      <c r="M238" s="83"/>
    </row>
    <row r="239" spans="1:13" ht="15" customHeight="1" x14ac:dyDescent="0.2">
      <c r="A239" s="90"/>
      <c r="B239" s="100" t="s">
        <v>78</v>
      </c>
      <c r="C239" s="101"/>
      <c r="D239" s="75" t="s">
        <v>1</v>
      </c>
      <c r="E239" s="76">
        <f>E149</f>
        <v>770562.3</v>
      </c>
      <c r="F239" s="76">
        <f>SUM(G239:K239)</f>
        <v>4065013</v>
      </c>
      <c r="G239" s="76">
        <f>G149+G229</f>
        <v>950624.7</v>
      </c>
      <c r="H239" s="76">
        <f t="shared" ref="H239:K239" si="55">H149+H229</f>
        <v>858829.20000000007</v>
      </c>
      <c r="I239" s="76">
        <f t="shared" si="55"/>
        <v>777941</v>
      </c>
      <c r="J239" s="76">
        <f t="shared" si="55"/>
        <v>778081</v>
      </c>
      <c r="K239" s="76">
        <f t="shared" si="55"/>
        <v>699537.10000000009</v>
      </c>
      <c r="L239" s="77"/>
      <c r="M239" s="77"/>
    </row>
    <row r="240" spans="1:13" ht="45" x14ac:dyDescent="0.2">
      <c r="A240" s="92"/>
      <c r="B240" s="102"/>
      <c r="C240" s="103"/>
      <c r="D240" s="75" t="s">
        <v>0</v>
      </c>
      <c r="E240" s="76">
        <f>E150+E230</f>
        <v>0</v>
      </c>
      <c r="F240" s="76">
        <f t="shared" ref="F240:F243" si="56">SUM(G240:K240)</f>
        <v>0</v>
      </c>
      <c r="G240" s="76">
        <f>G150+G230</f>
        <v>0</v>
      </c>
      <c r="H240" s="76">
        <f>H150+H230</f>
        <v>0</v>
      </c>
      <c r="I240" s="76">
        <f>I150+I230</f>
        <v>0</v>
      </c>
      <c r="J240" s="76">
        <f>J150+J230</f>
        <v>0</v>
      </c>
      <c r="K240" s="76">
        <f>K150+K230</f>
        <v>0</v>
      </c>
      <c r="L240" s="80"/>
      <c r="M240" s="80"/>
    </row>
    <row r="241" spans="1:13" ht="60" x14ac:dyDescent="0.2">
      <c r="A241" s="92"/>
      <c r="B241" s="102"/>
      <c r="C241" s="103"/>
      <c r="D241" s="75" t="s">
        <v>5</v>
      </c>
      <c r="E241" s="76">
        <f t="shared" ref="E241:E243" si="57">E151+E231</f>
        <v>0</v>
      </c>
      <c r="F241" s="76">
        <f t="shared" si="56"/>
        <v>0</v>
      </c>
      <c r="G241" s="76">
        <f t="shared" ref="G241:K243" si="58">G151+G231</f>
        <v>0</v>
      </c>
      <c r="H241" s="76">
        <f t="shared" si="58"/>
        <v>0</v>
      </c>
      <c r="I241" s="76">
        <f t="shared" si="58"/>
        <v>0</v>
      </c>
      <c r="J241" s="76">
        <f t="shared" si="58"/>
        <v>0</v>
      </c>
      <c r="K241" s="76">
        <f t="shared" si="58"/>
        <v>0</v>
      </c>
      <c r="L241" s="80"/>
      <c r="M241" s="80"/>
    </row>
    <row r="242" spans="1:13" ht="60" x14ac:dyDescent="0.2">
      <c r="A242" s="92"/>
      <c r="B242" s="102"/>
      <c r="C242" s="103"/>
      <c r="D242" s="75" t="s">
        <v>13</v>
      </c>
      <c r="E242" s="76">
        <f t="shared" si="57"/>
        <v>770562.3</v>
      </c>
      <c r="F242" s="76">
        <f t="shared" si="56"/>
        <v>4065013</v>
      </c>
      <c r="G242" s="76">
        <f t="shared" si="58"/>
        <v>950624.7</v>
      </c>
      <c r="H242" s="76">
        <f t="shared" si="58"/>
        <v>858829.20000000007</v>
      </c>
      <c r="I242" s="76">
        <f t="shared" si="58"/>
        <v>777941</v>
      </c>
      <c r="J242" s="76">
        <f t="shared" si="58"/>
        <v>778081</v>
      </c>
      <c r="K242" s="76">
        <f t="shared" si="58"/>
        <v>699537.10000000009</v>
      </c>
      <c r="L242" s="80"/>
      <c r="M242" s="80"/>
    </row>
    <row r="243" spans="1:13" ht="30" x14ac:dyDescent="0.2">
      <c r="A243" s="93"/>
      <c r="B243" s="104"/>
      <c r="C243" s="105"/>
      <c r="D243" s="75" t="s">
        <v>19</v>
      </c>
      <c r="E243" s="76">
        <f t="shared" si="57"/>
        <v>0</v>
      </c>
      <c r="F243" s="76">
        <f t="shared" si="56"/>
        <v>0</v>
      </c>
      <c r="G243" s="76">
        <f t="shared" si="58"/>
        <v>0</v>
      </c>
      <c r="H243" s="76">
        <f t="shared" si="58"/>
        <v>0</v>
      </c>
      <c r="I243" s="76">
        <f t="shared" si="58"/>
        <v>0</v>
      </c>
      <c r="J243" s="76">
        <f t="shared" si="58"/>
        <v>0</v>
      </c>
      <c r="K243" s="76">
        <f t="shared" si="58"/>
        <v>0</v>
      </c>
      <c r="L243" s="83"/>
      <c r="M243" s="83"/>
    </row>
    <row r="244" spans="1:13" ht="15" customHeight="1" x14ac:dyDescent="0.2">
      <c r="A244" s="90"/>
      <c r="B244" s="100" t="s">
        <v>41</v>
      </c>
      <c r="C244" s="101"/>
      <c r="D244" s="75" t="s">
        <v>1</v>
      </c>
      <c r="E244" s="76">
        <f>E51+E72+E143+E239</f>
        <v>1108367.6000000001</v>
      </c>
      <c r="F244" s="76">
        <f>SUM(G244:K244)</f>
        <v>5548656.5999999996</v>
      </c>
      <c r="G244" s="76">
        <f>G51+G72+G143+G239</f>
        <v>1135867.2</v>
      </c>
      <c r="H244" s="76">
        <f t="shared" ref="H244:K244" si="59">H51+H72+H143+H239</f>
        <v>1162386.4000000001</v>
      </c>
      <c r="I244" s="76">
        <f t="shared" si="59"/>
        <v>1093013.2</v>
      </c>
      <c r="J244" s="76">
        <f t="shared" si="59"/>
        <v>1112953.7</v>
      </c>
      <c r="K244" s="76">
        <f t="shared" si="59"/>
        <v>1044436.1000000001</v>
      </c>
      <c r="L244" s="77"/>
      <c r="M244" s="77"/>
    </row>
    <row r="245" spans="1:13" ht="45" x14ac:dyDescent="0.2">
      <c r="A245" s="92"/>
      <c r="B245" s="102"/>
      <c r="C245" s="103"/>
      <c r="D245" s="75" t="s">
        <v>0</v>
      </c>
      <c r="E245" s="76">
        <f>E52+E73+E144+E240</f>
        <v>0</v>
      </c>
      <c r="F245" s="76">
        <f t="shared" ref="F245:F248" si="60">SUM(G245:K245)</f>
        <v>0</v>
      </c>
      <c r="G245" s="76">
        <f>G52+G73+G144+G240</f>
        <v>0</v>
      </c>
      <c r="H245" s="76">
        <f t="shared" ref="H245:K248" si="61">H52+H73+H144+H240</f>
        <v>0</v>
      </c>
      <c r="I245" s="76">
        <f t="shared" si="61"/>
        <v>0</v>
      </c>
      <c r="J245" s="76">
        <f t="shared" si="61"/>
        <v>0</v>
      </c>
      <c r="K245" s="76">
        <f t="shared" si="61"/>
        <v>0</v>
      </c>
      <c r="L245" s="80"/>
      <c r="M245" s="80"/>
    </row>
    <row r="246" spans="1:13" ht="60" x14ac:dyDescent="0.2">
      <c r="A246" s="92"/>
      <c r="B246" s="102"/>
      <c r="C246" s="103"/>
      <c r="D246" s="75" t="s">
        <v>5</v>
      </c>
      <c r="E246" s="76">
        <f>E53+E74+E145+E241</f>
        <v>14149</v>
      </c>
      <c r="F246" s="76">
        <f t="shared" si="60"/>
        <v>63535</v>
      </c>
      <c r="G246" s="76">
        <f>G53+G74+G145+G241</f>
        <v>16309</v>
      </c>
      <c r="H246" s="76">
        <f t="shared" si="61"/>
        <v>15742</v>
      </c>
      <c r="I246" s="76">
        <f t="shared" si="61"/>
        <v>15742</v>
      </c>
      <c r="J246" s="76">
        <f t="shared" si="61"/>
        <v>15742</v>
      </c>
      <c r="K246" s="76">
        <f t="shared" si="61"/>
        <v>0</v>
      </c>
      <c r="L246" s="80"/>
      <c r="M246" s="80"/>
    </row>
    <row r="247" spans="1:13" ht="60" x14ac:dyDescent="0.2">
      <c r="A247" s="92"/>
      <c r="B247" s="102"/>
      <c r="C247" s="103"/>
      <c r="D247" s="75" t="s">
        <v>13</v>
      </c>
      <c r="E247" s="76">
        <f>E54+E75+E146+E242</f>
        <v>1037892.4</v>
      </c>
      <c r="F247" s="76">
        <f t="shared" si="60"/>
        <v>5485121.5999999996</v>
      </c>
      <c r="G247" s="76">
        <f>G54+G75+G146+G242</f>
        <v>1119558.2</v>
      </c>
      <c r="H247" s="76">
        <f t="shared" si="61"/>
        <v>1146644.4000000001</v>
      </c>
      <c r="I247" s="76">
        <f t="shared" si="61"/>
        <v>1077271.2</v>
      </c>
      <c r="J247" s="76">
        <f t="shared" si="61"/>
        <v>1097211.7</v>
      </c>
      <c r="K247" s="76">
        <f t="shared" si="61"/>
        <v>1044436.1000000001</v>
      </c>
      <c r="L247" s="80"/>
      <c r="M247" s="80"/>
    </row>
    <row r="248" spans="1:13" ht="30" x14ac:dyDescent="0.2">
      <c r="A248" s="93"/>
      <c r="B248" s="104"/>
      <c r="C248" s="105"/>
      <c r="D248" s="75" t="s">
        <v>19</v>
      </c>
      <c r="E248" s="76">
        <f>E55+E76+E147+E243</f>
        <v>0</v>
      </c>
      <c r="F248" s="76">
        <f t="shared" si="60"/>
        <v>0</v>
      </c>
      <c r="G248" s="76">
        <f>G55+G76+G147+G243</f>
        <v>0</v>
      </c>
      <c r="H248" s="76">
        <f t="shared" si="61"/>
        <v>0</v>
      </c>
      <c r="I248" s="76">
        <f t="shared" si="61"/>
        <v>0</v>
      </c>
      <c r="J248" s="76">
        <f t="shared" si="61"/>
        <v>0</v>
      </c>
      <c r="K248" s="76">
        <f t="shared" si="61"/>
        <v>0</v>
      </c>
      <c r="L248" s="83"/>
      <c r="M248" s="83"/>
    </row>
  </sheetData>
  <mergeCells count="259">
    <mergeCell ref="A229:A233"/>
    <mergeCell ref="B229:B233"/>
    <mergeCell ref="C229:C233"/>
    <mergeCell ref="L229:L233"/>
    <mergeCell ref="M229:M233"/>
    <mergeCell ref="A234:A238"/>
    <mergeCell ref="B234:B238"/>
    <mergeCell ref="C234:C238"/>
    <mergeCell ref="L234:L238"/>
    <mergeCell ref="M234:M238"/>
    <mergeCell ref="A244:A248"/>
    <mergeCell ref="B244:C248"/>
    <mergeCell ref="L244:L248"/>
    <mergeCell ref="M244:M248"/>
    <mergeCell ref="C214:C218"/>
    <mergeCell ref="A219:A223"/>
    <mergeCell ref="B219:B223"/>
    <mergeCell ref="C219:C223"/>
    <mergeCell ref="L219:L223"/>
    <mergeCell ref="M219:M223"/>
    <mergeCell ref="A224:A228"/>
    <mergeCell ref="B224:B228"/>
    <mergeCell ref="C224:C228"/>
    <mergeCell ref="L224:L228"/>
    <mergeCell ref="M224:M228"/>
    <mergeCell ref="E214:K218"/>
    <mergeCell ref="E219:K223"/>
    <mergeCell ref="E224:K228"/>
    <mergeCell ref="A239:A243"/>
    <mergeCell ref="B239:C243"/>
    <mergeCell ref="L239:L243"/>
    <mergeCell ref="M239:M243"/>
    <mergeCell ref="A214:A218"/>
    <mergeCell ref="L214:L218"/>
    <mergeCell ref="A123:A127"/>
    <mergeCell ref="B123:B127"/>
    <mergeCell ref="C123:C127"/>
    <mergeCell ref="A128:A132"/>
    <mergeCell ref="A179:A183"/>
    <mergeCell ref="B179:B183"/>
    <mergeCell ref="C179:C183"/>
    <mergeCell ref="L179:L183"/>
    <mergeCell ref="M179:M183"/>
    <mergeCell ref="B128:B132"/>
    <mergeCell ref="C128:C132"/>
    <mergeCell ref="A133:A137"/>
    <mergeCell ref="B133:B137"/>
    <mergeCell ref="C133:C137"/>
    <mergeCell ref="M149:M153"/>
    <mergeCell ref="M154:M158"/>
    <mergeCell ref="A164:A168"/>
    <mergeCell ref="B164:B168"/>
    <mergeCell ref="C164:C168"/>
    <mergeCell ref="L164:L168"/>
    <mergeCell ref="M164:M168"/>
    <mergeCell ref="A169:A173"/>
    <mergeCell ref="B169:B173"/>
    <mergeCell ref="C169:C173"/>
    <mergeCell ref="M113:M117"/>
    <mergeCell ref="M118:M122"/>
    <mergeCell ref="E103:K107"/>
    <mergeCell ref="E108:K112"/>
    <mergeCell ref="E128:K132"/>
    <mergeCell ref="E133:K137"/>
    <mergeCell ref="E138:K142"/>
    <mergeCell ref="L128:L132"/>
    <mergeCell ref="L133:L137"/>
    <mergeCell ref="L138:L142"/>
    <mergeCell ref="M128:M132"/>
    <mergeCell ref="M133:M137"/>
    <mergeCell ref="L113:L117"/>
    <mergeCell ref="L118:L122"/>
    <mergeCell ref="L103:L107"/>
    <mergeCell ref="L108:L112"/>
    <mergeCell ref="L123:L127"/>
    <mergeCell ref="M103:M107"/>
    <mergeCell ref="M108:M112"/>
    <mergeCell ref="B209:B213"/>
    <mergeCell ref="C209:C213"/>
    <mergeCell ref="L209:L213"/>
    <mergeCell ref="L169:L173"/>
    <mergeCell ref="B159:B163"/>
    <mergeCell ref="C159:C163"/>
    <mergeCell ref="L159:L163"/>
    <mergeCell ref="A138:A142"/>
    <mergeCell ref="B138:B142"/>
    <mergeCell ref="C138:C142"/>
    <mergeCell ref="A184:A188"/>
    <mergeCell ref="B184:B188"/>
    <mergeCell ref="C184:C188"/>
    <mergeCell ref="L184:L188"/>
    <mergeCell ref="L149:L153"/>
    <mergeCell ref="B174:B178"/>
    <mergeCell ref="C174:C178"/>
    <mergeCell ref="L174:L178"/>
    <mergeCell ref="A154:A158"/>
    <mergeCell ref="B154:B158"/>
    <mergeCell ref="C154:C158"/>
    <mergeCell ref="L154:L158"/>
    <mergeCell ref="A159:A163"/>
    <mergeCell ref="A11:A15"/>
    <mergeCell ref="B11:B15"/>
    <mergeCell ref="C11:C15"/>
    <mergeCell ref="L11:L15"/>
    <mergeCell ref="M11:M15"/>
    <mergeCell ref="A16:A20"/>
    <mergeCell ref="B16:B20"/>
    <mergeCell ref="C16:C20"/>
    <mergeCell ref="L16:L20"/>
    <mergeCell ref="M16:M20"/>
    <mergeCell ref="A10:M10"/>
    <mergeCell ref="J1:M1"/>
    <mergeCell ref="A3:L3"/>
    <mergeCell ref="A4:L4"/>
    <mergeCell ref="A5:L5"/>
    <mergeCell ref="A7:A8"/>
    <mergeCell ref="B7:B8"/>
    <mergeCell ref="C7:C8"/>
    <mergeCell ref="D7:D8"/>
    <mergeCell ref="E7:E8"/>
    <mergeCell ref="F7:F8"/>
    <mergeCell ref="H7:K7"/>
    <mergeCell ref="L7:L8"/>
    <mergeCell ref="M7:M8"/>
    <mergeCell ref="J2:M2"/>
    <mergeCell ref="A21:A25"/>
    <mergeCell ref="B21:B25"/>
    <mergeCell ref="C21:C25"/>
    <mergeCell ref="L21:L25"/>
    <mergeCell ref="M21:M25"/>
    <mergeCell ref="A26:A30"/>
    <mergeCell ref="B26:B30"/>
    <mergeCell ref="C26:C30"/>
    <mergeCell ref="L26:L30"/>
    <mergeCell ref="M26:M30"/>
    <mergeCell ref="A31:A35"/>
    <mergeCell ref="B31:B35"/>
    <mergeCell ref="C31:C35"/>
    <mergeCell ref="L31:L35"/>
    <mergeCell ref="M31:M35"/>
    <mergeCell ref="A36:A40"/>
    <mergeCell ref="B36:B40"/>
    <mergeCell ref="C36:C40"/>
    <mergeCell ref="L36:L40"/>
    <mergeCell ref="M36:M40"/>
    <mergeCell ref="A51:A55"/>
    <mergeCell ref="B51:C55"/>
    <mergeCell ref="L51:L55"/>
    <mergeCell ref="M51:M55"/>
    <mergeCell ref="A56:M56"/>
    <mergeCell ref="A57:A61"/>
    <mergeCell ref="B57:B61"/>
    <mergeCell ref="C57:C61"/>
    <mergeCell ref="L57:L61"/>
    <mergeCell ref="M57:M61"/>
    <mergeCell ref="A62:A66"/>
    <mergeCell ref="B62:B66"/>
    <mergeCell ref="C62:C66"/>
    <mergeCell ref="L62:L66"/>
    <mergeCell ref="M62:M66"/>
    <mergeCell ref="A72:A76"/>
    <mergeCell ref="B72:C76"/>
    <mergeCell ref="L72:L76"/>
    <mergeCell ref="M72:M76"/>
    <mergeCell ref="A67:A71"/>
    <mergeCell ref="B67:B71"/>
    <mergeCell ref="C67:C71"/>
    <mergeCell ref="L67:L71"/>
    <mergeCell ref="M67:M71"/>
    <mergeCell ref="A77:M77"/>
    <mergeCell ref="A78:A82"/>
    <mergeCell ref="B78:B82"/>
    <mergeCell ref="C78:C82"/>
    <mergeCell ref="E78:K82"/>
    <mergeCell ref="L78:L82"/>
    <mergeCell ref="M78:M82"/>
    <mergeCell ref="A83:A87"/>
    <mergeCell ref="B83:B87"/>
    <mergeCell ref="C83:C87"/>
    <mergeCell ref="E83:K87"/>
    <mergeCell ref="A88:A92"/>
    <mergeCell ref="B88:B92"/>
    <mergeCell ref="C88:C92"/>
    <mergeCell ref="L83:L87"/>
    <mergeCell ref="L88:L92"/>
    <mergeCell ref="M83:M87"/>
    <mergeCell ref="M88:M92"/>
    <mergeCell ref="M93:M97"/>
    <mergeCell ref="A98:A102"/>
    <mergeCell ref="B98:B102"/>
    <mergeCell ref="C98:C102"/>
    <mergeCell ref="E98:K102"/>
    <mergeCell ref="M98:M102"/>
    <mergeCell ref="E88:K92"/>
    <mergeCell ref="A93:A97"/>
    <mergeCell ref="B93:B97"/>
    <mergeCell ref="C93:C97"/>
    <mergeCell ref="E93:K97"/>
    <mergeCell ref="L93:L97"/>
    <mergeCell ref="L98:L102"/>
    <mergeCell ref="A113:A117"/>
    <mergeCell ref="B113:B117"/>
    <mergeCell ref="C113:C117"/>
    <mergeCell ref="A118:A122"/>
    <mergeCell ref="B118:B122"/>
    <mergeCell ref="C118:C122"/>
    <mergeCell ref="A103:A107"/>
    <mergeCell ref="B103:B107"/>
    <mergeCell ref="C103:C107"/>
    <mergeCell ref="A108:A112"/>
    <mergeCell ref="B108:B112"/>
    <mergeCell ref="C108:C112"/>
    <mergeCell ref="M214:M218"/>
    <mergeCell ref="A189:A193"/>
    <mergeCell ref="B189:B193"/>
    <mergeCell ref="C189:C193"/>
    <mergeCell ref="L189:L193"/>
    <mergeCell ref="M189:M193"/>
    <mergeCell ref="M194:M198"/>
    <mergeCell ref="A199:A203"/>
    <mergeCell ref="B199:B203"/>
    <mergeCell ref="C199:C203"/>
    <mergeCell ref="L199:L203"/>
    <mergeCell ref="M199:M203"/>
    <mergeCell ref="A204:A208"/>
    <mergeCell ref="B204:B208"/>
    <mergeCell ref="C204:C208"/>
    <mergeCell ref="L204:L208"/>
    <mergeCell ref="M209:M213"/>
    <mergeCell ref="B214:B218"/>
    <mergeCell ref="M204:M208"/>
    <mergeCell ref="A194:A198"/>
    <mergeCell ref="B194:B198"/>
    <mergeCell ref="C194:C198"/>
    <mergeCell ref="L194:L198"/>
    <mergeCell ref="A209:A213"/>
    <mergeCell ref="A41:A45"/>
    <mergeCell ref="B41:B45"/>
    <mergeCell ref="C41:C45"/>
    <mergeCell ref="L41:L45"/>
    <mergeCell ref="M41:M45"/>
    <mergeCell ref="A46:A50"/>
    <mergeCell ref="B46:B50"/>
    <mergeCell ref="C46:C50"/>
    <mergeCell ref="L46:L50"/>
    <mergeCell ref="M46:M50"/>
    <mergeCell ref="M184:M188"/>
    <mergeCell ref="M159:M163"/>
    <mergeCell ref="M174:M178"/>
    <mergeCell ref="A143:A147"/>
    <mergeCell ref="B143:C147"/>
    <mergeCell ref="L143:L147"/>
    <mergeCell ref="M143:M147"/>
    <mergeCell ref="A148:M148"/>
    <mergeCell ref="A149:A153"/>
    <mergeCell ref="B149:B153"/>
    <mergeCell ref="C149:C153"/>
    <mergeCell ref="M169:M173"/>
    <mergeCell ref="A174:A178"/>
  </mergeCells>
  <pageMargins left="0" right="0" top="0" bottom="0" header="0.51181102362204722" footer="0.51181102362204722"/>
  <pageSetup paperSize="9"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3</vt:lpstr>
      <vt:lpstr>Приложение 4 (новое)</vt:lpstr>
      <vt:lpstr>'Приложение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Макарова А.А.</cp:lastModifiedBy>
  <cp:lastPrinted>2020-12-23T06:54:57Z</cp:lastPrinted>
  <dcterms:created xsi:type="dcterms:W3CDTF">1996-10-08T23:32:33Z</dcterms:created>
  <dcterms:modified xsi:type="dcterms:W3CDTF">2021-01-11T06:46:41Z</dcterms:modified>
</cp:coreProperties>
</file>