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 firstSheet="1" activeTab="1"/>
  </bookViews>
  <sheets>
    <sheet name="Паспорт программы" sheetId="4" r:id="rId1"/>
    <sheet name="Приложение 1 " sheetId="5" r:id="rId2"/>
    <sheet name="Приложение 2" sheetId="6" r:id="rId3"/>
    <sheet name="Приложение 3" sheetId="23" r:id="rId4"/>
    <sheet name="Приложение 4" sheetId="2" r:id="rId5"/>
    <sheet name="Приложение 5 " sheetId="24" r:id="rId6"/>
    <sheet name="Приложение 6 " sheetId="25" r:id="rId7"/>
    <sheet name="Приложение 7" sheetId="16" r:id="rId8"/>
  </sheets>
  <definedNames>
    <definedName name="_xlnm.Print_Area" localSheetId="0">'Паспорт программы'!$A$1:$G$30</definedName>
    <definedName name="_xlnm.Print_Area" localSheetId="1">'Приложение 1 '!$A$1:$K$130</definedName>
    <definedName name="_xlnm.Print_Area" localSheetId="2">'Приложение 2'!$A$1:$K$81</definedName>
    <definedName name="_xlnm.Print_Area" localSheetId="3">'Приложение 3'!$A$1:$K$485</definedName>
    <definedName name="_xlnm.Print_Area" localSheetId="5">'Приложение 5 '!$A$1:$O$73</definedName>
    <definedName name="_xlnm.Print_Area" localSheetId="6">'Приложение 6 '!$A$1:$O$13</definedName>
    <definedName name="_xlnm.Print_Area" localSheetId="7">'Приложение 7'!$A$1:$O$15</definedName>
  </definedNames>
  <calcPr calcId="145621"/>
</workbook>
</file>

<file path=xl/calcChain.xml><?xml version="1.0" encoding="utf-8"?>
<calcChain xmlns="http://schemas.openxmlformats.org/spreadsheetml/2006/main">
  <c r="G309" i="2" l="1"/>
  <c r="H309" i="2"/>
  <c r="J309" i="2"/>
  <c r="K309" i="2"/>
  <c r="E310" i="2"/>
  <c r="G310" i="2"/>
  <c r="H310" i="2"/>
  <c r="I310" i="2"/>
  <c r="J310" i="2"/>
  <c r="K310" i="2"/>
  <c r="E311" i="2"/>
  <c r="G311" i="2"/>
  <c r="H311" i="2"/>
  <c r="I311" i="2"/>
  <c r="J311" i="2"/>
  <c r="K311" i="2"/>
  <c r="E312" i="2"/>
  <c r="G312" i="2"/>
  <c r="J312" i="2"/>
  <c r="K312" i="2"/>
  <c r="E313" i="2"/>
  <c r="G313" i="2"/>
  <c r="H313" i="2"/>
  <c r="I313" i="2"/>
  <c r="J313" i="2"/>
  <c r="K313" i="2"/>
  <c r="E314" i="2"/>
  <c r="E309" i="2" s="1"/>
  <c r="G314" i="2"/>
  <c r="F314" i="2" s="1"/>
  <c r="F309" i="2" s="1"/>
  <c r="H314" i="2"/>
  <c r="I314" i="2"/>
  <c r="I309" i="2" s="1"/>
  <c r="J314" i="2"/>
  <c r="K314" i="2"/>
  <c r="F315" i="2"/>
  <c r="F310" i="2" s="1"/>
  <c r="F316" i="2"/>
  <c r="F311" i="2" s="1"/>
  <c r="H317" i="2"/>
  <c r="H312" i="2" s="1"/>
  <c r="I317" i="2"/>
  <c r="I312" i="2" s="1"/>
  <c r="F318" i="2"/>
  <c r="F313" i="2" s="1"/>
  <c r="G319" i="2"/>
  <c r="J319" i="2"/>
  <c r="K319" i="2"/>
  <c r="E320" i="2"/>
  <c r="G320" i="2"/>
  <c r="H320" i="2"/>
  <c r="I320" i="2"/>
  <c r="J320" i="2"/>
  <c r="K320" i="2"/>
  <c r="E321" i="2"/>
  <c r="G321" i="2"/>
  <c r="H321" i="2"/>
  <c r="I321" i="2"/>
  <c r="J321" i="2"/>
  <c r="K321" i="2"/>
  <c r="E322" i="2"/>
  <c r="G322" i="2"/>
  <c r="J322" i="2"/>
  <c r="K322" i="2"/>
  <c r="E323" i="2"/>
  <c r="F323" i="2"/>
  <c r="G323" i="2"/>
  <c r="H323" i="2"/>
  <c r="I323" i="2"/>
  <c r="J323" i="2"/>
  <c r="K323" i="2"/>
  <c r="E324" i="2"/>
  <c r="E319" i="2" s="1"/>
  <c r="G324" i="2"/>
  <c r="I324" i="2"/>
  <c r="I319" i="2" s="1"/>
  <c r="J324" i="2"/>
  <c r="K324" i="2"/>
  <c r="F325" i="2"/>
  <c r="F320" i="2" s="1"/>
  <c r="F326" i="2"/>
  <c r="F321" i="2" s="1"/>
  <c r="E327" i="2"/>
  <c r="H327" i="2"/>
  <c r="H322" i="2" s="1"/>
  <c r="I327" i="2"/>
  <c r="I322" i="2" s="1"/>
  <c r="F328" i="2"/>
  <c r="H324" i="2" l="1"/>
  <c r="H319" i="2" s="1"/>
  <c r="F327" i="2"/>
  <c r="F322" i="2" s="1"/>
  <c r="F317" i="2"/>
  <c r="F312" i="2" s="1"/>
  <c r="I865" i="2"/>
  <c r="I378" i="2"/>
  <c r="I368" i="2"/>
  <c r="I352" i="2"/>
  <c r="I353" i="2"/>
  <c r="F324" i="2" l="1"/>
  <c r="F319" i="2" s="1"/>
  <c r="I343" i="2"/>
  <c r="I348" i="2"/>
  <c r="E73" i="23" l="1"/>
  <c r="F73" i="23"/>
  <c r="G73" i="23"/>
  <c r="H73" i="23"/>
  <c r="I73" i="23"/>
  <c r="J73" i="23"/>
  <c r="E74" i="23"/>
  <c r="F74" i="23"/>
  <c r="G74" i="23"/>
  <c r="H74" i="23"/>
  <c r="I74" i="23"/>
  <c r="J74" i="23"/>
  <c r="E75" i="23"/>
  <c r="F75" i="23"/>
  <c r="G75" i="23"/>
  <c r="H75" i="23"/>
  <c r="I75" i="23"/>
  <c r="J75" i="23"/>
  <c r="F72" i="23"/>
  <c r="G72" i="23"/>
  <c r="H72" i="23"/>
  <c r="I72" i="23"/>
  <c r="J72" i="23"/>
  <c r="E72" i="23"/>
  <c r="E69" i="23"/>
  <c r="F69" i="23"/>
  <c r="G69" i="23"/>
  <c r="H69" i="23"/>
  <c r="I69" i="23"/>
  <c r="J69" i="23"/>
  <c r="F70" i="23"/>
  <c r="G70" i="23"/>
  <c r="H70" i="23"/>
  <c r="I70" i="23"/>
  <c r="J70" i="23"/>
  <c r="E71" i="23"/>
  <c r="F71" i="23"/>
  <c r="G71" i="23"/>
  <c r="H71" i="23"/>
  <c r="I71" i="23"/>
  <c r="J71" i="23"/>
  <c r="F68" i="23"/>
  <c r="G68" i="23"/>
  <c r="H68" i="23"/>
  <c r="I68" i="23"/>
  <c r="J68" i="23"/>
  <c r="E68" i="23"/>
  <c r="E65" i="23"/>
  <c r="F65" i="23"/>
  <c r="G65" i="23"/>
  <c r="H65" i="23"/>
  <c r="I65" i="23"/>
  <c r="J65" i="23"/>
  <c r="F66" i="23"/>
  <c r="G66" i="23"/>
  <c r="H66" i="23"/>
  <c r="I66" i="23"/>
  <c r="J66" i="23"/>
  <c r="E67" i="23"/>
  <c r="F67" i="23"/>
  <c r="G67" i="23"/>
  <c r="H67" i="23"/>
  <c r="I67" i="23"/>
  <c r="J67" i="23"/>
  <c r="F64" i="23"/>
  <c r="G64" i="23"/>
  <c r="H64" i="23"/>
  <c r="I64" i="23"/>
  <c r="J64" i="23"/>
  <c r="E64" i="23"/>
  <c r="E61" i="23"/>
  <c r="F61" i="23"/>
  <c r="G61" i="23"/>
  <c r="H61" i="23"/>
  <c r="I61" i="23"/>
  <c r="J61" i="23"/>
  <c r="F62" i="23"/>
  <c r="G62" i="23"/>
  <c r="H62" i="23"/>
  <c r="I62" i="23"/>
  <c r="J62" i="23"/>
  <c r="E63" i="23"/>
  <c r="F63" i="23"/>
  <c r="G63" i="23"/>
  <c r="H63" i="23"/>
  <c r="I63" i="23"/>
  <c r="J63" i="23"/>
  <c r="F60" i="23"/>
  <c r="G60" i="23"/>
  <c r="H60" i="23"/>
  <c r="I60" i="23"/>
  <c r="J60" i="23"/>
  <c r="E60" i="23"/>
  <c r="E57" i="23"/>
  <c r="F57" i="23"/>
  <c r="G57" i="23"/>
  <c r="H57" i="23"/>
  <c r="I57" i="23"/>
  <c r="J57" i="23"/>
  <c r="E58" i="23"/>
  <c r="F58" i="23"/>
  <c r="G58" i="23"/>
  <c r="H58" i="23"/>
  <c r="I58" i="23"/>
  <c r="J58" i="23"/>
  <c r="E59" i="23"/>
  <c r="F59" i="23"/>
  <c r="G59" i="23"/>
  <c r="H59" i="23"/>
  <c r="I59" i="23"/>
  <c r="J59" i="23"/>
  <c r="F56" i="23"/>
  <c r="G56" i="23"/>
  <c r="H56" i="23"/>
  <c r="I56" i="23"/>
  <c r="J56" i="23"/>
  <c r="E56" i="23"/>
  <c r="E53" i="23"/>
  <c r="F53" i="23"/>
  <c r="G53" i="23"/>
  <c r="H53" i="23"/>
  <c r="I53" i="23"/>
  <c r="J53" i="23"/>
  <c r="E54" i="23"/>
  <c r="F54" i="23"/>
  <c r="G54" i="23"/>
  <c r="H54" i="23"/>
  <c r="I54" i="23"/>
  <c r="J54" i="23"/>
  <c r="E55" i="23"/>
  <c r="F55" i="23"/>
  <c r="G55" i="23"/>
  <c r="H55" i="23"/>
  <c r="I55" i="23"/>
  <c r="J55" i="23"/>
  <c r="F52" i="23"/>
  <c r="G52" i="23"/>
  <c r="H52" i="23"/>
  <c r="I52" i="23"/>
  <c r="J52" i="23"/>
  <c r="E52" i="23"/>
  <c r="E49" i="23"/>
  <c r="F49" i="23"/>
  <c r="G49" i="23"/>
  <c r="H49" i="23"/>
  <c r="I49" i="23"/>
  <c r="J49" i="23"/>
  <c r="E50" i="23"/>
  <c r="F50" i="23"/>
  <c r="G50" i="23"/>
  <c r="H50" i="23"/>
  <c r="I50" i="23"/>
  <c r="J50" i="23"/>
  <c r="E51" i="23"/>
  <c r="F51" i="23"/>
  <c r="G51" i="23"/>
  <c r="H51" i="23"/>
  <c r="I51" i="23"/>
  <c r="J51" i="23"/>
  <c r="F48" i="23"/>
  <c r="G48" i="23"/>
  <c r="H48" i="23"/>
  <c r="I48" i="23"/>
  <c r="J48" i="23"/>
  <c r="E48" i="23"/>
  <c r="E45" i="23"/>
  <c r="F45" i="23"/>
  <c r="G45" i="23"/>
  <c r="H45" i="23"/>
  <c r="I45" i="23"/>
  <c r="J45" i="23"/>
  <c r="E46" i="23"/>
  <c r="F46" i="23"/>
  <c r="G46" i="23"/>
  <c r="H46" i="23"/>
  <c r="I46" i="23"/>
  <c r="J46" i="23"/>
  <c r="E47" i="23"/>
  <c r="F47" i="23"/>
  <c r="G47" i="23"/>
  <c r="H47" i="23"/>
  <c r="I47" i="23"/>
  <c r="J47" i="23"/>
  <c r="F44" i="23"/>
  <c r="G44" i="23"/>
  <c r="H44" i="23"/>
  <c r="I44" i="23"/>
  <c r="J44" i="23"/>
  <c r="E44" i="23"/>
  <c r="E41" i="23"/>
  <c r="F41" i="23"/>
  <c r="G41" i="23"/>
  <c r="H41" i="23"/>
  <c r="I41" i="23"/>
  <c r="J41" i="23"/>
  <c r="E42" i="23"/>
  <c r="F42" i="23"/>
  <c r="G42" i="23"/>
  <c r="H42" i="23"/>
  <c r="I42" i="23"/>
  <c r="J42" i="23"/>
  <c r="E43" i="23"/>
  <c r="F43" i="23"/>
  <c r="G43" i="23"/>
  <c r="H43" i="23"/>
  <c r="I43" i="23"/>
  <c r="J43" i="23"/>
  <c r="F40" i="23"/>
  <c r="G40" i="23"/>
  <c r="H40" i="23"/>
  <c r="I40" i="23"/>
  <c r="J40" i="23"/>
  <c r="E40" i="23"/>
  <c r="E37" i="23"/>
  <c r="F37" i="23"/>
  <c r="G37" i="23"/>
  <c r="H37" i="23"/>
  <c r="I37" i="23"/>
  <c r="J37" i="23"/>
  <c r="E38" i="23"/>
  <c r="F38" i="23"/>
  <c r="G38" i="23"/>
  <c r="H38" i="23"/>
  <c r="I38" i="23"/>
  <c r="J38" i="23"/>
  <c r="E39" i="23"/>
  <c r="F39" i="23"/>
  <c r="G39" i="23"/>
  <c r="H39" i="23"/>
  <c r="I39" i="23"/>
  <c r="J39" i="23"/>
  <c r="F36" i="23"/>
  <c r="G36" i="23"/>
  <c r="H36" i="23"/>
  <c r="I36" i="23"/>
  <c r="J36" i="23"/>
  <c r="E36" i="23"/>
  <c r="E33" i="23"/>
  <c r="F33" i="23"/>
  <c r="G33" i="23"/>
  <c r="H33" i="23"/>
  <c r="I33" i="23"/>
  <c r="J33" i="23"/>
  <c r="E34" i="23"/>
  <c r="F34" i="23"/>
  <c r="G34" i="23"/>
  <c r="H34" i="23"/>
  <c r="I34" i="23"/>
  <c r="J34" i="23"/>
  <c r="E35" i="23"/>
  <c r="F35" i="23"/>
  <c r="G35" i="23"/>
  <c r="H35" i="23"/>
  <c r="I35" i="23"/>
  <c r="J35" i="23"/>
  <c r="F32" i="23"/>
  <c r="G32" i="23"/>
  <c r="H32" i="23"/>
  <c r="I32" i="23"/>
  <c r="J32" i="23"/>
  <c r="E32" i="23"/>
  <c r="J31" i="23"/>
  <c r="I31" i="23"/>
  <c r="H31" i="23"/>
  <c r="G31" i="23"/>
  <c r="F31" i="23"/>
  <c r="E31" i="23"/>
  <c r="J30" i="23"/>
  <c r="I30" i="23"/>
  <c r="H30" i="23"/>
  <c r="G30" i="23"/>
  <c r="F30" i="23"/>
  <c r="E30" i="23"/>
  <c r="J29" i="23"/>
  <c r="I29" i="23"/>
  <c r="H29" i="23"/>
  <c r="G29" i="23"/>
  <c r="F29" i="23"/>
  <c r="E29" i="23"/>
  <c r="F28" i="23"/>
  <c r="G28" i="23"/>
  <c r="H28" i="23"/>
  <c r="I28" i="23"/>
  <c r="J28" i="23"/>
  <c r="E28" i="23"/>
  <c r="E25" i="23"/>
  <c r="F25" i="23"/>
  <c r="G25" i="23"/>
  <c r="H25" i="23"/>
  <c r="I25" i="23"/>
  <c r="J25" i="23"/>
  <c r="E26" i="23"/>
  <c r="F26" i="23"/>
  <c r="G26" i="23"/>
  <c r="H26" i="23"/>
  <c r="I26" i="23"/>
  <c r="J26" i="23"/>
  <c r="E27" i="23"/>
  <c r="F27" i="23"/>
  <c r="G27" i="23"/>
  <c r="H27" i="23"/>
  <c r="I27" i="23"/>
  <c r="J27" i="23"/>
  <c r="F24" i="23"/>
  <c r="G24" i="23"/>
  <c r="H24" i="23"/>
  <c r="I24" i="23"/>
  <c r="J24" i="23"/>
  <c r="E24" i="23"/>
  <c r="E21" i="23"/>
  <c r="F21" i="23"/>
  <c r="G21" i="23"/>
  <c r="H21" i="23"/>
  <c r="I21" i="23"/>
  <c r="J21" i="23"/>
  <c r="E22" i="23"/>
  <c r="F22" i="23"/>
  <c r="G22" i="23"/>
  <c r="H22" i="23"/>
  <c r="I22" i="23"/>
  <c r="J22" i="23"/>
  <c r="E23" i="23"/>
  <c r="F23" i="23"/>
  <c r="G23" i="23"/>
  <c r="H23" i="23"/>
  <c r="I23" i="23"/>
  <c r="J23" i="23"/>
  <c r="F20" i="23"/>
  <c r="G20" i="23"/>
  <c r="H20" i="23"/>
  <c r="I20" i="23"/>
  <c r="J20" i="23"/>
  <c r="E20" i="23"/>
  <c r="E17" i="23"/>
  <c r="F17" i="23"/>
  <c r="G17" i="23"/>
  <c r="H17" i="23"/>
  <c r="I17" i="23"/>
  <c r="J17" i="23"/>
  <c r="E18" i="23"/>
  <c r="F18" i="23"/>
  <c r="G18" i="23"/>
  <c r="H18" i="23"/>
  <c r="I18" i="23"/>
  <c r="J18" i="23"/>
  <c r="E19" i="23"/>
  <c r="F19" i="23"/>
  <c r="G19" i="23"/>
  <c r="H19" i="23"/>
  <c r="I19" i="23"/>
  <c r="J19" i="23"/>
  <c r="F16" i="23"/>
  <c r="G16" i="23"/>
  <c r="H16" i="23"/>
  <c r="I16" i="23"/>
  <c r="J16" i="23"/>
  <c r="E16" i="23"/>
  <c r="E13" i="23"/>
  <c r="F13" i="23"/>
  <c r="G13" i="23"/>
  <c r="H13" i="23"/>
  <c r="I13" i="23"/>
  <c r="J13" i="23"/>
  <c r="E14" i="23"/>
  <c r="F14" i="23"/>
  <c r="G14" i="23"/>
  <c r="H14" i="23"/>
  <c r="I14" i="23"/>
  <c r="J14" i="23"/>
  <c r="E15" i="23"/>
  <c r="F15" i="23"/>
  <c r="G15" i="23"/>
  <c r="H15" i="23"/>
  <c r="I15" i="23"/>
  <c r="J15" i="23"/>
  <c r="F12" i="23"/>
  <c r="G12" i="23"/>
  <c r="H12" i="23"/>
  <c r="I12" i="23"/>
  <c r="J12" i="23"/>
  <c r="E12" i="23"/>
  <c r="E9" i="23"/>
  <c r="F9" i="23"/>
  <c r="G9" i="23"/>
  <c r="H9" i="23"/>
  <c r="I9" i="23"/>
  <c r="J9" i="23"/>
  <c r="E10" i="23"/>
  <c r="F10" i="23"/>
  <c r="G10" i="23"/>
  <c r="H10" i="23"/>
  <c r="I10" i="23"/>
  <c r="J10" i="23"/>
  <c r="E11" i="23"/>
  <c r="F11" i="23"/>
  <c r="G11" i="23"/>
  <c r="H11" i="23"/>
  <c r="I11" i="23"/>
  <c r="J11" i="23"/>
  <c r="F8" i="23"/>
  <c r="G8" i="23"/>
  <c r="H8" i="23"/>
  <c r="I8" i="23"/>
  <c r="J8" i="23"/>
  <c r="F112" i="2" l="1"/>
  <c r="F113" i="2"/>
  <c r="F114" i="2"/>
  <c r="F111" i="2"/>
  <c r="F107" i="2"/>
  <c r="F108" i="2"/>
  <c r="E70" i="23" s="1"/>
  <c r="F109" i="2"/>
  <c r="F106" i="2"/>
  <c r="F102" i="2"/>
  <c r="F103" i="2"/>
  <c r="E66" i="23" s="1"/>
  <c r="F104" i="2"/>
  <c r="F101" i="2"/>
  <c r="F97" i="2"/>
  <c r="F98" i="2"/>
  <c r="E62" i="23" s="1"/>
  <c r="F99" i="2"/>
  <c r="F96" i="2"/>
  <c r="F92" i="2"/>
  <c r="F93" i="2"/>
  <c r="F94" i="2"/>
  <c r="F91" i="2"/>
  <c r="F87" i="2"/>
  <c r="F88" i="2"/>
  <c r="F89" i="2"/>
  <c r="F86" i="2"/>
  <c r="F82" i="2"/>
  <c r="F84" i="2"/>
  <c r="F81" i="2"/>
  <c r="F69" i="2"/>
  <c r="F67" i="2"/>
  <c r="F68" i="2"/>
  <c r="F66" i="2"/>
  <c r="F57" i="2"/>
  <c r="F58" i="2"/>
  <c r="F59" i="2"/>
  <c r="F56" i="2"/>
  <c r="F42" i="2"/>
  <c r="F43" i="2"/>
  <c r="F44" i="2"/>
  <c r="F41" i="2"/>
  <c r="F37" i="2"/>
  <c r="F38" i="2"/>
  <c r="F39" i="2"/>
  <c r="F36" i="2"/>
  <c r="F32" i="2"/>
  <c r="F33" i="2"/>
  <c r="F34" i="2"/>
  <c r="F31" i="2"/>
  <c r="F27" i="2"/>
  <c r="F28" i="2"/>
  <c r="F25" i="2" s="1"/>
  <c r="F29" i="2"/>
  <c r="F26" i="2"/>
  <c r="F22" i="2"/>
  <c r="F23" i="2"/>
  <c r="F24" i="2"/>
  <c r="F21" i="2"/>
  <c r="F17" i="2"/>
  <c r="F18" i="2"/>
  <c r="F19" i="2"/>
  <c r="F16" i="2"/>
  <c r="E8" i="23" s="1"/>
  <c r="F13" i="2"/>
  <c r="F14" i="2"/>
  <c r="I77" i="2" l="1"/>
  <c r="F451" i="23" l="1"/>
  <c r="G451" i="23"/>
  <c r="H451" i="23"/>
  <c r="I451" i="23"/>
  <c r="J451" i="23"/>
  <c r="F452" i="23"/>
  <c r="G452" i="23"/>
  <c r="H452" i="23"/>
  <c r="I452" i="23"/>
  <c r="J452" i="23"/>
  <c r="F453" i="23"/>
  <c r="G453" i="23"/>
  <c r="H453" i="23"/>
  <c r="I453" i="23"/>
  <c r="J453" i="23"/>
  <c r="F454" i="23"/>
  <c r="G454" i="23"/>
  <c r="H454" i="23"/>
  <c r="I454" i="23"/>
  <c r="J454" i="23"/>
  <c r="E452" i="23"/>
  <c r="E453" i="23"/>
  <c r="E454" i="23"/>
  <c r="E451" i="23"/>
  <c r="I783" i="2"/>
  <c r="K521" i="2"/>
  <c r="K522" i="2"/>
  <c r="K523" i="2"/>
  <c r="K524" i="2"/>
  <c r="J521" i="2"/>
  <c r="J522" i="2"/>
  <c r="J523" i="2"/>
  <c r="J524" i="2"/>
  <c r="I521" i="2"/>
  <c r="I522" i="2"/>
  <c r="I523" i="2"/>
  <c r="I524" i="2"/>
  <c r="H521" i="2"/>
  <c r="H522" i="2"/>
  <c r="H523" i="2"/>
  <c r="H524" i="2"/>
  <c r="G521" i="2"/>
  <c r="G522" i="2"/>
  <c r="G523" i="2"/>
  <c r="G524" i="2"/>
  <c r="K520" i="2"/>
  <c r="J520" i="2"/>
  <c r="H520" i="2"/>
  <c r="G520" i="2"/>
  <c r="F521" i="2"/>
  <c r="F522" i="2"/>
  <c r="F524" i="2"/>
  <c r="F744" i="2"/>
  <c r="F743" i="2"/>
  <c r="F742" i="2"/>
  <c r="F741" i="2"/>
  <c r="K740" i="2"/>
  <c r="J740" i="2"/>
  <c r="I740" i="2"/>
  <c r="H740" i="2"/>
  <c r="G740" i="2"/>
  <c r="F740" i="2" s="1"/>
  <c r="I553" i="2"/>
  <c r="I538" i="2"/>
  <c r="A12" i="6" l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K124" i="2"/>
  <c r="J124" i="2"/>
  <c r="I124" i="2"/>
  <c r="H124" i="2"/>
  <c r="G124" i="2"/>
  <c r="E124" i="2"/>
  <c r="K123" i="2"/>
  <c r="J123" i="2"/>
  <c r="I123" i="2"/>
  <c r="H123" i="2"/>
  <c r="G123" i="2"/>
  <c r="E123" i="2"/>
  <c r="K122" i="2"/>
  <c r="J122" i="2"/>
  <c r="G122" i="2"/>
  <c r="E122" i="2"/>
  <c r="K121" i="2"/>
  <c r="J121" i="2"/>
  <c r="H121" i="2"/>
  <c r="G121" i="2"/>
  <c r="E121" i="2"/>
  <c r="J120" i="2"/>
  <c r="K59" i="2"/>
  <c r="J59" i="2"/>
  <c r="I59" i="2"/>
  <c r="H59" i="2"/>
  <c r="G59" i="2"/>
  <c r="E59" i="2"/>
  <c r="K58" i="2"/>
  <c r="J58" i="2"/>
  <c r="I58" i="2"/>
  <c r="H58" i="2"/>
  <c r="G58" i="2"/>
  <c r="E58" i="2"/>
  <c r="K57" i="2"/>
  <c r="J57" i="2"/>
  <c r="I57" i="2"/>
  <c r="I55" i="2" s="1"/>
  <c r="H57" i="2"/>
  <c r="G57" i="2"/>
  <c r="E57" i="2"/>
  <c r="K56" i="2"/>
  <c r="J56" i="2"/>
  <c r="I56" i="2"/>
  <c r="H56" i="2"/>
  <c r="H55" i="2" s="1"/>
  <c r="G56" i="2"/>
  <c r="E56" i="2"/>
  <c r="J55" i="2"/>
  <c r="K110" i="2"/>
  <c r="J110" i="2"/>
  <c r="I110" i="2"/>
  <c r="H110" i="2"/>
  <c r="G110" i="2"/>
  <c r="F110" i="2"/>
  <c r="E110" i="2"/>
  <c r="F119" i="2"/>
  <c r="F118" i="2"/>
  <c r="F117" i="2"/>
  <c r="F116" i="2"/>
  <c r="K115" i="2"/>
  <c r="J115" i="2"/>
  <c r="I115" i="2"/>
  <c r="H115" i="2"/>
  <c r="G115" i="2"/>
  <c r="E115" i="2"/>
  <c r="K114" i="2"/>
  <c r="J114" i="2"/>
  <c r="I114" i="2"/>
  <c r="H114" i="2"/>
  <c r="G114" i="2"/>
  <c r="E114" i="2"/>
  <c r="K113" i="2"/>
  <c r="J113" i="2"/>
  <c r="I113" i="2"/>
  <c r="H113" i="2"/>
  <c r="G113" i="2"/>
  <c r="E113" i="2"/>
  <c r="K112" i="2"/>
  <c r="J112" i="2"/>
  <c r="I112" i="2"/>
  <c r="H112" i="2"/>
  <c r="G112" i="2"/>
  <c r="E112" i="2"/>
  <c r="K111" i="2"/>
  <c r="J111" i="2"/>
  <c r="I111" i="2"/>
  <c r="H111" i="2"/>
  <c r="G111" i="2"/>
  <c r="E111" i="2"/>
  <c r="K105" i="2"/>
  <c r="J105" i="2"/>
  <c r="I105" i="2"/>
  <c r="H105" i="2"/>
  <c r="G105" i="2"/>
  <c r="F105" i="2"/>
  <c r="E105" i="2"/>
  <c r="K84" i="2"/>
  <c r="J84" i="2"/>
  <c r="I84" i="2"/>
  <c r="H84" i="2"/>
  <c r="G84" i="2"/>
  <c r="E84" i="2"/>
  <c r="K83" i="2"/>
  <c r="J83" i="2"/>
  <c r="I83" i="2"/>
  <c r="F83" i="2" s="1"/>
  <c r="H83" i="2"/>
  <c r="G83" i="2"/>
  <c r="E83" i="2"/>
  <c r="K82" i="2"/>
  <c r="J82" i="2"/>
  <c r="I82" i="2"/>
  <c r="H82" i="2"/>
  <c r="G82" i="2"/>
  <c r="E82" i="2"/>
  <c r="K81" i="2"/>
  <c r="J81" i="2"/>
  <c r="I81" i="2"/>
  <c r="H81" i="2"/>
  <c r="G81" i="2"/>
  <c r="E81" i="2"/>
  <c r="K100" i="2"/>
  <c r="J100" i="2"/>
  <c r="I100" i="2"/>
  <c r="H100" i="2"/>
  <c r="G100" i="2"/>
  <c r="F100" i="2"/>
  <c r="E100" i="2"/>
  <c r="K95" i="2"/>
  <c r="J95" i="2"/>
  <c r="I95" i="2"/>
  <c r="H95" i="2"/>
  <c r="G95" i="2"/>
  <c r="F95" i="2"/>
  <c r="E95" i="2"/>
  <c r="K85" i="2"/>
  <c r="J85" i="2"/>
  <c r="I85" i="2"/>
  <c r="H85" i="2"/>
  <c r="G85" i="2"/>
  <c r="F85" i="2"/>
  <c r="E85" i="2"/>
  <c r="K90" i="2"/>
  <c r="J90" i="2"/>
  <c r="I90" i="2"/>
  <c r="H90" i="2"/>
  <c r="G90" i="2"/>
  <c r="F90" i="2"/>
  <c r="E90" i="2"/>
  <c r="F79" i="2"/>
  <c r="F78" i="2"/>
  <c r="H77" i="2"/>
  <c r="H75" i="2" s="1"/>
  <c r="F76" i="2"/>
  <c r="K75" i="2"/>
  <c r="J75" i="2"/>
  <c r="G75" i="2"/>
  <c r="E75" i="2"/>
  <c r="F74" i="2"/>
  <c r="I73" i="2"/>
  <c r="H73" i="2"/>
  <c r="H72" i="2"/>
  <c r="F72" i="2" s="1"/>
  <c r="F71" i="2"/>
  <c r="K70" i="2"/>
  <c r="J70" i="2"/>
  <c r="G70" i="2"/>
  <c r="E70" i="2"/>
  <c r="G65" i="2"/>
  <c r="K20" i="2"/>
  <c r="J20" i="2"/>
  <c r="G20" i="2"/>
  <c r="F20" i="2"/>
  <c r="H20" i="2"/>
  <c r="J15" i="2"/>
  <c r="F15" i="2"/>
  <c r="K14" i="2"/>
  <c r="J14" i="2"/>
  <c r="I14" i="2"/>
  <c r="H14" i="2"/>
  <c r="G14" i="2"/>
  <c r="E14" i="2"/>
  <c r="K13" i="2"/>
  <c r="J13" i="2"/>
  <c r="I13" i="2"/>
  <c r="G13" i="2"/>
  <c r="E13" i="2"/>
  <c r="K12" i="2"/>
  <c r="J12" i="2"/>
  <c r="I12" i="2"/>
  <c r="H12" i="2"/>
  <c r="G12" i="2"/>
  <c r="E12" i="2"/>
  <c r="K11" i="2"/>
  <c r="J11" i="2"/>
  <c r="I11" i="2"/>
  <c r="F11" i="2" s="1"/>
  <c r="H11" i="2"/>
  <c r="G11" i="2"/>
  <c r="E11" i="2"/>
  <c r="K40" i="2"/>
  <c r="J40" i="2"/>
  <c r="I40" i="2"/>
  <c r="H40" i="2"/>
  <c r="G40" i="2"/>
  <c r="F40" i="2"/>
  <c r="E40" i="2"/>
  <c r="K30" i="2"/>
  <c r="J30" i="2"/>
  <c r="I30" i="2"/>
  <c r="H30" i="2"/>
  <c r="G30" i="2"/>
  <c r="F30" i="2"/>
  <c r="E30" i="2"/>
  <c r="I20" i="2"/>
  <c r="E20" i="2"/>
  <c r="I121" i="2" l="1"/>
  <c r="H122" i="2"/>
  <c r="F12" i="2"/>
  <c r="H120" i="2"/>
  <c r="I122" i="2"/>
  <c r="I120" i="2" s="1"/>
  <c r="E120" i="2"/>
  <c r="G120" i="2"/>
  <c r="K120" i="2"/>
  <c r="E55" i="2"/>
  <c r="G55" i="2"/>
  <c r="K55" i="2"/>
  <c r="F115" i="2"/>
  <c r="G80" i="2"/>
  <c r="K80" i="2"/>
  <c r="H80" i="2"/>
  <c r="E80" i="2"/>
  <c r="I80" i="2"/>
  <c r="F80" i="2"/>
  <c r="J80" i="2"/>
  <c r="F77" i="2"/>
  <c r="H70" i="2"/>
  <c r="K65" i="2"/>
  <c r="H65" i="2"/>
  <c r="F65" i="2"/>
  <c r="E65" i="2"/>
  <c r="I65" i="2"/>
  <c r="F73" i="2"/>
  <c r="I75" i="2"/>
  <c r="F75" i="2" s="1"/>
  <c r="J65" i="2"/>
  <c r="I70" i="2"/>
  <c r="I15" i="2"/>
  <c r="K15" i="2"/>
  <c r="H15" i="2"/>
  <c r="E15" i="2"/>
  <c r="G15" i="2"/>
  <c r="J10" i="2"/>
  <c r="I10" i="2"/>
  <c r="E10" i="2"/>
  <c r="G10" i="2"/>
  <c r="K10" i="2"/>
  <c r="F70" i="2" l="1"/>
  <c r="F64" i="2" l="1"/>
  <c r="I63" i="2"/>
  <c r="H63" i="2"/>
  <c r="H60" i="2" s="1"/>
  <c r="F63" i="2"/>
  <c r="F62" i="2"/>
  <c r="F55" i="2" s="1"/>
  <c r="F61" i="2"/>
  <c r="K60" i="2"/>
  <c r="J60" i="2"/>
  <c r="I60" i="2"/>
  <c r="G60" i="2"/>
  <c r="E60" i="2"/>
  <c r="K49" i="2"/>
  <c r="J49" i="2"/>
  <c r="I49" i="2"/>
  <c r="H49" i="2"/>
  <c r="G49" i="2"/>
  <c r="E49" i="2"/>
  <c r="K48" i="2"/>
  <c r="J48" i="2"/>
  <c r="I48" i="2"/>
  <c r="G48" i="2"/>
  <c r="E48" i="2"/>
  <c r="K47" i="2"/>
  <c r="J47" i="2"/>
  <c r="I47" i="2"/>
  <c r="H47" i="2"/>
  <c r="G47" i="2"/>
  <c r="E47" i="2"/>
  <c r="K46" i="2"/>
  <c r="J46" i="2"/>
  <c r="I46" i="2"/>
  <c r="H46" i="2"/>
  <c r="G46" i="2"/>
  <c r="E46" i="2"/>
  <c r="F54" i="2"/>
  <c r="H53" i="2"/>
  <c r="F52" i="2"/>
  <c r="F51" i="2"/>
  <c r="F46" i="2" s="1"/>
  <c r="K50" i="2"/>
  <c r="K45" i="2" s="1"/>
  <c r="J50" i="2"/>
  <c r="J45" i="2" s="1"/>
  <c r="I50" i="2"/>
  <c r="I45" i="2" s="1"/>
  <c r="G50" i="2"/>
  <c r="E50" i="2"/>
  <c r="E45" i="2" s="1"/>
  <c r="K35" i="2"/>
  <c r="J35" i="2"/>
  <c r="I35" i="2"/>
  <c r="H35" i="2"/>
  <c r="G35" i="2"/>
  <c r="F35" i="2"/>
  <c r="E35" i="2"/>
  <c r="F124" i="2"/>
  <c r="H28" i="2"/>
  <c r="F122" i="2"/>
  <c r="F121" i="2"/>
  <c r="K25" i="2"/>
  <c r="J25" i="2"/>
  <c r="I25" i="2"/>
  <c r="G25" i="2"/>
  <c r="E25" i="2"/>
  <c r="I428" i="2"/>
  <c r="H232" i="23" s="1"/>
  <c r="I528" i="2"/>
  <c r="F448" i="23"/>
  <c r="G448" i="23"/>
  <c r="H448" i="23"/>
  <c r="I448" i="23"/>
  <c r="J448" i="23"/>
  <c r="F449" i="23"/>
  <c r="G449" i="23"/>
  <c r="H449" i="23"/>
  <c r="I449" i="23"/>
  <c r="J449" i="23"/>
  <c r="F450" i="23"/>
  <c r="G450" i="23"/>
  <c r="H450" i="23"/>
  <c r="I450" i="23"/>
  <c r="J450" i="23"/>
  <c r="F447" i="23"/>
  <c r="G447" i="23"/>
  <c r="H447" i="23"/>
  <c r="I447" i="23"/>
  <c r="J447" i="23"/>
  <c r="F739" i="2"/>
  <c r="E450" i="23" s="1"/>
  <c r="F738" i="2"/>
  <c r="E449" i="23" s="1"/>
  <c r="F737" i="2"/>
  <c r="E448" i="23" s="1"/>
  <c r="F736" i="2"/>
  <c r="E447" i="23" s="1"/>
  <c r="K735" i="2"/>
  <c r="J735" i="2"/>
  <c r="I735" i="2"/>
  <c r="H735" i="2"/>
  <c r="G735" i="2"/>
  <c r="E71" i="24"/>
  <c r="K71" i="24"/>
  <c r="I633" i="2"/>
  <c r="I630" i="2" s="1"/>
  <c r="I860" i="2"/>
  <c r="I875" i="2" s="1"/>
  <c r="F120" i="5" s="1"/>
  <c r="I563" i="2"/>
  <c r="I345" i="2"/>
  <c r="H188" i="23"/>
  <c r="H179" i="23"/>
  <c r="I365" i="2"/>
  <c r="I363" i="2"/>
  <c r="I360" i="2" s="1"/>
  <c r="F115" i="23"/>
  <c r="G115" i="23"/>
  <c r="H115" i="23"/>
  <c r="I115" i="23"/>
  <c r="J115" i="23"/>
  <c r="F116" i="23"/>
  <c r="G116" i="23"/>
  <c r="H116" i="23"/>
  <c r="I116" i="23"/>
  <c r="J116" i="23"/>
  <c r="F117" i="23"/>
  <c r="G117" i="23"/>
  <c r="H117" i="23"/>
  <c r="I117" i="23"/>
  <c r="J117" i="23"/>
  <c r="F114" i="23"/>
  <c r="G114" i="23"/>
  <c r="H114" i="23"/>
  <c r="I114" i="23"/>
  <c r="J114" i="23"/>
  <c r="K172" i="2"/>
  <c r="K173" i="2"/>
  <c r="K174" i="2"/>
  <c r="K175" i="2"/>
  <c r="J172" i="2"/>
  <c r="J173" i="2"/>
  <c r="J174" i="2"/>
  <c r="J175" i="2"/>
  <c r="I172" i="2"/>
  <c r="I173" i="2"/>
  <c r="I174" i="2"/>
  <c r="I175" i="2"/>
  <c r="H172" i="2"/>
  <c r="H173" i="2"/>
  <c r="H174" i="2"/>
  <c r="H175" i="2"/>
  <c r="G172" i="2"/>
  <c r="G175" i="2"/>
  <c r="F190" i="2"/>
  <c r="E117" i="23" s="1"/>
  <c r="F189" i="2"/>
  <c r="E116" i="23" s="1"/>
  <c r="F188" i="2"/>
  <c r="E115" i="23" s="1"/>
  <c r="F187" i="2"/>
  <c r="E114" i="23" s="1"/>
  <c r="K186" i="2"/>
  <c r="J186" i="2"/>
  <c r="I186" i="2"/>
  <c r="H186" i="2"/>
  <c r="G186" i="2"/>
  <c r="E186" i="2"/>
  <c r="E183" i="23"/>
  <c r="H348" i="2"/>
  <c r="H345" i="2" s="1"/>
  <c r="H347" i="2"/>
  <c r="G191" i="23" s="1"/>
  <c r="H343" i="2"/>
  <c r="H340" i="2" s="1"/>
  <c r="F444" i="23"/>
  <c r="G444" i="23"/>
  <c r="H444" i="23"/>
  <c r="I444" i="23"/>
  <c r="J444" i="23"/>
  <c r="F445" i="23"/>
  <c r="G445" i="23"/>
  <c r="H445" i="23"/>
  <c r="I445" i="23"/>
  <c r="J445" i="23"/>
  <c r="F446" i="23"/>
  <c r="G446" i="23"/>
  <c r="H446" i="23"/>
  <c r="I446" i="23"/>
  <c r="J446" i="23"/>
  <c r="F443" i="23"/>
  <c r="G443" i="23"/>
  <c r="H443" i="23"/>
  <c r="I443" i="23"/>
  <c r="J443" i="23"/>
  <c r="F440" i="23"/>
  <c r="G440" i="23"/>
  <c r="H440" i="23"/>
  <c r="I440" i="23"/>
  <c r="J440" i="23"/>
  <c r="F441" i="23"/>
  <c r="G441" i="23"/>
  <c r="H441" i="23"/>
  <c r="I441" i="23"/>
  <c r="J441" i="23"/>
  <c r="F442" i="23"/>
  <c r="G442" i="23"/>
  <c r="H442" i="23"/>
  <c r="I442" i="23"/>
  <c r="J442" i="23"/>
  <c r="F439" i="23"/>
  <c r="G439" i="23"/>
  <c r="H439" i="23"/>
  <c r="I439" i="23"/>
  <c r="J439" i="23"/>
  <c r="F436" i="23"/>
  <c r="G436" i="23"/>
  <c r="H436" i="23"/>
  <c r="I436" i="23"/>
  <c r="J436" i="23"/>
  <c r="F437" i="23"/>
  <c r="G437" i="23"/>
  <c r="H437" i="23"/>
  <c r="I437" i="23"/>
  <c r="J437" i="23"/>
  <c r="F438" i="23"/>
  <c r="G438" i="23"/>
  <c r="H438" i="23"/>
  <c r="I438" i="23"/>
  <c r="J438" i="23"/>
  <c r="F435" i="23"/>
  <c r="G435" i="23"/>
  <c r="H435" i="23"/>
  <c r="I435" i="23"/>
  <c r="J435" i="23"/>
  <c r="F432" i="23"/>
  <c r="G432" i="23"/>
  <c r="H432" i="23"/>
  <c r="I432" i="23"/>
  <c r="J432" i="23"/>
  <c r="F433" i="23"/>
  <c r="G433" i="23"/>
  <c r="H433" i="23"/>
  <c r="I433" i="23"/>
  <c r="J433" i="23"/>
  <c r="F434" i="23"/>
  <c r="G434" i="23"/>
  <c r="H434" i="23"/>
  <c r="I434" i="23"/>
  <c r="J434" i="23"/>
  <c r="F431" i="23"/>
  <c r="G431" i="23"/>
  <c r="H431" i="23"/>
  <c r="I431" i="23"/>
  <c r="J431" i="23"/>
  <c r="F428" i="23"/>
  <c r="G428" i="23"/>
  <c r="H428" i="23"/>
  <c r="I428" i="23"/>
  <c r="J428" i="23"/>
  <c r="F429" i="23"/>
  <c r="G429" i="23"/>
  <c r="H429" i="23"/>
  <c r="I429" i="23"/>
  <c r="J429" i="23"/>
  <c r="F430" i="23"/>
  <c r="G430" i="23"/>
  <c r="H430" i="23"/>
  <c r="I430" i="23"/>
  <c r="J430" i="23"/>
  <c r="F424" i="23"/>
  <c r="G424" i="23"/>
  <c r="H424" i="23"/>
  <c r="I424" i="23"/>
  <c r="J424" i="23"/>
  <c r="F425" i="23"/>
  <c r="G425" i="23"/>
  <c r="H425" i="23"/>
  <c r="I425" i="23"/>
  <c r="J425" i="23"/>
  <c r="F426" i="23"/>
  <c r="G426" i="23"/>
  <c r="H426" i="23"/>
  <c r="I426" i="23"/>
  <c r="J426" i="23"/>
  <c r="F423" i="23"/>
  <c r="G423" i="23"/>
  <c r="H423" i="23"/>
  <c r="I423" i="23"/>
  <c r="J423" i="23"/>
  <c r="F420" i="23"/>
  <c r="G420" i="23"/>
  <c r="H420" i="23"/>
  <c r="I420" i="23"/>
  <c r="J420" i="23"/>
  <c r="F421" i="23"/>
  <c r="G421" i="23"/>
  <c r="H421" i="23"/>
  <c r="I421" i="23"/>
  <c r="J421" i="23"/>
  <c r="F422" i="23"/>
  <c r="G422" i="23"/>
  <c r="H422" i="23"/>
  <c r="I422" i="23"/>
  <c r="J422" i="23"/>
  <c r="F419" i="23"/>
  <c r="G419" i="23"/>
  <c r="H419" i="23"/>
  <c r="I419" i="23"/>
  <c r="J419" i="23"/>
  <c r="F416" i="23"/>
  <c r="G416" i="23"/>
  <c r="H416" i="23"/>
  <c r="I416" i="23"/>
  <c r="J416" i="23"/>
  <c r="F417" i="23"/>
  <c r="G417" i="23"/>
  <c r="H417" i="23"/>
  <c r="I417" i="23"/>
  <c r="J417" i="23"/>
  <c r="F418" i="23"/>
  <c r="G418" i="23"/>
  <c r="H418" i="23"/>
  <c r="I418" i="23"/>
  <c r="J418" i="23"/>
  <c r="F415" i="23"/>
  <c r="G415" i="23"/>
  <c r="H415" i="23"/>
  <c r="I415" i="23"/>
  <c r="J415" i="23"/>
  <c r="F412" i="23"/>
  <c r="G412" i="23"/>
  <c r="H412" i="23"/>
  <c r="I412" i="23"/>
  <c r="J412" i="23"/>
  <c r="F413" i="23"/>
  <c r="G413" i="23"/>
  <c r="H413" i="23"/>
  <c r="I413" i="23"/>
  <c r="J413" i="23"/>
  <c r="F414" i="23"/>
  <c r="G414" i="23"/>
  <c r="H414" i="23"/>
  <c r="I414" i="23"/>
  <c r="J414" i="23"/>
  <c r="F411" i="23"/>
  <c r="G411" i="23"/>
  <c r="H411" i="23"/>
  <c r="I411" i="23"/>
  <c r="J411" i="23"/>
  <c r="F408" i="23"/>
  <c r="G408" i="23"/>
  <c r="H408" i="23"/>
  <c r="I408" i="23"/>
  <c r="J408" i="23"/>
  <c r="F409" i="23"/>
  <c r="G409" i="23"/>
  <c r="H409" i="23"/>
  <c r="I409" i="23"/>
  <c r="J409" i="23"/>
  <c r="F410" i="23"/>
  <c r="G410" i="23"/>
  <c r="H410" i="23"/>
  <c r="I410" i="23"/>
  <c r="J410" i="23"/>
  <c r="F407" i="23"/>
  <c r="G407" i="23"/>
  <c r="H407" i="23"/>
  <c r="I407" i="23"/>
  <c r="J407" i="23"/>
  <c r="E810" i="2"/>
  <c r="G810" i="2"/>
  <c r="H810" i="2"/>
  <c r="I810" i="2"/>
  <c r="J810" i="2"/>
  <c r="K810" i="2"/>
  <c r="F811" i="2"/>
  <c r="E443" i="23" s="1"/>
  <c r="F812" i="2"/>
  <c r="E444" i="23" s="1"/>
  <c r="F813" i="2"/>
  <c r="E445" i="23" s="1"/>
  <c r="F814" i="2"/>
  <c r="E446" i="23" s="1"/>
  <c r="E805" i="2"/>
  <c r="G805" i="2"/>
  <c r="H805" i="2"/>
  <c r="I805" i="2"/>
  <c r="J805" i="2"/>
  <c r="K805" i="2"/>
  <c r="F806" i="2"/>
  <c r="E439" i="23" s="1"/>
  <c r="F807" i="2"/>
  <c r="E440" i="23" s="1"/>
  <c r="F808" i="2"/>
  <c r="E441" i="23" s="1"/>
  <c r="F809" i="2"/>
  <c r="E442" i="23" s="1"/>
  <c r="E795" i="2"/>
  <c r="G795" i="2"/>
  <c r="H795" i="2"/>
  <c r="I795" i="2"/>
  <c r="J795" i="2"/>
  <c r="K795" i="2"/>
  <c r="F796" i="2"/>
  <c r="E431" i="23" s="1"/>
  <c r="F797" i="2"/>
  <c r="E432" i="23" s="1"/>
  <c r="F798" i="2"/>
  <c r="E433" i="23" s="1"/>
  <c r="F799" i="2"/>
  <c r="E434" i="23" s="1"/>
  <c r="E800" i="2"/>
  <c r="G800" i="2"/>
  <c r="H800" i="2"/>
  <c r="I800" i="2"/>
  <c r="J800" i="2"/>
  <c r="K800" i="2"/>
  <c r="F801" i="2"/>
  <c r="E435" i="23" s="1"/>
  <c r="F802" i="2"/>
  <c r="E436" i="23" s="1"/>
  <c r="F803" i="2"/>
  <c r="E437" i="23" s="1"/>
  <c r="F804" i="2"/>
  <c r="E438" i="23" s="1"/>
  <c r="E790" i="2"/>
  <c r="G790" i="2"/>
  <c r="F427" i="23" s="1"/>
  <c r="H790" i="2"/>
  <c r="G427" i="23" s="1"/>
  <c r="I790" i="2"/>
  <c r="H427" i="23" s="1"/>
  <c r="J790" i="2"/>
  <c r="I427" i="23" s="1"/>
  <c r="K790" i="2"/>
  <c r="J427" i="23" s="1"/>
  <c r="F791" i="2"/>
  <c r="E428" i="23" s="1"/>
  <c r="F792" i="2"/>
  <c r="E429" i="23" s="1"/>
  <c r="F793" i="2"/>
  <c r="E430" i="23" s="1"/>
  <c r="F794" i="2"/>
  <c r="J839" i="2"/>
  <c r="J836" i="2" s="1"/>
  <c r="K839" i="2"/>
  <c r="I839" i="2"/>
  <c r="I836" i="2" s="1"/>
  <c r="J849" i="2"/>
  <c r="I466" i="23" s="1"/>
  <c r="K849" i="2"/>
  <c r="I849" i="2"/>
  <c r="K348" i="2"/>
  <c r="K345" i="2" s="1"/>
  <c r="J348" i="2"/>
  <c r="I192" i="23" s="1"/>
  <c r="I337" i="2"/>
  <c r="K368" i="2"/>
  <c r="J368" i="2"/>
  <c r="J365" i="2" s="1"/>
  <c r="K352" i="2"/>
  <c r="J195" i="23" s="1"/>
  <c r="J352" i="2"/>
  <c r="K343" i="2"/>
  <c r="K338" i="2" s="1"/>
  <c r="J343" i="2"/>
  <c r="I188" i="23" s="1"/>
  <c r="K538" i="2"/>
  <c r="J285" i="23" s="1"/>
  <c r="E730" i="2"/>
  <c r="E725" i="2"/>
  <c r="E720" i="2"/>
  <c r="E715" i="2"/>
  <c r="E710" i="2"/>
  <c r="H730" i="2"/>
  <c r="I730" i="2"/>
  <c r="J730" i="2"/>
  <c r="K730" i="2"/>
  <c r="G730" i="2"/>
  <c r="H725" i="2"/>
  <c r="I725" i="2"/>
  <c r="J725" i="2"/>
  <c r="K725" i="2"/>
  <c r="G725" i="2"/>
  <c r="H720" i="2"/>
  <c r="I720" i="2"/>
  <c r="J720" i="2"/>
  <c r="K720" i="2"/>
  <c r="G720" i="2"/>
  <c r="H715" i="2"/>
  <c r="I715" i="2"/>
  <c r="J715" i="2"/>
  <c r="K715" i="2"/>
  <c r="G715" i="2"/>
  <c r="H710" i="2"/>
  <c r="I710" i="2"/>
  <c r="J710" i="2"/>
  <c r="K710" i="2"/>
  <c r="G710" i="2"/>
  <c r="F711" i="2"/>
  <c r="E407" i="23" s="1"/>
  <c r="F712" i="2"/>
  <c r="E408" i="23" s="1"/>
  <c r="F713" i="2"/>
  <c r="E409" i="23" s="1"/>
  <c r="F714" i="2"/>
  <c r="E410" i="23" s="1"/>
  <c r="F716" i="2"/>
  <c r="E411" i="23" s="1"/>
  <c r="F717" i="2"/>
  <c r="E412" i="23" s="1"/>
  <c r="F718" i="2"/>
  <c r="E413" i="23" s="1"/>
  <c r="F719" i="2"/>
  <c r="E414" i="23" s="1"/>
  <c r="F721" i="2"/>
  <c r="E415" i="23" s="1"/>
  <c r="F722" i="2"/>
  <c r="E416" i="23" s="1"/>
  <c r="F723" i="2"/>
  <c r="E417" i="23" s="1"/>
  <c r="F724" i="2"/>
  <c r="E418" i="23" s="1"/>
  <c r="F726" i="2"/>
  <c r="E419" i="23" s="1"/>
  <c r="F727" i="2"/>
  <c r="E420" i="23" s="1"/>
  <c r="F728" i="2"/>
  <c r="E421" i="23" s="1"/>
  <c r="F729" i="2"/>
  <c r="E422" i="23" s="1"/>
  <c r="F731" i="2"/>
  <c r="E423" i="23" s="1"/>
  <c r="F732" i="2"/>
  <c r="E424" i="23" s="1"/>
  <c r="F733" i="2"/>
  <c r="E425" i="23" s="1"/>
  <c r="F734" i="2"/>
  <c r="E426" i="23" s="1"/>
  <c r="E68" i="24"/>
  <c r="E73" i="24"/>
  <c r="I73" i="24"/>
  <c r="J73" i="24"/>
  <c r="K73" i="24"/>
  <c r="L73" i="24"/>
  <c r="M73" i="24"/>
  <c r="H72" i="24"/>
  <c r="H71" i="24"/>
  <c r="H70" i="24"/>
  <c r="H69" i="24"/>
  <c r="M68" i="24"/>
  <c r="L68" i="24"/>
  <c r="K68" i="24"/>
  <c r="J68" i="24"/>
  <c r="I68" i="24"/>
  <c r="H68" i="24"/>
  <c r="H73" i="24"/>
  <c r="E16" i="24"/>
  <c r="J16" i="24"/>
  <c r="I569" i="2"/>
  <c r="I514" i="2" s="1"/>
  <c r="J569" i="2"/>
  <c r="K569" i="2"/>
  <c r="I566" i="2"/>
  <c r="J566" i="2"/>
  <c r="K566" i="2"/>
  <c r="I567" i="2"/>
  <c r="H308" i="23" s="1"/>
  <c r="J567" i="2"/>
  <c r="K567" i="2"/>
  <c r="J568" i="2"/>
  <c r="K568" i="2"/>
  <c r="J309" i="23" s="1"/>
  <c r="E630" i="2"/>
  <c r="F634" i="2"/>
  <c r="F632" i="2"/>
  <c r="F631" i="2"/>
  <c r="K630" i="2"/>
  <c r="J630" i="2"/>
  <c r="H630" i="2"/>
  <c r="G630" i="2"/>
  <c r="H638" i="2"/>
  <c r="H563" i="2"/>
  <c r="H560" i="2" s="1"/>
  <c r="H533" i="2"/>
  <c r="F533" i="2" s="1"/>
  <c r="E281" i="23" s="1"/>
  <c r="H578" i="2"/>
  <c r="H575" i="2" s="1"/>
  <c r="H538" i="2"/>
  <c r="H535" i="2" s="1"/>
  <c r="H518" i="2"/>
  <c r="H515" i="2" s="1"/>
  <c r="H510" i="2" s="1"/>
  <c r="K159" i="2"/>
  <c r="J96" i="23" s="1"/>
  <c r="J159" i="2"/>
  <c r="J156" i="2" s="1"/>
  <c r="I159" i="2"/>
  <c r="H96" i="23" s="1"/>
  <c r="K154" i="2"/>
  <c r="J154" i="2"/>
  <c r="I92" i="23" s="1"/>
  <c r="I154" i="2"/>
  <c r="I151" i="2" s="1"/>
  <c r="K149" i="2"/>
  <c r="J149" i="2"/>
  <c r="J146" i="2" s="1"/>
  <c r="I149" i="2"/>
  <c r="I146" i="2" s="1"/>
  <c r="H886" i="2"/>
  <c r="E56" i="24"/>
  <c r="J56" i="24"/>
  <c r="E51" i="24"/>
  <c r="J51" i="24"/>
  <c r="E36" i="24"/>
  <c r="J36" i="24"/>
  <c r="E13" i="24"/>
  <c r="E11" i="24"/>
  <c r="J11" i="24"/>
  <c r="E11" i="25"/>
  <c r="J11" i="25"/>
  <c r="H528" i="2"/>
  <c r="H525" i="2" s="1"/>
  <c r="H658" i="2"/>
  <c r="H553" i="2"/>
  <c r="H648" i="2"/>
  <c r="H645" i="2" s="1"/>
  <c r="H598" i="2"/>
  <c r="F598" i="2" s="1"/>
  <c r="H573" i="2"/>
  <c r="H613" i="2"/>
  <c r="H618" i="2"/>
  <c r="H615" i="2" s="1"/>
  <c r="H378" i="2"/>
  <c r="H363" i="2"/>
  <c r="G200" i="23" s="1"/>
  <c r="H368" i="2"/>
  <c r="G204" i="23" s="1"/>
  <c r="G179" i="23"/>
  <c r="H497" i="2"/>
  <c r="H271" i="2"/>
  <c r="G154" i="23" s="1"/>
  <c r="H266" i="2"/>
  <c r="G150" i="23" s="1"/>
  <c r="H261" i="2"/>
  <c r="G146" i="23" s="1"/>
  <c r="H240" i="2"/>
  <c r="F240" i="2" s="1"/>
  <c r="E137" i="23" s="1"/>
  <c r="E33" i="24"/>
  <c r="E23" i="24"/>
  <c r="E18" i="24"/>
  <c r="I13" i="25"/>
  <c r="J13" i="25"/>
  <c r="K13" i="25"/>
  <c r="L13" i="25"/>
  <c r="M13" i="25"/>
  <c r="E13" i="25"/>
  <c r="J48" i="24"/>
  <c r="J31" i="24"/>
  <c r="J26" i="24"/>
  <c r="J21" i="24"/>
  <c r="J8" i="24"/>
  <c r="F403" i="23"/>
  <c r="G403" i="23"/>
  <c r="H403" i="23"/>
  <c r="I403" i="23"/>
  <c r="J403" i="23"/>
  <c r="F404" i="23"/>
  <c r="G404" i="23"/>
  <c r="H404" i="23"/>
  <c r="I404" i="23"/>
  <c r="J404" i="23"/>
  <c r="F405" i="23"/>
  <c r="G405" i="23"/>
  <c r="H405" i="23"/>
  <c r="I405" i="23"/>
  <c r="J405" i="23"/>
  <c r="F406" i="23"/>
  <c r="G406" i="23"/>
  <c r="H406" i="23"/>
  <c r="I406" i="23"/>
  <c r="J406" i="23"/>
  <c r="E705" i="2"/>
  <c r="G705" i="2"/>
  <c r="H705" i="2"/>
  <c r="I705" i="2"/>
  <c r="J705" i="2"/>
  <c r="K705" i="2"/>
  <c r="F706" i="2"/>
  <c r="E403" i="23" s="1"/>
  <c r="F707" i="2"/>
  <c r="E404" i="23" s="1"/>
  <c r="F708" i="2"/>
  <c r="E405" i="23" s="1"/>
  <c r="F709" i="2"/>
  <c r="E406" i="23" s="1"/>
  <c r="H583" i="2"/>
  <c r="H593" i="2"/>
  <c r="H588" i="2"/>
  <c r="F588" i="2" s="1"/>
  <c r="E8" i="25"/>
  <c r="H11" i="25"/>
  <c r="H13" i="25"/>
  <c r="H8" i="25"/>
  <c r="H688" i="2"/>
  <c r="F400" i="23"/>
  <c r="G400" i="23"/>
  <c r="H400" i="23"/>
  <c r="I400" i="23"/>
  <c r="J400" i="23"/>
  <c r="F401" i="23"/>
  <c r="G401" i="23"/>
  <c r="H401" i="23"/>
  <c r="I401" i="23"/>
  <c r="J401" i="23"/>
  <c r="F402" i="23"/>
  <c r="G402" i="23"/>
  <c r="H402" i="23"/>
  <c r="I402" i="23"/>
  <c r="J402" i="23"/>
  <c r="F399" i="23"/>
  <c r="G399" i="23"/>
  <c r="H399" i="23"/>
  <c r="I399" i="23"/>
  <c r="J399" i="23"/>
  <c r="E700" i="2"/>
  <c r="G700" i="2"/>
  <c r="I700" i="2"/>
  <c r="I520" i="2" s="1"/>
  <c r="J700" i="2"/>
  <c r="K700" i="2"/>
  <c r="F701" i="2"/>
  <c r="E399" i="23" s="1"/>
  <c r="F702" i="2"/>
  <c r="E400" i="23" s="1"/>
  <c r="F703" i="2"/>
  <c r="H700" i="2"/>
  <c r="F704" i="2"/>
  <c r="E402" i="23" s="1"/>
  <c r="I13" i="16"/>
  <c r="J13" i="16"/>
  <c r="K13" i="16"/>
  <c r="L13" i="16"/>
  <c r="M13" i="16"/>
  <c r="H13" i="16"/>
  <c r="E13" i="16"/>
  <c r="F13" i="16"/>
  <c r="F13" i="25"/>
  <c r="J8" i="25"/>
  <c r="H352" i="2"/>
  <c r="H353" i="2"/>
  <c r="G196" i="23" s="1"/>
  <c r="H698" i="2"/>
  <c r="G397" i="23" s="1"/>
  <c r="F396" i="23"/>
  <c r="G396" i="23"/>
  <c r="H396" i="23"/>
  <c r="I396" i="23"/>
  <c r="J396" i="23"/>
  <c r="F397" i="23"/>
  <c r="H397" i="23"/>
  <c r="I397" i="23"/>
  <c r="J397" i="23"/>
  <c r="F398" i="23"/>
  <c r="G398" i="23"/>
  <c r="H398" i="23"/>
  <c r="I398" i="23"/>
  <c r="J398" i="23"/>
  <c r="F395" i="23"/>
  <c r="G395" i="23"/>
  <c r="H395" i="23"/>
  <c r="I395" i="23"/>
  <c r="J395" i="23"/>
  <c r="J11" i="16"/>
  <c r="E8" i="16"/>
  <c r="J8" i="16"/>
  <c r="E695" i="2"/>
  <c r="F697" i="2"/>
  <c r="E396" i="23" s="1"/>
  <c r="F699" i="2"/>
  <c r="E398" i="23" s="1"/>
  <c r="F696" i="2"/>
  <c r="G695" i="2"/>
  <c r="I695" i="2"/>
  <c r="J695" i="2"/>
  <c r="K695" i="2"/>
  <c r="H678" i="2"/>
  <c r="H675" i="2" s="1"/>
  <c r="H783" i="2"/>
  <c r="F783" i="2" s="1"/>
  <c r="E337" i="23" s="1"/>
  <c r="H778" i="2"/>
  <c r="H502" i="2"/>
  <c r="G268" i="23" s="1"/>
  <c r="E8" i="24"/>
  <c r="H663" i="2"/>
  <c r="G365" i="23" s="1"/>
  <c r="H673" i="2"/>
  <c r="H670" i="2" s="1"/>
  <c r="E63" i="24"/>
  <c r="J63" i="24"/>
  <c r="K63" i="24"/>
  <c r="L63" i="24"/>
  <c r="M63" i="24"/>
  <c r="I63" i="24"/>
  <c r="H64" i="24"/>
  <c r="H65" i="24"/>
  <c r="H66" i="24"/>
  <c r="H67" i="24"/>
  <c r="H839" i="2"/>
  <c r="H834" i="2" s="1"/>
  <c r="H854" i="2" s="1"/>
  <c r="E111" i="5" s="1"/>
  <c r="E625" i="2"/>
  <c r="F626" i="2"/>
  <c r="F627" i="2"/>
  <c r="F628" i="2"/>
  <c r="F629" i="2"/>
  <c r="G625" i="2"/>
  <c r="H625" i="2"/>
  <c r="I625" i="2"/>
  <c r="J625" i="2"/>
  <c r="K625" i="2"/>
  <c r="H149" i="2"/>
  <c r="H146" i="2" s="1"/>
  <c r="E530" i="2"/>
  <c r="E521" i="2"/>
  <c r="E522" i="2"/>
  <c r="E524" i="2"/>
  <c r="F471" i="23"/>
  <c r="H891" i="2"/>
  <c r="G484" i="23" s="1"/>
  <c r="F392" i="23"/>
  <c r="G392" i="23"/>
  <c r="H392" i="23"/>
  <c r="I392" i="23"/>
  <c r="J392" i="23"/>
  <c r="F393" i="23"/>
  <c r="G393" i="23"/>
  <c r="H393" i="23"/>
  <c r="I393" i="23"/>
  <c r="J393" i="23"/>
  <c r="F394" i="23"/>
  <c r="G394" i="23"/>
  <c r="H394" i="23"/>
  <c r="I394" i="23"/>
  <c r="J394" i="23"/>
  <c r="F391" i="23"/>
  <c r="G391" i="23"/>
  <c r="H391" i="23"/>
  <c r="I391" i="23"/>
  <c r="J391" i="23"/>
  <c r="F388" i="23"/>
  <c r="G388" i="23"/>
  <c r="H388" i="23"/>
  <c r="I388" i="23"/>
  <c r="J388" i="23"/>
  <c r="F389" i="23"/>
  <c r="G389" i="23"/>
  <c r="H389" i="23"/>
  <c r="I389" i="23"/>
  <c r="J389" i="23"/>
  <c r="F390" i="23"/>
  <c r="G390" i="23"/>
  <c r="H390" i="23"/>
  <c r="I390" i="23"/>
  <c r="J390" i="23"/>
  <c r="F387" i="23"/>
  <c r="G387" i="23"/>
  <c r="H387" i="23"/>
  <c r="I387" i="23"/>
  <c r="J387" i="23"/>
  <c r="F383" i="23"/>
  <c r="G383" i="23"/>
  <c r="H383" i="23"/>
  <c r="I383" i="23"/>
  <c r="J383" i="23"/>
  <c r="F384" i="23"/>
  <c r="G384" i="23"/>
  <c r="H384" i="23"/>
  <c r="I384" i="23"/>
  <c r="J384" i="23"/>
  <c r="F385" i="23"/>
  <c r="H385" i="23"/>
  <c r="I385" i="23"/>
  <c r="J385" i="23"/>
  <c r="F386" i="23"/>
  <c r="G386" i="23"/>
  <c r="H386" i="23"/>
  <c r="I386" i="23"/>
  <c r="J386" i="23"/>
  <c r="K746" i="2"/>
  <c r="K747" i="2"/>
  <c r="K748" i="2"/>
  <c r="K749" i="2"/>
  <c r="J746" i="2"/>
  <c r="J747" i="2"/>
  <c r="J748" i="2"/>
  <c r="J749" i="2"/>
  <c r="I746" i="2"/>
  <c r="I747" i="2"/>
  <c r="I748" i="2"/>
  <c r="I749" i="2"/>
  <c r="H746" i="2"/>
  <c r="H747" i="2"/>
  <c r="H749" i="2"/>
  <c r="G746" i="2"/>
  <c r="G747" i="2"/>
  <c r="G748" i="2"/>
  <c r="G749" i="2"/>
  <c r="F789" i="2"/>
  <c r="E394" i="23" s="1"/>
  <c r="F788" i="2"/>
  <c r="E393" i="23" s="1"/>
  <c r="F787" i="2"/>
  <c r="E392" i="23" s="1"/>
  <c r="F786" i="2"/>
  <c r="E391" i="23" s="1"/>
  <c r="K785" i="2"/>
  <c r="J785" i="2"/>
  <c r="I785" i="2"/>
  <c r="H785" i="2"/>
  <c r="G785" i="2"/>
  <c r="E785" i="2"/>
  <c r="F694" i="2"/>
  <c r="E390" i="23" s="1"/>
  <c r="F693" i="2"/>
  <c r="E389" i="23" s="1"/>
  <c r="F692" i="2"/>
  <c r="E388" i="23" s="1"/>
  <c r="F691" i="2"/>
  <c r="E387" i="23" s="1"/>
  <c r="K690" i="2"/>
  <c r="J690" i="2"/>
  <c r="I690" i="2"/>
  <c r="H690" i="2"/>
  <c r="G690" i="2"/>
  <c r="E690" i="2"/>
  <c r="F689" i="2"/>
  <c r="E386" i="23" s="1"/>
  <c r="F687" i="2"/>
  <c r="E384" i="23" s="1"/>
  <c r="F686" i="2"/>
  <c r="E383" i="23" s="1"/>
  <c r="K685" i="2"/>
  <c r="J685" i="2"/>
  <c r="I685" i="2"/>
  <c r="G685" i="2"/>
  <c r="E685" i="2"/>
  <c r="H643" i="2"/>
  <c r="H608" i="2"/>
  <c r="F608" i="2" s="1"/>
  <c r="H61" i="24"/>
  <c r="H60" i="24"/>
  <c r="H59" i="24"/>
  <c r="H58" i="24"/>
  <c r="M58" i="24"/>
  <c r="L58" i="24"/>
  <c r="K58" i="24"/>
  <c r="J58" i="24"/>
  <c r="I58" i="24"/>
  <c r="E58" i="24"/>
  <c r="H56" i="24"/>
  <c r="H55" i="24"/>
  <c r="H54" i="24"/>
  <c r="M53" i="24"/>
  <c r="L53" i="24"/>
  <c r="K53" i="24"/>
  <c r="J53" i="24"/>
  <c r="I53" i="24"/>
  <c r="H53" i="24"/>
  <c r="E53" i="24"/>
  <c r="H50" i="24"/>
  <c r="H49" i="24"/>
  <c r="M48" i="24"/>
  <c r="L48" i="24"/>
  <c r="K48" i="24"/>
  <c r="I48" i="24"/>
  <c r="E48" i="24"/>
  <c r="H47" i="24"/>
  <c r="J46" i="24"/>
  <c r="H46" i="24"/>
  <c r="H45" i="24"/>
  <c r="H44" i="24"/>
  <c r="M43" i="24"/>
  <c r="L43" i="24"/>
  <c r="K43" i="24"/>
  <c r="J43" i="24"/>
  <c r="I43" i="24"/>
  <c r="H43" i="24"/>
  <c r="J41" i="24"/>
  <c r="J38" i="24"/>
  <c r="E41" i="24"/>
  <c r="M38" i="24"/>
  <c r="L38" i="24"/>
  <c r="K38" i="24"/>
  <c r="I38" i="24"/>
  <c r="F38" i="24"/>
  <c r="E38" i="24"/>
  <c r="H36" i="24"/>
  <c r="H33" i="24"/>
  <c r="M33" i="24"/>
  <c r="L33" i="24"/>
  <c r="K33" i="24"/>
  <c r="J33" i="24"/>
  <c r="I33" i="24"/>
  <c r="F33" i="24"/>
  <c r="H31" i="24"/>
  <c r="H28" i="24"/>
  <c r="M28" i="24"/>
  <c r="L28" i="24"/>
  <c r="K28" i="24"/>
  <c r="I28" i="24"/>
  <c r="F28" i="24"/>
  <c r="E28" i="24"/>
  <c r="H26" i="24"/>
  <c r="H23" i="24"/>
  <c r="M23" i="24"/>
  <c r="L23" i="24"/>
  <c r="K23" i="24"/>
  <c r="I23" i="24"/>
  <c r="F23" i="24"/>
  <c r="H21" i="24"/>
  <c r="H18" i="24"/>
  <c r="M18" i="24"/>
  <c r="L18" i="24"/>
  <c r="K18" i="24"/>
  <c r="J18" i="24"/>
  <c r="I18" i="24"/>
  <c r="F18" i="24"/>
  <c r="F73" i="24"/>
  <c r="H16" i="24"/>
  <c r="H13" i="24"/>
  <c r="M13" i="24"/>
  <c r="L13" i="24"/>
  <c r="K13" i="24"/>
  <c r="J13" i="24"/>
  <c r="I13" i="24"/>
  <c r="F13" i="24"/>
  <c r="M8" i="24"/>
  <c r="L8" i="24"/>
  <c r="K8" i="24"/>
  <c r="I8" i="24"/>
  <c r="H566" i="2"/>
  <c r="H567" i="2"/>
  <c r="H569" i="2"/>
  <c r="G620" i="2"/>
  <c r="H620" i="2"/>
  <c r="I620" i="2"/>
  <c r="J620" i="2"/>
  <c r="K620" i="2"/>
  <c r="F621" i="2"/>
  <c r="F622" i="2"/>
  <c r="F623" i="2"/>
  <c r="F624" i="2"/>
  <c r="H870" i="2"/>
  <c r="G475" i="23" s="1"/>
  <c r="H865" i="2"/>
  <c r="G471" i="23" s="1"/>
  <c r="H154" i="2"/>
  <c r="G92" i="23" s="1"/>
  <c r="F380" i="23"/>
  <c r="G380" i="23"/>
  <c r="H380" i="23"/>
  <c r="I380" i="23"/>
  <c r="J380" i="23"/>
  <c r="F381" i="23"/>
  <c r="G381" i="23"/>
  <c r="H381" i="23"/>
  <c r="I381" i="23"/>
  <c r="J381" i="23"/>
  <c r="F382" i="23"/>
  <c r="G382" i="23"/>
  <c r="H382" i="23"/>
  <c r="I382" i="23"/>
  <c r="J382" i="23"/>
  <c r="F379" i="23"/>
  <c r="G379" i="23"/>
  <c r="H379" i="23"/>
  <c r="I379" i="23"/>
  <c r="J379" i="23"/>
  <c r="F376" i="23"/>
  <c r="G376" i="23"/>
  <c r="H376" i="23"/>
  <c r="I376" i="23"/>
  <c r="J376" i="23"/>
  <c r="F377" i="23"/>
  <c r="H377" i="23"/>
  <c r="I377" i="23"/>
  <c r="J377" i="23"/>
  <c r="F378" i="23"/>
  <c r="G378" i="23"/>
  <c r="H378" i="23"/>
  <c r="I378" i="23"/>
  <c r="J378" i="23"/>
  <c r="F375" i="23"/>
  <c r="G375" i="23"/>
  <c r="H375" i="23"/>
  <c r="I375" i="23"/>
  <c r="J375" i="23"/>
  <c r="F372" i="23"/>
  <c r="G372" i="23"/>
  <c r="H372" i="23"/>
  <c r="I372" i="23"/>
  <c r="J372" i="23"/>
  <c r="F373" i="23"/>
  <c r="H373" i="23"/>
  <c r="I373" i="23"/>
  <c r="J373" i="23"/>
  <c r="F374" i="23"/>
  <c r="G374" i="23"/>
  <c r="H374" i="23"/>
  <c r="I374" i="23"/>
  <c r="J374" i="23"/>
  <c r="F371" i="23"/>
  <c r="G371" i="23"/>
  <c r="H371" i="23"/>
  <c r="I371" i="23"/>
  <c r="J371" i="23"/>
  <c r="F368" i="23"/>
  <c r="G368" i="23"/>
  <c r="H368" i="23"/>
  <c r="I368" i="23"/>
  <c r="J368" i="23"/>
  <c r="F369" i="23"/>
  <c r="G369" i="23"/>
  <c r="H369" i="23"/>
  <c r="I369" i="23"/>
  <c r="J369" i="23"/>
  <c r="F370" i="23"/>
  <c r="G370" i="23"/>
  <c r="H370" i="23"/>
  <c r="I370" i="23"/>
  <c r="J370" i="23"/>
  <c r="F367" i="23"/>
  <c r="G367" i="23"/>
  <c r="H367" i="23"/>
  <c r="I367" i="23"/>
  <c r="J367" i="23"/>
  <c r="F364" i="23"/>
  <c r="G364" i="23"/>
  <c r="H364" i="23"/>
  <c r="I364" i="23"/>
  <c r="J364" i="23"/>
  <c r="F365" i="23"/>
  <c r="H365" i="23"/>
  <c r="I365" i="23"/>
  <c r="J365" i="23"/>
  <c r="F366" i="23"/>
  <c r="G366" i="23"/>
  <c r="H366" i="23"/>
  <c r="I366" i="23"/>
  <c r="J366" i="23"/>
  <c r="F363" i="23"/>
  <c r="G363" i="23"/>
  <c r="H363" i="23"/>
  <c r="I363" i="23"/>
  <c r="J363" i="23"/>
  <c r="F360" i="23"/>
  <c r="G360" i="23"/>
  <c r="H360" i="23"/>
  <c r="I360" i="23"/>
  <c r="J360" i="23"/>
  <c r="F361" i="23"/>
  <c r="H361" i="23"/>
  <c r="I361" i="23"/>
  <c r="J361" i="23"/>
  <c r="F362" i="23"/>
  <c r="G362" i="23"/>
  <c r="H362" i="23"/>
  <c r="I362" i="23"/>
  <c r="J362" i="23"/>
  <c r="F359" i="23"/>
  <c r="G359" i="23"/>
  <c r="H359" i="23"/>
  <c r="I359" i="23"/>
  <c r="J359" i="23"/>
  <c r="F356" i="23"/>
  <c r="G356" i="23"/>
  <c r="H356" i="23"/>
  <c r="I356" i="23"/>
  <c r="J356" i="23"/>
  <c r="F357" i="23"/>
  <c r="G357" i="23"/>
  <c r="H357" i="23"/>
  <c r="I357" i="23"/>
  <c r="J357" i="23"/>
  <c r="F358" i="23"/>
  <c r="G358" i="23"/>
  <c r="H358" i="23"/>
  <c r="I358" i="23"/>
  <c r="J358" i="23"/>
  <c r="F355" i="23"/>
  <c r="G355" i="23"/>
  <c r="H355" i="23"/>
  <c r="I355" i="23"/>
  <c r="J355" i="23"/>
  <c r="E680" i="2"/>
  <c r="E675" i="2"/>
  <c r="E670" i="2"/>
  <c r="E665" i="2"/>
  <c r="E660" i="2"/>
  <c r="E655" i="2"/>
  <c r="E650" i="2"/>
  <c r="H680" i="2"/>
  <c r="I680" i="2"/>
  <c r="J680" i="2"/>
  <c r="K680" i="2"/>
  <c r="G680" i="2"/>
  <c r="I675" i="2"/>
  <c r="J675" i="2"/>
  <c r="K675" i="2"/>
  <c r="G675" i="2"/>
  <c r="I670" i="2"/>
  <c r="J670" i="2"/>
  <c r="K670" i="2"/>
  <c r="G670" i="2"/>
  <c r="H665" i="2"/>
  <c r="I665" i="2"/>
  <c r="J665" i="2"/>
  <c r="K665" i="2"/>
  <c r="G665" i="2"/>
  <c r="I660" i="2"/>
  <c r="J660" i="2"/>
  <c r="K660" i="2"/>
  <c r="G660" i="2"/>
  <c r="I655" i="2"/>
  <c r="J655" i="2"/>
  <c r="K655" i="2"/>
  <c r="G655" i="2"/>
  <c r="H650" i="2"/>
  <c r="I650" i="2"/>
  <c r="J650" i="2"/>
  <c r="K650" i="2"/>
  <c r="G650" i="2"/>
  <c r="F656" i="2"/>
  <c r="E359" i="23" s="1"/>
  <c r="F657" i="2"/>
  <c r="E360" i="23" s="1"/>
  <c r="F659" i="2"/>
  <c r="E362" i="23" s="1"/>
  <c r="F661" i="2"/>
  <c r="E363" i="23" s="1"/>
  <c r="F662" i="2"/>
  <c r="E364" i="23" s="1"/>
  <c r="F664" i="2"/>
  <c r="E366" i="23" s="1"/>
  <c r="F666" i="2"/>
  <c r="E367" i="23" s="1"/>
  <c r="F667" i="2"/>
  <c r="E368" i="23" s="1"/>
  <c r="F668" i="2"/>
  <c r="E369" i="23" s="1"/>
  <c r="F669" i="2"/>
  <c r="E370" i="23" s="1"/>
  <c r="F671" i="2"/>
  <c r="E371" i="23" s="1"/>
  <c r="F672" i="2"/>
  <c r="E372" i="23" s="1"/>
  <c r="F674" i="2"/>
  <c r="E374" i="23" s="1"/>
  <c r="F676" i="2"/>
  <c r="E375" i="23" s="1"/>
  <c r="F677" i="2"/>
  <c r="E376" i="23" s="1"/>
  <c r="F679" i="2"/>
  <c r="E378" i="23" s="1"/>
  <c r="F681" i="2"/>
  <c r="E379" i="23" s="1"/>
  <c r="F682" i="2"/>
  <c r="E380" i="23" s="1"/>
  <c r="F683" i="2"/>
  <c r="E381" i="23" s="1"/>
  <c r="F684" i="2"/>
  <c r="E382" i="23" s="1"/>
  <c r="F651" i="2"/>
  <c r="E355" i="23" s="1"/>
  <c r="F652" i="2"/>
  <c r="E356" i="23" s="1"/>
  <c r="F653" i="2"/>
  <c r="E357" i="23" s="1"/>
  <c r="F654" i="2"/>
  <c r="E358" i="23" s="1"/>
  <c r="I615" i="2"/>
  <c r="J615" i="2"/>
  <c r="K615" i="2"/>
  <c r="G615" i="2"/>
  <c r="F616" i="2"/>
  <c r="F617" i="2"/>
  <c r="F619" i="2"/>
  <c r="H169" i="2"/>
  <c r="H603" i="2"/>
  <c r="F603" i="2" s="1"/>
  <c r="G610" i="2"/>
  <c r="I610" i="2"/>
  <c r="J610" i="2"/>
  <c r="K610" i="2"/>
  <c r="G605" i="2"/>
  <c r="I605" i="2"/>
  <c r="J605" i="2"/>
  <c r="K605" i="2"/>
  <c r="G600" i="2"/>
  <c r="I600" i="2"/>
  <c r="J600" i="2"/>
  <c r="K600" i="2"/>
  <c r="G595" i="2"/>
  <c r="I595" i="2"/>
  <c r="J595" i="2"/>
  <c r="K595" i="2"/>
  <c r="G590" i="2"/>
  <c r="I590" i="2"/>
  <c r="J590" i="2"/>
  <c r="K590" i="2"/>
  <c r="G585" i="2"/>
  <c r="I585" i="2"/>
  <c r="J585" i="2"/>
  <c r="K585" i="2"/>
  <c r="G580" i="2"/>
  <c r="H580" i="2"/>
  <c r="I580" i="2"/>
  <c r="J580" i="2"/>
  <c r="K580" i="2"/>
  <c r="G575" i="2"/>
  <c r="I575" i="2"/>
  <c r="J575" i="2"/>
  <c r="K575" i="2"/>
  <c r="G570" i="2"/>
  <c r="I570" i="2"/>
  <c r="J570" i="2"/>
  <c r="K570" i="2"/>
  <c r="F571" i="2"/>
  <c r="F572" i="2"/>
  <c r="F574" i="2"/>
  <c r="F576" i="2"/>
  <c r="F577" i="2"/>
  <c r="F579" i="2"/>
  <c r="F581" i="2"/>
  <c r="F582" i="2"/>
  <c r="F583" i="2"/>
  <c r="F584" i="2"/>
  <c r="F586" i="2"/>
  <c r="F587" i="2"/>
  <c r="F589" i="2"/>
  <c r="F591" i="2"/>
  <c r="F592" i="2"/>
  <c r="F594" i="2"/>
  <c r="F596" i="2"/>
  <c r="F597" i="2"/>
  <c r="F599" i="2"/>
  <c r="F601" i="2"/>
  <c r="F602" i="2"/>
  <c r="F604" i="2"/>
  <c r="F606" i="2"/>
  <c r="F607" i="2"/>
  <c r="F609" i="2"/>
  <c r="F611" i="2"/>
  <c r="F612" i="2"/>
  <c r="F614" i="2"/>
  <c r="F352" i="23"/>
  <c r="G352" i="23"/>
  <c r="H352" i="23"/>
  <c r="I352" i="23"/>
  <c r="J352" i="23"/>
  <c r="F353" i="23"/>
  <c r="H353" i="23"/>
  <c r="I353" i="23"/>
  <c r="J353" i="23"/>
  <c r="F354" i="23"/>
  <c r="G354" i="23"/>
  <c r="H354" i="23"/>
  <c r="I354" i="23"/>
  <c r="J354" i="23"/>
  <c r="F351" i="23"/>
  <c r="G351" i="23"/>
  <c r="H351" i="23"/>
  <c r="I351" i="23"/>
  <c r="J351" i="23"/>
  <c r="F348" i="23"/>
  <c r="G348" i="23"/>
  <c r="H348" i="23"/>
  <c r="I348" i="23"/>
  <c r="J348" i="23"/>
  <c r="F349" i="23"/>
  <c r="H349" i="23"/>
  <c r="I349" i="23"/>
  <c r="J349" i="23"/>
  <c r="F350" i="23"/>
  <c r="G350" i="23"/>
  <c r="H350" i="23"/>
  <c r="I350" i="23"/>
  <c r="J350" i="23"/>
  <c r="F347" i="23"/>
  <c r="G347" i="23"/>
  <c r="H347" i="23"/>
  <c r="I347" i="23"/>
  <c r="J347" i="23"/>
  <c r="F344" i="23"/>
  <c r="G344" i="23"/>
  <c r="H344" i="23"/>
  <c r="I344" i="23"/>
  <c r="J344" i="23"/>
  <c r="F345" i="23"/>
  <c r="H345" i="23"/>
  <c r="I345" i="23"/>
  <c r="J345" i="23"/>
  <c r="F346" i="23"/>
  <c r="G346" i="23"/>
  <c r="H346" i="23"/>
  <c r="I346" i="23"/>
  <c r="J346" i="23"/>
  <c r="F343" i="23"/>
  <c r="G343" i="23"/>
  <c r="H343" i="23"/>
  <c r="I343" i="23"/>
  <c r="J343" i="23"/>
  <c r="F644" i="2"/>
  <c r="E350" i="23" s="1"/>
  <c r="F642" i="2"/>
  <c r="E348" i="23" s="1"/>
  <c r="F641" i="2"/>
  <c r="E347" i="23" s="1"/>
  <c r="K640" i="2"/>
  <c r="J640" i="2"/>
  <c r="I640" i="2"/>
  <c r="G640" i="2"/>
  <c r="H183" i="23"/>
  <c r="A76" i="23"/>
  <c r="I645" i="2"/>
  <c r="J645" i="2"/>
  <c r="K645" i="2"/>
  <c r="G645" i="2"/>
  <c r="H543" i="2"/>
  <c r="G289" i="23" s="1"/>
  <c r="E645" i="2"/>
  <c r="F646" i="2"/>
  <c r="E351" i="23" s="1"/>
  <c r="F647" i="2"/>
  <c r="E352" i="23" s="1"/>
  <c r="F649" i="2"/>
  <c r="E354" i="23" s="1"/>
  <c r="E635" i="2"/>
  <c r="I635" i="2"/>
  <c r="J635" i="2"/>
  <c r="K635" i="2"/>
  <c r="G635" i="2"/>
  <c r="F636" i="2"/>
  <c r="E343" i="23" s="1"/>
  <c r="F637" i="2"/>
  <c r="E344" i="23" s="1"/>
  <c r="F639" i="2"/>
  <c r="E346" i="23" s="1"/>
  <c r="G528" i="2"/>
  <c r="F277" i="23" s="1"/>
  <c r="F105" i="23"/>
  <c r="G105" i="23"/>
  <c r="H105" i="23"/>
  <c r="I105" i="23"/>
  <c r="J105" i="23"/>
  <c r="F104" i="23"/>
  <c r="H104" i="23"/>
  <c r="I104" i="23"/>
  <c r="J104" i="23"/>
  <c r="F103" i="23"/>
  <c r="G103" i="23"/>
  <c r="H103" i="23"/>
  <c r="I103" i="23"/>
  <c r="J103" i="23"/>
  <c r="F102" i="23"/>
  <c r="G102" i="23"/>
  <c r="H102" i="23"/>
  <c r="I102" i="23"/>
  <c r="J102" i="23"/>
  <c r="K142" i="2"/>
  <c r="K192" i="2" s="1"/>
  <c r="H19" i="5" s="1"/>
  <c r="K143" i="2"/>
  <c r="K145" i="2"/>
  <c r="K195" i="2" s="1"/>
  <c r="H22" i="5" s="1"/>
  <c r="J142" i="2"/>
  <c r="J143" i="2"/>
  <c r="J145" i="2"/>
  <c r="I142" i="2"/>
  <c r="I143" i="2"/>
  <c r="I145" i="2"/>
  <c r="H142" i="2"/>
  <c r="H143" i="2"/>
  <c r="H145" i="2"/>
  <c r="H195" i="2" s="1"/>
  <c r="E22" i="5" s="1"/>
  <c r="G142" i="2"/>
  <c r="G192" i="2" s="1"/>
  <c r="D19" i="5" s="1"/>
  <c r="G143" i="2"/>
  <c r="G145" i="2"/>
  <c r="E142" i="2"/>
  <c r="E143" i="2"/>
  <c r="E144" i="2"/>
  <c r="E145" i="2"/>
  <c r="E166" i="2"/>
  <c r="I166" i="2"/>
  <c r="J166" i="2"/>
  <c r="K166" i="2"/>
  <c r="G166" i="2"/>
  <c r="F167" i="2"/>
  <c r="E102" i="23" s="1"/>
  <c r="F168" i="2"/>
  <c r="E103" i="23" s="1"/>
  <c r="F170" i="2"/>
  <c r="E105" i="23" s="1"/>
  <c r="F228" i="23"/>
  <c r="G228" i="23"/>
  <c r="H228" i="23"/>
  <c r="I228" i="23"/>
  <c r="J228" i="23"/>
  <c r="F229" i="23"/>
  <c r="G229" i="23"/>
  <c r="H229" i="23"/>
  <c r="I229" i="23"/>
  <c r="J229" i="23"/>
  <c r="F230" i="23"/>
  <c r="G230" i="23"/>
  <c r="H230" i="23"/>
  <c r="I230" i="23"/>
  <c r="J230" i="23"/>
  <c r="F227" i="23"/>
  <c r="G227" i="23"/>
  <c r="H227" i="23"/>
  <c r="I227" i="23"/>
  <c r="J227" i="23"/>
  <c r="F232" i="23"/>
  <c r="G232" i="23"/>
  <c r="I232" i="23"/>
  <c r="J232" i="23"/>
  <c r="F233" i="23"/>
  <c r="G233" i="23"/>
  <c r="H233" i="23"/>
  <c r="I233" i="23"/>
  <c r="J233" i="23"/>
  <c r="F234" i="23"/>
  <c r="G234" i="23"/>
  <c r="H234" i="23"/>
  <c r="I234" i="23"/>
  <c r="J234" i="23"/>
  <c r="F231" i="23"/>
  <c r="G231" i="23"/>
  <c r="H231" i="23"/>
  <c r="I231" i="23"/>
  <c r="J231" i="23"/>
  <c r="E417" i="2"/>
  <c r="E418" i="2"/>
  <c r="E419" i="2"/>
  <c r="E420" i="2"/>
  <c r="K418" i="2"/>
  <c r="K433" i="2" s="1"/>
  <c r="H65" i="5" s="1"/>
  <c r="K419" i="2"/>
  <c r="K434" i="2" s="1"/>
  <c r="H66" i="5" s="1"/>
  <c r="K420" i="2"/>
  <c r="K435" i="2" s="1"/>
  <c r="H67" i="5" s="1"/>
  <c r="J418" i="2"/>
  <c r="J433" i="2" s="1"/>
  <c r="G65" i="5" s="1"/>
  <c r="J419" i="2"/>
  <c r="J434" i="2" s="1"/>
  <c r="G66" i="5" s="1"/>
  <c r="J420" i="2"/>
  <c r="J435" i="2" s="1"/>
  <c r="G67" i="5" s="1"/>
  <c r="I419" i="2"/>
  <c r="I434" i="2" s="1"/>
  <c r="F66" i="5" s="1"/>
  <c r="I420" i="2"/>
  <c r="I435" i="2" s="1"/>
  <c r="F67" i="5" s="1"/>
  <c r="H418" i="2"/>
  <c r="H433" i="2" s="1"/>
  <c r="E65" i="5" s="1"/>
  <c r="H419" i="2"/>
  <c r="H434" i="2" s="1"/>
  <c r="E66" i="5" s="1"/>
  <c r="H420" i="2"/>
  <c r="H435" i="2" s="1"/>
  <c r="E67" i="5" s="1"/>
  <c r="H417" i="2"/>
  <c r="H432" i="2" s="1"/>
  <c r="E64" i="5" s="1"/>
  <c r="I417" i="2"/>
  <c r="I432" i="2" s="1"/>
  <c r="F64" i="5" s="1"/>
  <c r="J417" i="2"/>
  <c r="J432" i="2" s="1"/>
  <c r="G64" i="5" s="1"/>
  <c r="K417" i="2"/>
  <c r="K432" i="2" s="1"/>
  <c r="H64" i="5" s="1"/>
  <c r="G418" i="2"/>
  <c r="G433" i="2" s="1"/>
  <c r="D65" i="5" s="1"/>
  <c r="G419" i="2"/>
  <c r="G434" i="2" s="1"/>
  <c r="D66" i="5" s="1"/>
  <c r="G420" i="2"/>
  <c r="G435" i="2" s="1"/>
  <c r="D67" i="5" s="1"/>
  <c r="G417" i="2"/>
  <c r="G432" i="2" s="1"/>
  <c r="D64" i="5" s="1"/>
  <c r="E426" i="2"/>
  <c r="G426" i="2"/>
  <c r="H426" i="2"/>
  <c r="J426" i="2"/>
  <c r="K426" i="2"/>
  <c r="F427" i="2"/>
  <c r="E231" i="23" s="1"/>
  <c r="F429" i="2"/>
  <c r="E233" i="23" s="1"/>
  <c r="F430" i="2"/>
  <c r="E234" i="23" s="1"/>
  <c r="F223" i="23"/>
  <c r="G223" i="23"/>
  <c r="H223" i="23"/>
  <c r="I223" i="23"/>
  <c r="J223" i="23"/>
  <c r="F224" i="23"/>
  <c r="G224" i="23"/>
  <c r="H224" i="23"/>
  <c r="I224" i="23"/>
  <c r="J224" i="23"/>
  <c r="F225" i="23"/>
  <c r="G225" i="23"/>
  <c r="H225" i="23"/>
  <c r="I225" i="23"/>
  <c r="J225" i="23"/>
  <c r="G222" i="23"/>
  <c r="H222" i="23"/>
  <c r="I222" i="23"/>
  <c r="J222" i="23"/>
  <c r="F222" i="23"/>
  <c r="F219" i="23"/>
  <c r="G219" i="23"/>
  <c r="H219" i="23"/>
  <c r="I219" i="23"/>
  <c r="J219" i="23"/>
  <c r="F220" i="23"/>
  <c r="G220" i="23"/>
  <c r="H220" i="23"/>
  <c r="I220" i="23"/>
  <c r="J220" i="23"/>
  <c r="F221" i="23"/>
  <c r="G221" i="23"/>
  <c r="H221" i="23"/>
  <c r="I221" i="23"/>
  <c r="J221" i="23"/>
  <c r="G218" i="23"/>
  <c r="H218" i="23"/>
  <c r="I218" i="23"/>
  <c r="J218" i="23"/>
  <c r="F218" i="23"/>
  <c r="F215" i="23"/>
  <c r="G215" i="23"/>
  <c r="H215" i="23"/>
  <c r="I215" i="23"/>
  <c r="J215" i="23"/>
  <c r="F216" i="23"/>
  <c r="G216" i="23"/>
  <c r="H216" i="23"/>
  <c r="I216" i="23"/>
  <c r="J216" i="23"/>
  <c r="F217" i="23"/>
  <c r="G217" i="23"/>
  <c r="H217" i="23"/>
  <c r="I217" i="23"/>
  <c r="J217" i="23"/>
  <c r="G214" i="23"/>
  <c r="H214" i="23"/>
  <c r="I214" i="23"/>
  <c r="J214" i="23"/>
  <c r="F214" i="23"/>
  <c r="E402" i="2"/>
  <c r="E403" i="2"/>
  <c r="E404" i="2"/>
  <c r="E401" i="2"/>
  <c r="E405" i="2"/>
  <c r="E400" i="2" s="1"/>
  <c r="H405" i="2"/>
  <c r="H400" i="2" s="1"/>
  <c r="I405" i="2"/>
  <c r="I400" i="2" s="1"/>
  <c r="J405" i="2"/>
  <c r="J400" i="2" s="1"/>
  <c r="K405" i="2"/>
  <c r="K400" i="2" s="1"/>
  <c r="G405" i="2"/>
  <c r="G400" i="2" s="1"/>
  <c r="F406" i="2"/>
  <c r="F401" i="2" s="1"/>
  <c r="F407" i="2"/>
  <c r="E223" i="23" s="1"/>
  <c r="F408" i="2"/>
  <c r="F403" i="2" s="1"/>
  <c r="F409" i="2"/>
  <c r="F404" i="2" s="1"/>
  <c r="H394" i="2"/>
  <c r="I394" i="2"/>
  <c r="J394" i="2"/>
  <c r="K394" i="2"/>
  <c r="G394" i="2"/>
  <c r="H393" i="2"/>
  <c r="I393" i="2"/>
  <c r="J393" i="2"/>
  <c r="K393" i="2"/>
  <c r="G393" i="2"/>
  <c r="H392" i="2"/>
  <c r="I392" i="2"/>
  <c r="J392" i="2"/>
  <c r="K392" i="2"/>
  <c r="G392" i="2"/>
  <c r="H391" i="2"/>
  <c r="I391" i="2"/>
  <c r="J391" i="2"/>
  <c r="K391" i="2"/>
  <c r="G391" i="2"/>
  <c r="E392" i="2"/>
  <c r="E393" i="2"/>
  <c r="E394" i="2"/>
  <c r="E391" i="2"/>
  <c r="E395" i="2"/>
  <c r="H395" i="2"/>
  <c r="I395" i="2"/>
  <c r="I390" i="2" s="1"/>
  <c r="J395" i="2"/>
  <c r="J390" i="2" s="1"/>
  <c r="K395" i="2"/>
  <c r="K390" i="2" s="1"/>
  <c r="G395" i="2"/>
  <c r="G390" i="2" s="1"/>
  <c r="F396" i="2"/>
  <c r="E218" i="23" s="1"/>
  <c r="F397" i="2"/>
  <c r="E219" i="23" s="1"/>
  <c r="F398" i="2"/>
  <c r="E220" i="23" s="1"/>
  <c r="F399" i="2"/>
  <c r="E221" i="23" s="1"/>
  <c r="E382" i="2"/>
  <c r="E383" i="2"/>
  <c r="E384" i="2"/>
  <c r="E381" i="2"/>
  <c r="E385" i="2"/>
  <c r="E380" i="2" s="1"/>
  <c r="H384" i="2"/>
  <c r="I384" i="2"/>
  <c r="J384" i="2"/>
  <c r="K384" i="2"/>
  <c r="G384" i="2"/>
  <c r="H383" i="2"/>
  <c r="I383" i="2"/>
  <c r="J383" i="2"/>
  <c r="K383" i="2"/>
  <c r="G383" i="2"/>
  <c r="H382" i="2"/>
  <c r="I382" i="2"/>
  <c r="J382" i="2"/>
  <c r="K382" i="2"/>
  <c r="G382" i="2"/>
  <c r="H381" i="2"/>
  <c r="I381" i="2"/>
  <c r="J381" i="2"/>
  <c r="K381" i="2"/>
  <c r="G381" i="2"/>
  <c r="H385" i="2"/>
  <c r="H380" i="2" s="1"/>
  <c r="I385" i="2"/>
  <c r="I380" i="2" s="1"/>
  <c r="J385" i="2"/>
  <c r="J380" i="2" s="1"/>
  <c r="K385" i="2"/>
  <c r="K380" i="2" s="1"/>
  <c r="G385" i="2"/>
  <c r="F387" i="2"/>
  <c r="F382" i="2" s="1"/>
  <c r="F388" i="2"/>
  <c r="F383" i="2" s="1"/>
  <c r="F389" i="2"/>
  <c r="F384" i="2" s="1"/>
  <c r="F386" i="2"/>
  <c r="F381" i="2" s="1"/>
  <c r="A275" i="23"/>
  <c r="A279" i="23" s="1"/>
  <c r="A283" i="23" s="1"/>
  <c r="A287" i="23" s="1"/>
  <c r="A291" i="23" s="1"/>
  <c r="A295" i="23" s="1"/>
  <c r="A299" i="23" s="1"/>
  <c r="A303" i="23" s="1"/>
  <c r="A307" i="23" s="1"/>
  <c r="A311" i="23" s="1"/>
  <c r="A315" i="23" s="1"/>
  <c r="A319" i="23" s="1"/>
  <c r="A323" i="23" s="1"/>
  <c r="A327" i="23" s="1"/>
  <c r="A331" i="23" s="1"/>
  <c r="A335" i="23" s="1"/>
  <c r="A339" i="23" s="1"/>
  <c r="A343" i="23" s="1"/>
  <c r="A347" i="23" s="1"/>
  <c r="A351" i="23" s="1"/>
  <c r="A355" i="23" s="1"/>
  <c r="A359" i="23" s="1"/>
  <c r="A363" i="23" s="1"/>
  <c r="A367" i="23" s="1"/>
  <c r="A371" i="23" s="1"/>
  <c r="A375" i="23" s="1"/>
  <c r="A379" i="23" s="1"/>
  <c r="A383" i="23" s="1"/>
  <c r="A387" i="23" s="1"/>
  <c r="A391" i="23" s="1"/>
  <c r="A395" i="23" s="1"/>
  <c r="A399" i="23" s="1"/>
  <c r="A403" i="23" s="1"/>
  <c r="A407" i="23" s="1"/>
  <c r="A411" i="23" s="1"/>
  <c r="A415" i="23" s="1"/>
  <c r="A419" i="23" s="1"/>
  <c r="A423" i="23" s="1"/>
  <c r="A427" i="23" s="1"/>
  <c r="A431" i="23" s="1"/>
  <c r="A435" i="23" s="1"/>
  <c r="A439" i="23" s="1"/>
  <c r="A443" i="23" s="1"/>
  <c r="A447" i="23" s="1"/>
  <c r="A451" i="23" s="1"/>
  <c r="A190" i="23"/>
  <c r="A194" i="23" s="1"/>
  <c r="A198" i="23" s="1"/>
  <c r="A202" i="23" s="1"/>
  <c r="A206" i="23" s="1"/>
  <c r="A210" i="23" s="1"/>
  <c r="A214" i="23" s="1"/>
  <c r="A218" i="23" s="1"/>
  <c r="A222" i="23" s="1"/>
  <c r="A82" i="23"/>
  <c r="A86" i="23"/>
  <c r="A90" i="23" s="1"/>
  <c r="A94" i="23" s="1"/>
  <c r="A98" i="23" s="1"/>
  <c r="A110" i="23"/>
  <c r="A114" i="23" s="1"/>
  <c r="A12" i="23"/>
  <c r="A16" i="23" s="1"/>
  <c r="A20" i="23" s="1"/>
  <c r="A24" i="23" s="1"/>
  <c r="A28" i="23" s="1"/>
  <c r="A32" i="23" s="1"/>
  <c r="A36" i="23" s="1"/>
  <c r="A40" i="23" s="1"/>
  <c r="A44" i="23" s="1"/>
  <c r="A48" i="23" s="1"/>
  <c r="A52" i="23" s="1"/>
  <c r="A56" i="23" s="1"/>
  <c r="A60" i="23" s="1"/>
  <c r="A64" i="23" s="1"/>
  <c r="A68" i="23" s="1"/>
  <c r="A72" i="23" s="1"/>
  <c r="K258" i="2"/>
  <c r="G154" i="2"/>
  <c r="G178" i="2"/>
  <c r="F107" i="23" s="1"/>
  <c r="G179" i="2"/>
  <c r="F179" i="2" s="1"/>
  <c r="G343" i="2"/>
  <c r="F188" i="23" s="1"/>
  <c r="E343" i="2"/>
  <c r="E340" i="2" s="1"/>
  <c r="G353" i="2"/>
  <c r="E353" i="2"/>
  <c r="E350" i="2" s="1"/>
  <c r="G502" i="2"/>
  <c r="F268" i="23" s="1"/>
  <c r="G492" i="2"/>
  <c r="G489" i="2" s="1"/>
  <c r="E492" i="2"/>
  <c r="G497" i="2"/>
  <c r="G494" i="2" s="1"/>
  <c r="E497" i="2"/>
  <c r="E494" i="2" s="1"/>
  <c r="G538" i="2"/>
  <c r="E538" i="2"/>
  <c r="G348" i="2"/>
  <c r="F192" i="23" s="1"/>
  <c r="E348" i="2"/>
  <c r="E345" i="2" s="1"/>
  <c r="G378" i="2"/>
  <c r="G375" i="2" s="1"/>
  <c r="G368" i="2"/>
  <c r="J200" i="23"/>
  <c r="H192" i="23"/>
  <c r="H196" i="23"/>
  <c r="J113" i="23"/>
  <c r="I113" i="23"/>
  <c r="H113" i="23"/>
  <c r="G113" i="23"/>
  <c r="F113" i="23"/>
  <c r="J112" i="23"/>
  <c r="I112" i="23"/>
  <c r="H112" i="23"/>
  <c r="F112" i="23"/>
  <c r="J111" i="23"/>
  <c r="I111" i="23"/>
  <c r="H111" i="23"/>
  <c r="G111" i="23"/>
  <c r="F111" i="23"/>
  <c r="J110" i="23"/>
  <c r="I110" i="23"/>
  <c r="H110" i="23"/>
  <c r="G110" i="23"/>
  <c r="F110" i="23"/>
  <c r="E181" i="2"/>
  <c r="I181" i="2"/>
  <c r="J181" i="2"/>
  <c r="K181" i="2"/>
  <c r="G181" i="2"/>
  <c r="F182" i="2"/>
  <c r="E110" i="23" s="1"/>
  <c r="F183" i="2"/>
  <c r="E111" i="23" s="1"/>
  <c r="F185" i="2"/>
  <c r="F482" i="23"/>
  <c r="G482" i="23"/>
  <c r="H482" i="23"/>
  <c r="I482" i="23"/>
  <c r="J482" i="23"/>
  <c r="F483" i="23"/>
  <c r="G483" i="23"/>
  <c r="H483" i="23"/>
  <c r="I483" i="23"/>
  <c r="J483" i="23"/>
  <c r="F484" i="23"/>
  <c r="H484" i="23"/>
  <c r="I484" i="23"/>
  <c r="J484" i="23"/>
  <c r="F485" i="23"/>
  <c r="G485" i="23"/>
  <c r="H485" i="23"/>
  <c r="I485" i="23"/>
  <c r="J485" i="23"/>
  <c r="F478" i="23"/>
  <c r="G478" i="23"/>
  <c r="H478" i="23"/>
  <c r="I478" i="23"/>
  <c r="J478" i="23"/>
  <c r="F479" i="23"/>
  <c r="G479" i="23"/>
  <c r="H479" i="23"/>
  <c r="I479" i="23"/>
  <c r="J479" i="23"/>
  <c r="F480" i="23"/>
  <c r="H480" i="23"/>
  <c r="I480" i="23"/>
  <c r="J480" i="23"/>
  <c r="F481" i="23"/>
  <c r="G481" i="23"/>
  <c r="H481" i="23"/>
  <c r="I481" i="23"/>
  <c r="J481" i="23"/>
  <c r="F473" i="23"/>
  <c r="G473" i="23"/>
  <c r="H473" i="23"/>
  <c r="I473" i="23"/>
  <c r="J473" i="23"/>
  <c r="F474" i="23"/>
  <c r="G474" i="23"/>
  <c r="H474" i="23"/>
  <c r="I474" i="23"/>
  <c r="J474" i="23"/>
  <c r="F475" i="23"/>
  <c r="H475" i="23"/>
  <c r="I475" i="23"/>
  <c r="J475" i="23"/>
  <c r="F476" i="23"/>
  <c r="G476" i="23"/>
  <c r="H476" i="23"/>
  <c r="I476" i="23"/>
  <c r="J476" i="23"/>
  <c r="F469" i="23"/>
  <c r="G469" i="23"/>
  <c r="H469" i="23"/>
  <c r="I469" i="23"/>
  <c r="J469" i="23"/>
  <c r="F470" i="23"/>
  <c r="G470" i="23"/>
  <c r="H470" i="23"/>
  <c r="I470" i="23"/>
  <c r="J470" i="23"/>
  <c r="I471" i="23"/>
  <c r="J471" i="23"/>
  <c r="F472" i="23"/>
  <c r="G472" i="23"/>
  <c r="H472" i="23"/>
  <c r="I472" i="23"/>
  <c r="J472" i="23"/>
  <c r="F464" i="23"/>
  <c r="G464" i="23"/>
  <c r="H464" i="23"/>
  <c r="I464" i="23"/>
  <c r="J464" i="23"/>
  <c r="F465" i="23"/>
  <c r="G465" i="23"/>
  <c r="H465" i="23"/>
  <c r="I465" i="23"/>
  <c r="J465" i="23"/>
  <c r="F466" i="23"/>
  <c r="G466" i="23"/>
  <c r="F467" i="23"/>
  <c r="G467" i="23"/>
  <c r="H467" i="23"/>
  <c r="I467" i="23"/>
  <c r="J467" i="23"/>
  <c r="F460" i="23"/>
  <c r="G460" i="23"/>
  <c r="H460" i="23"/>
  <c r="I460" i="23"/>
  <c r="J460" i="23"/>
  <c r="F461" i="23"/>
  <c r="G461" i="23"/>
  <c r="H461" i="23"/>
  <c r="I461" i="23"/>
  <c r="J461" i="23"/>
  <c r="F462" i="23"/>
  <c r="G462" i="23"/>
  <c r="H462" i="23"/>
  <c r="I462" i="23"/>
  <c r="J462" i="23"/>
  <c r="F463" i="23"/>
  <c r="G463" i="23"/>
  <c r="H463" i="23"/>
  <c r="I463" i="23"/>
  <c r="J463" i="23"/>
  <c r="F456" i="23"/>
  <c r="G456" i="23"/>
  <c r="H456" i="23"/>
  <c r="I456" i="23"/>
  <c r="J456" i="23"/>
  <c r="F457" i="23"/>
  <c r="G457" i="23"/>
  <c r="H457" i="23"/>
  <c r="I457" i="23"/>
  <c r="J457" i="23"/>
  <c r="F458" i="23"/>
  <c r="H458" i="23"/>
  <c r="F459" i="23"/>
  <c r="G459" i="23"/>
  <c r="H459" i="23"/>
  <c r="I459" i="23"/>
  <c r="J459" i="23"/>
  <c r="F339" i="23"/>
  <c r="G339" i="23"/>
  <c r="H339" i="23"/>
  <c r="I339" i="23"/>
  <c r="J339" i="23"/>
  <c r="F340" i="23"/>
  <c r="G340" i="23"/>
  <c r="H340" i="23"/>
  <c r="I340" i="23"/>
  <c r="J340" i="23"/>
  <c r="F341" i="23"/>
  <c r="G341" i="23"/>
  <c r="H341" i="23"/>
  <c r="I341" i="23"/>
  <c r="J341" i="23"/>
  <c r="F342" i="23"/>
  <c r="G342" i="23"/>
  <c r="H342" i="23"/>
  <c r="I342" i="23"/>
  <c r="J342" i="23"/>
  <c r="F335" i="23"/>
  <c r="G335" i="23"/>
  <c r="H335" i="23"/>
  <c r="I335" i="23"/>
  <c r="J335" i="23"/>
  <c r="F336" i="23"/>
  <c r="G336" i="23"/>
  <c r="H336" i="23"/>
  <c r="I336" i="23"/>
  <c r="J336" i="23"/>
  <c r="F337" i="23"/>
  <c r="H337" i="23"/>
  <c r="I337" i="23"/>
  <c r="J337" i="23"/>
  <c r="F338" i="23"/>
  <c r="G338" i="23"/>
  <c r="H338" i="23"/>
  <c r="I338" i="23"/>
  <c r="J338" i="23"/>
  <c r="F331" i="23"/>
  <c r="G331" i="23"/>
  <c r="H331" i="23"/>
  <c r="I331" i="23"/>
  <c r="J331" i="23"/>
  <c r="F332" i="23"/>
  <c r="G332" i="23"/>
  <c r="H332" i="23"/>
  <c r="I332" i="23"/>
  <c r="J332" i="23"/>
  <c r="F333" i="23"/>
  <c r="H333" i="23"/>
  <c r="I333" i="23"/>
  <c r="J333" i="23"/>
  <c r="F334" i="23"/>
  <c r="G334" i="23"/>
  <c r="H334" i="23"/>
  <c r="I334" i="23"/>
  <c r="J334" i="23"/>
  <c r="F327" i="23"/>
  <c r="G327" i="23"/>
  <c r="H327" i="23"/>
  <c r="I327" i="23"/>
  <c r="J327" i="23"/>
  <c r="F328" i="23"/>
  <c r="G328" i="23"/>
  <c r="H328" i="23"/>
  <c r="I328" i="23"/>
  <c r="J328" i="23"/>
  <c r="F329" i="23"/>
  <c r="G329" i="23"/>
  <c r="H329" i="23"/>
  <c r="I329" i="23"/>
  <c r="J329" i="23"/>
  <c r="F330" i="23"/>
  <c r="G330" i="23"/>
  <c r="H330" i="23"/>
  <c r="I330" i="23"/>
  <c r="J330" i="23"/>
  <c r="F323" i="23"/>
  <c r="G323" i="23"/>
  <c r="H323" i="23"/>
  <c r="I323" i="23"/>
  <c r="J323" i="23"/>
  <c r="F324" i="23"/>
  <c r="G324" i="23"/>
  <c r="H324" i="23"/>
  <c r="I324" i="23"/>
  <c r="J324" i="23"/>
  <c r="F325" i="23"/>
  <c r="G325" i="23"/>
  <c r="H325" i="23"/>
  <c r="I325" i="23"/>
  <c r="J325" i="23"/>
  <c r="F326" i="23"/>
  <c r="G326" i="23"/>
  <c r="H326" i="23"/>
  <c r="I326" i="23"/>
  <c r="J326" i="23"/>
  <c r="F319" i="23"/>
  <c r="G319" i="23"/>
  <c r="H319" i="23"/>
  <c r="I319" i="23"/>
  <c r="J319" i="23"/>
  <c r="F320" i="23"/>
  <c r="G320" i="23"/>
  <c r="H320" i="23"/>
  <c r="I320" i="23"/>
  <c r="J320" i="23"/>
  <c r="F321" i="23"/>
  <c r="G321" i="23"/>
  <c r="H321" i="23"/>
  <c r="I321" i="23"/>
  <c r="J321" i="23"/>
  <c r="F322" i="23"/>
  <c r="G322" i="23"/>
  <c r="H322" i="23"/>
  <c r="I322" i="23"/>
  <c r="J322" i="23"/>
  <c r="E755" i="2"/>
  <c r="F315" i="23"/>
  <c r="G315" i="23"/>
  <c r="H315" i="23"/>
  <c r="I315" i="23"/>
  <c r="J315" i="23"/>
  <c r="F316" i="23"/>
  <c r="G316" i="23"/>
  <c r="H316" i="23"/>
  <c r="I316" i="23"/>
  <c r="J316" i="23"/>
  <c r="F317" i="23"/>
  <c r="G317" i="23"/>
  <c r="H317" i="23"/>
  <c r="I317" i="23"/>
  <c r="J317" i="23"/>
  <c r="F318" i="23"/>
  <c r="G318" i="23"/>
  <c r="H318" i="23"/>
  <c r="I318" i="23"/>
  <c r="J318" i="23"/>
  <c r="F311" i="23"/>
  <c r="G311" i="23"/>
  <c r="H311" i="23"/>
  <c r="I311" i="23"/>
  <c r="J311" i="23"/>
  <c r="F312" i="23"/>
  <c r="G312" i="23"/>
  <c r="H312" i="23"/>
  <c r="I312" i="23"/>
  <c r="J312" i="23"/>
  <c r="F313" i="23"/>
  <c r="G313" i="23"/>
  <c r="H313" i="23"/>
  <c r="I313" i="23"/>
  <c r="J313" i="23"/>
  <c r="F314" i="23"/>
  <c r="G314" i="23"/>
  <c r="H314" i="23"/>
  <c r="I314" i="23"/>
  <c r="J314" i="23"/>
  <c r="F307" i="23"/>
  <c r="F308" i="23"/>
  <c r="F309" i="23"/>
  <c r="F310" i="23"/>
  <c r="F303" i="23"/>
  <c r="G303" i="23"/>
  <c r="H303" i="23"/>
  <c r="I303" i="23"/>
  <c r="J303" i="23"/>
  <c r="F304" i="23"/>
  <c r="G304" i="23"/>
  <c r="H304" i="23"/>
  <c r="I304" i="23"/>
  <c r="J304" i="23"/>
  <c r="F305" i="23"/>
  <c r="I305" i="23"/>
  <c r="J305" i="23"/>
  <c r="F306" i="23"/>
  <c r="G306" i="23"/>
  <c r="H306" i="23"/>
  <c r="I306" i="23"/>
  <c r="J306" i="23"/>
  <c r="F299" i="23"/>
  <c r="G299" i="23"/>
  <c r="H299" i="23"/>
  <c r="I299" i="23"/>
  <c r="J299" i="23"/>
  <c r="F300" i="23"/>
  <c r="G300" i="23"/>
  <c r="H300" i="23"/>
  <c r="I300" i="23"/>
  <c r="J300" i="23"/>
  <c r="F301" i="23"/>
  <c r="G301" i="23"/>
  <c r="H301" i="23"/>
  <c r="I301" i="23"/>
  <c r="J301" i="23"/>
  <c r="F302" i="23"/>
  <c r="G302" i="23"/>
  <c r="H302" i="23"/>
  <c r="I302" i="23"/>
  <c r="J302" i="23"/>
  <c r="F295" i="23"/>
  <c r="G295" i="23"/>
  <c r="H295" i="23"/>
  <c r="I295" i="23"/>
  <c r="J295" i="23"/>
  <c r="F296" i="23"/>
  <c r="G296" i="23"/>
  <c r="H296" i="23"/>
  <c r="I296" i="23"/>
  <c r="J296" i="23"/>
  <c r="F297" i="23"/>
  <c r="H297" i="23"/>
  <c r="I297" i="23"/>
  <c r="J297" i="23"/>
  <c r="F298" i="23"/>
  <c r="G298" i="23"/>
  <c r="H298" i="23"/>
  <c r="I298" i="23"/>
  <c r="J298" i="23"/>
  <c r="F291" i="23"/>
  <c r="G291" i="23"/>
  <c r="H291" i="23"/>
  <c r="I291" i="23"/>
  <c r="J291" i="23"/>
  <c r="F292" i="23"/>
  <c r="G292" i="23"/>
  <c r="H292" i="23"/>
  <c r="I292" i="23"/>
  <c r="J292" i="23"/>
  <c r="F293" i="23"/>
  <c r="G293" i="23"/>
  <c r="H293" i="23"/>
  <c r="I293" i="23"/>
  <c r="J293" i="23"/>
  <c r="F294" i="23"/>
  <c r="G294" i="23"/>
  <c r="H294" i="23"/>
  <c r="I294" i="23"/>
  <c r="J294" i="23"/>
  <c r="F287" i="23"/>
  <c r="G287" i="23"/>
  <c r="H287" i="23"/>
  <c r="I287" i="23"/>
  <c r="J287" i="23"/>
  <c r="F288" i="23"/>
  <c r="G288" i="23"/>
  <c r="H288" i="23"/>
  <c r="I288" i="23"/>
  <c r="J288" i="23"/>
  <c r="F289" i="23"/>
  <c r="H289" i="23"/>
  <c r="I289" i="23"/>
  <c r="J289" i="23"/>
  <c r="F290" i="23"/>
  <c r="G290" i="23"/>
  <c r="H290" i="23"/>
  <c r="I290" i="23"/>
  <c r="J290" i="23"/>
  <c r="F283" i="23"/>
  <c r="G283" i="23"/>
  <c r="H283" i="23"/>
  <c r="I283" i="23"/>
  <c r="J283" i="23"/>
  <c r="F284" i="23"/>
  <c r="G284" i="23"/>
  <c r="H284" i="23"/>
  <c r="I284" i="23"/>
  <c r="J284" i="23"/>
  <c r="H285" i="23"/>
  <c r="I285" i="23"/>
  <c r="F286" i="23"/>
  <c r="G286" i="23"/>
  <c r="H286" i="23"/>
  <c r="I286" i="23"/>
  <c r="J286" i="23"/>
  <c r="F279" i="23"/>
  <c r="G279" i="23"/>
  <c r="H279" i="23"/>
  <c r="I279" i="23"/>
  <c r="J279" i="23"/>
  <c r="F280" i="23"/>
  <c r="G280" i="23"/>
  <c r="H280" i="23"/>
  <c r="I280" i="23"/>
  <c r="J280" i="23"/>
  <c r="F281" i="23"/>
  <c r="H281" i="23"/>
  <c r="I281" i="23"/>
  <c r="J281" i="23"/>
  <c r="F282" i="23"/>
  <c r="G282" i="23"/>
  <c r="H282" i="23"/>
  <c r="I282" i="23"/>
  <c r="J282" i="23"/>
  <c r="F275" i="23"/>
  <c r="G275" i="23"/>
  <c r="H275" i="23"/>
  <c r="I275" i="23"/>
  <c r="J275" i="23"/>
  <c r="F276" i="23"/>
  <c r="G276" i="23"/>
  <c r="H276" i="23"/>
  <c r="I276" i="23"/>
  <c r="J276" i="23"/>
  <c r="I277" i="23"/>
  <c r="J277" i="23"/>
  <c r="F278" i="23"/>
  <c r="G278" i="23"/>
  <c r="H278" i="23"/>
  <c r="I278" i="23"/>
  <c r="J278" i="23"/>
  <c r="F271" i="23"/>
  <c r="G271" i="23"/>
  <c r="H271" i="23"/>
  <c r="I271" i="23"/>
  <c r="J271" i="23"/>
  <c r="F272" i="23"/>
  <c r="G272" i="23"/>
  <c r="H272" i="23"/>
  <c r="I272" i="23"/>
  <c r="J272" i="23"/>
  <c r="F273" i="23"/>
  <c r="H273" i="23"/>
  <c r="I273" i="23"/>
  <c r="J273" i="23"/>
  <c r="F274" i="23"/>
  <c r="G274" i="23"/>
  <c r="H274" i="23"/>
  <c r="I274" i="23"/>
  <c r="J274" i="23"/>
  <c r="K816" i="2"/>
  <c r="K817" i="2"/>
  <c r="K818" i="2"/>
  <c r="K819" i="2"/>
  <c r="J816" i="2"/>
  <c r="J817" i="2"/>
  <c r="J818" i="2"/>
  <c r="J819" i="2"/>
  <c r="I816" i="2"/>
  <c r="I817" i="2"/>
  <c r="I818" i="2"/>
  <c r="I819" i="2"/>
  <c r="H816" i="2"/>
  <c r="H817" i="2"/>
  <c r="H818" i="2"/>
  <c r="H819" i="2"/>
  <c r="G816" i="2"/>
  <c r="G817" i="2"/>
  <c r="G818" i="2"/>
  <c r="G819" i="2"/>
  <c r="E816" i="2"/>
  <c r="E817" i="2"/>
  <c r="E818" i="2"/>
  <c r="E819" i="2"/>
  <c r="E746" i="2"/>
  <c r="E747" i="2"/>
  <c r="E748" i="2"/>
  <c r="E749" i="2"/>
  <c r="F824" i="2"/>
  <c r="E342" i="23" s="1"/>
  <c r="F823" i="2"/>
  <c r="F818" i="2" s="1"/>
  <c r="F822" i="2"/>
  <c r="F821" i="2"/>
  <c r="K820" i="2"/>
  <c r="K815" i="2" s="1"/>
  <c r="J820" i="2"/>
  <c r="J815" i="2" s="1"/>
  <c r="I820" i="2"/>
  <c r="H820" i="2"/>
  <c r="H815" i="2" s="1"/>
  <c r="G820" i="2"/>
  <c r="G815" i="2" s="1"/>
  <c r="E820" i="2"/>
  <c r="E815" i="2" s="1"/>
  <c r="F784" i="2"/>
  <c r="E338" i="23" s="1"/>
  <c r="F782" i="2"/>
  <c r="E336" i="23" s="1"/>
  <c r="F781" i="2"/>
  <c r="E335" i="23" s="1"/>
  <c r="K780" i="2"/>
  <c r="J780" i="2"/>
  <c r="I780" i="2"/>
  <c r="G780" i="2"/>
  <c r="E780" i="2"/>
  <c r="F779" i="2"/>
  <c r="E334" i="23" s="1"/>
  <c r="F777" i="2"/>
  <c r="E332" i="23" s="1"/>
  <c r="F776" i="2"/>
  <c r="E331" i="23" s="1"/>
  <c r="K775" i="2"/>
  <c r="J775" i="2"/>
  <c r="I775" i="2"/>
  <c r="G775" i="2"/>
  <c r="E775" i="2"/>
  <c r="F774" i="2"/>
  <c r="E330" i="23" s="1"/>
  <c r="F773" i="2"/>
  <c r="E329" i="23" s="1"/>
  <c r="F772" i="2"/>
  <c r="E328" i="23" s="1"/>
  <c r="F771" i="2"/>
  <c r="E327" i="23" s="1"/>
  <c r="K770" i="2"/>
  <c r="J770" i="2"/>
  <c r="I770" i="2"/>
  <c r="H770" i="2"/>
  <c r="G770" i="2"/>
  <c r="E770" i="2"/>
  <c r="F769" i="2"/>
  <c r="E326" i="23" s="1"/>
  <c r="F768" i="2"/>
  <c r="E325" i="23" s="1"/>
  <c r="F767" i="2"/>
  <c r="E324" i="23" s="1"/>
  <c r="F766" i="2"/>
  <c r="E323" i="23" s="1"/>
  <c r="K765" i="2"/>
  <c r="J765" i="2"/>
  <c r="I765" i="2"/>
  <c r="H765" i="2"/>
  <c r="G765" i="2"/>
  <c r="E765" i="2"/>
  <c r="F764" i="2"/>
  <c r="E322" i="23" s="1"/>
  <c r="F763" i="2"/>
  <c r="E321" i="23" s="1"/>
  <c r="F762" i="2"/>
  <c r="E320" i="23" s="1"/>
  <c r="F761" i="2"/>
  <c r="E319" i="23" s="1"/>
  <c r="K760" i="2"/>
  <c r="J760" i="2"/>
  <c r="I760" i="2"/>
  <c r="H760" i="2"/>
  <c r="G760" i="2"/>
  <c r="E760" i="2"/>
  <c r="F759" i="2"/>
  <c r="F758" i="2"/>
  <c r="E317" i="23" s="1"/>
  <c r="F757" i="2"/>
  <c r="E316" i="23" s="1"/>
  <c r="F756" i="2"/>
  <c r="E315" i="23" s="1"/>
  <c r="K755" i="2"/>
  <c r="J755" i="2"/>
  <c r="I755" i="2"/>
  <c r="H755" i="2"/>
  <c r="G755" i="2"/>
  <c r="F754" i="2"/>
  <c r="E314" i="23" s="1"/>
  <c r="F753" i="2"/>
  <c r="E313" i="23" s="1"/>
  <c r="F752" i="2"/>
  <c r="E312" i="23" s="1"/>
  <c r="F751" i="2"/>
  <c r="K750" i="2"/>
  <c r="J750" i="2"/>
  <c r="I750" i="2"/>
  <c r="H750" i="2"/>
  <c r="G750" i="2"/>
  <c r="E750" i="2"/>
  <c r="K511" i="2"/>
  <c r="K512" i="2"/>
  <c r="K513" i="2"/>
  <c r="K514" i="2"/>
  <c r="J511" i="2"/>
  <c r="J512" i="2"/>
  <c r="J513" i="2"/>
  <c r="J514" i="2"/>
  <c r="I511" i="2"/>
  <c r="I512" i="2"/>
  <c r="I513" i="2"/>
  <c r="H511" i="2"/>
  <c r="H512" i="2"/>
  <c r="H514" i="2"/>
  <c r="G511" i="2"/>
  <c r="G512" i="2"/>
  <c r="G513" i="2"/>
  <c r="G514" i="2"/>
  <c r="E511" i="2"/>
  <c r="E512" i="2"/>
  <c r="E513" i="2"/>
  <c r="E514" i="2"/>
  <c r="F266" i="23"/>
  <c r="G266" i="23"/>
  <c r="H266" i="23"/>
  <c r="I266" i="23"/>
  <c r="J266" i="23"/>
  <c r="F267" i="23"/>
  <c r="G267" i="23"/>
  <c r="H267" i="23"/>
  <c r="I267" i="23"/>
  <c r="J267" i="23"/>
  <c r="H268" i="23"/>
  <c r="I268" i="23"/>
  <c r="J268" i="23"/>
  <c r="F269" i="23"/>
  <c r="G269" i="23"/>
  <c r="H269" i="23"/>
  <c r="I269" i="23"/>
  <c r="J269" i="23"/>
  <c r="F262" i="23"/>
  <c r="G262" i="23"/>
  <c r="H262" i="23"/>
  <c r="I262" i="23"/>
  <c r="J262" i="23"/>
  <c r="F263" i="23"/>
  <c r="G263" i="23"/>
  <c r="H263" i="23"/>
  <c r="I263" i="23"/>
  <c r="J263" i="23"/>
  <c r="H264" i="23"/>
  <c r="I264" i="23"/>
  <c r="J264" i="23"/>
  <c r="F265" i="23"/>
  <c r="G265" i="23"/>
  <c r="H265" i="23"/>
  <c r="I265" i="23"/>
  <c r="J265" i="23"/>
  <c r="F258" i="23"/>
  <c r="G258" i="23"/>
  <c r="H258" i="23"/>
  <c r="I258" i="23"/>
  <c r="J258" i="23"/>
  <c r="F259" i="23"/>
  <c r="G259" i="23"/>
  <c r="H259" i="23"/>
  <c r="I259" i="23"/>
  <c r="J259" i="23"/>
  <c r="G260" i="23"/>
  <c r="H260" i="23"/>
  <c r="I260" i="23"/>
  <c r="J260" i="23"/>
  <c r="F261" i="23"/>
  <c r="G261" i="23"/>
  <c r="H261" i="23"/>
  <c r="I261" i="23"/>
  <c r="J261" i="23"/>
  <c r="F253" i="23"/>
  <c r="G253" i="23"/>
  <c r="H253" i="23"/>
  <c r="I253" i="23"/>
  <c r="J253" i="23"/>
  <c r="F254" i="23"/>
  <c r="G254" i="23"/>
  <c r="H254" i="23"/>
  <c r="I254" i="23"/>
  <c r="J254" i="23"/>
  <c r="F255" i="23"/>
  <c r="G255" i="23"/>
  <c r="H255" i="23"/>
  <c r="I255" i="23"/>
  <c r="J255" i="23"/>
  <c r="F256" i="23"/>
  <c r="G256" i="23"/>
  <c r="H256" i="23"/>
  <c r="I256" i="23"/>
  <c r="J256" i="23"/>
  <c r="F249" i="23"/>
  <c r="G249" i="23"/>
  <c r="H249" i="23"/>
  <c r="I249" i="23"/>
  <c r="J249" i="23"/>
  <c r="F250" i="23"/>
  <c r="G250" i="23"/>
  <c r="H250" i="23"/>
  <c r="I250" i="23"/>
  <c r="J250" i="23"/>
  <c r="F251" i="23"/>
  <c r="G251" i="23"/>
  <c r="H251" i="23"/>
  <c r="I251" i="23"/>
  <c r="J251" i="23"/>
  <c r="F252" i="23"/>
  <c r="G252" i="23"/>
  <c r="H252" i="23"/>
  <c r="I252" i="23"/>
  <c r="J252" i="23"/>
  <c r="F245" i="23"/>
  <c r="G245" i="23"/>
  <c r="H245" i="23"/>
  <c r="I245" i="23"/>
  <c r="J245" i="23"/>
  <c r="F246" i="23"/>
  <c r="G246" i="23"/>
  <c r="H246" i="23"/>
  <c r="I246" i="23"/>
  <c r="J246" i="23"/>
  <c r="F247" i="23"/>
  <c r="G247" i="23"/>
  <c r="H247" i="23"/>
  <c r="I247" i="23"/>
  <c r="J247" i="23"/>
  <c r="F248" i="23"/>
  <c r="G248" i="23"/>
  <c r="H248" i="23"/>
  <c r="I248" i="23"/>
  <c r="J248" i="23"/>
  <c r="A56" i="6"/>
  <c r="J236" i="23"/>
  <c r="J237" i="23"/>
  <c r="J238" i="23"/>
  <c r="J239" i="23"/>
  <c r="I236" i="23"/>
  <c r="I237" i="23"/>
  <c r="I238" i="23"/>
  <c r="I239" i="23"/>
  <c r="H236" i="23"/>
  <c r="H237" i="23"/>
  <c r="H238" i="23"/>
  <c r="H239" i="23"/>
  <c r="G236" i="23"/>
  <c r="G237" i="23"/>
  <c r="G238" i="23"/>
  <c r="F236" i="23"/>
  <c r="F237" i="23"/>
  <c r="F238" i="23"/>
  <c r="E432" i="2"/>
  <c r="E433" i="2"/>
  <c r="E434" i="2"/>
  <c r="E435" i="2"/>
  <c r="J210" i="23"/>
  <c r="J211" i="23"/>
  <c r="J212" i="23"/>
  <c r="J213" i="23"/>
  <c r="I210" i="23"/>
  <c r="I211" i="23"/>
  <c r="I212" i="23"/>
  <c r="I213" i="23"/>
  <c r="H210" i="23"/>
  <c r="H211" i="23"/>
  <c r="H212" i="23"/>
  <c r="H213" i="23"/>
  <c r="G210" i="23"/>
  <c r="G211" i="23"/>
  <c r="G213" i="23"/>
  <c r="F210" i="23"/>
  <c r="F211" i="23"/>
  <c r="F213" i="23"/>
  <c r="J202" i="23"/>
  <c r="J203" i="23"/>
  <c r="J204" i="23"/>
  <c r="J205" i="23"/>
  <c r="I202" i="23"/>
  <c r="I203" i="23"/>
  <c r="I205" i="23"/>
  <c r="H202" i="23"/>
  <c r="H203" i="23"/>
  <c r="H205" i="23"/>
  <c r="G202" i="23"/>
  <c r="G203" i="23"/>
  <c r="G205" i="23"/>
  <c r="F202" i="23"/>
  <c r="F203" i="23"/>
  <c r="F205" i="23"/>
  <c r="J198" i="23"/>
  <c r="J199" i="23"/>
  <c r="J201" i="23"/>
  <c r="I198" i="23"/>
  <c r="I199" i="23"/>
  <c r="I200" i="23"/>
  <c r="I201" i="23"/>
  <c r="H198" i="23"/>
  <c r="H199" i="23"/>
  <c r="H200" i="23"/>
  <c r="H201" i="23"/>
  <c r="G198" i="23"/>
  <c r="G199" i="23"/>
  <c r="G201" i="23"/>
  <c r="F198" i="23"/>
  <c r="F199" i="23"/>
  <c r="F200" i="23"/>
  <c r="F201" i="23"/>
  <c r="J194" i="23"/>
  <c r="J196" i="23"/>
  <c r="J197" i="23"/>
  <c r="I194" i="23"/>
  <c r="I196" i="23"/>
  <c r="I197" i="23"/>
  <c r="H194" i="23"/>
  <c r="H197" i="23"/>
  <c r="G194" i="23"/>
  <c r="G197" i="23"/>
  <c r="F194" i="23"/>
  <c r="F195" i="23"/>
  <c r="F197" i="23"/>
  <c r="J190" i="23"/>
  <c r="J191" i="23"/>
  <c r="J192" i="23"/>
  <c r="J193" i="23"/>
  <c r="I190" i="23"/>
  <c r="I191" i="23"/>
  <c r="I193" i="23"/>
  <c r="H190" i="23"/>
  <c r="H191" i="23"/>
  <c r="H193" i="23"/>
  <c r="G190" i="23"/>
  <c r="G193" i="23"/>
  <c r="F190" i="23"/>
  <c r="F191" i="23"/>
  <c r="F193" i="23"/>
  <c r="J186" i="23"/>
  <c r="J187" i="23"/>
  <c r="J189" i="23"/>
  <c r="I186" i="23"/>
  <c r="I187" i="23"/>
  <c r="I189" i="23"/>
  <c r="H186" i="23"/>
  <c r="H187" i="23"/>
  <c r="H189" i="23"/>
  <c r="G186" i="23"/>
  <c r="G187" i="23"/>
  <c r="G188" i="23"/>
  <c r="G189" i="23"/>
  <c r="F186" i="23"/>
  <c r="F187" i="23"/>
  <c r="F189" i="23"/>
  <c r="J152" i="23"/>
  <c r="J153" i="23"/>
  <c r="J154" i="23"/>
  <c r="J155" i="23"/>
  <c r="I152" i="23"/>
  <c r="I153" i="23"/>
  <c r="I154" i="23"/>
  <c r="I155" i="23"/>
  <c r="H152" i="23"/>
  <c r="H153" i="23"/>
  <c r="H154" i="23"/>
  <c r="H155" i="23"/>
  <c r="G152" i="23"/>
  <c r="G153" i="23"/>
  <c r="G155" i="23"/>
  <c r="F152" i="23"/>
  <c r="F153" i="23"/>
  <c r="F154" i="23"/>
  <c r="F155" i="23"/>
  <c r="J148" i="23"/>
  <c r="J149" i="23"/>
  <c r="J150" i="23"/>
  <c r="J151" i="23"/>
  <c r="I148" i="23"/>
  <c r="I149" i="23"/>
  <c r="I150" i="23"/>
  <c r="I151" i="23"/>
  <c r="H148" i="23"/>
  <c r="H149" i="23"/>
  <c r="H150" i="23"/>
  <c r="H151" i="23"/>
  <c r="G148" i="23"/>
  <c r="G149" i="23"/>
  <c r="G151" i="23"/>
  <c r="F148" i="23"/>
  <c r="F149" i="23"/>
  <c r="F150" i="23"/>
  <c r="F151" i="23"/>
  <c r="J144" i="23"/>
  <c r="J145" i="23"/>
  <c r="J146" i="23"/>
  <c r="J147" i="23"/>
  <c r="I144" i="23"/>
  <c r="I145" i="23"/>
  <c r="I146" i="23"/>
  <c r="I147" i="23"/>
  <c r="H144" i="23"/>
  <c r="H145" i="23"/>
  <c r="H146" i="23"/>
  <c r="H147" i="23"/>
  <c r="G144" i="23"/>
  <c r="G145" i="23"/>
  <c r="G147" i="23"/>
  <c r="F144" i="23"/>
  <c r="F145" i="23"/>
  <c r="F146" i="23"/>
  <c r="F147" i="23"/>
  <c r="E233" i="2"/>
  <c r="E248" i="2" s="1"/>
  <c r="E234" i="2"/>
  <c r="E249" i="2" s="1"/>
  <c r="E235" i="2"/>
  <c r="E250" i="2" s="1"/>
  <c r="E236" i="2"/>
  <c r="E251" i="2" s="1"/>
  <c r="K233" i="2"/>
  <c r="K248" i="2" s="1"/>
  <c r="H28" i="5" s="1"/>
  <c r="K234" i="2"/>
  <c r="K249" i="2" s="1"/>
  <c r="H29" i="5" s="1"/>
  <c r="K235" i="2"/>
  <c r="K250" i="2" s="1"/>
  <c r="H30" i="5" s="1"/>
  <c r="K236" i="2"/>
  <c r="K251" i="2" s="1"/>
  <c r="H31" i="5" s="1"/>
  <c r="J233" i="2"/>
  <c r="J248" i="2" s="1"/>
  <c r="G28" i="5" s="1"/>
  <c r="J234" i="2"/>
  <c r="J235" i="2"/>
  <c r="J250" i="2" s="1"/>
  <c r="G30" i="5" s="1"/>
  <c r="J236" i="2"/>
  <c r="J251" i="2" s="1"/>
  <c r="G31" i="5" s="1"/>
  <c r="I233" i="2"/>
  <c r="I248" i="2" s="1"/>
  <c r="F28" i="5" s="1"/>
  <c r="I234" i="2"/>
  <c r="I249" i="2" s="1"/>
  <c r="F29" i="5" s="1"/>
  <c r="I235" i="2"/>
  <c r="I250" i="2" s="1"/>
  <c r="F30" i="5" s="1"/>
  <c r="I236" i="2"/>
  <c r="I251" i="2" s="1"/>
  <c r="F31" i="5" s="1"/>
  <c r="H233" i="2"/>
  <c r="H248" i="2" s="1"/>
  <c r="E28" i="5" s="1"/>
  <c r="H234" i="2"/>
  <c r="H249" i="2" s="1"/>
  <c r="E29" i="5" s="1"/>
  <c r="H236" i="2"/>
  <c r="H251" i="2" s="1"/>
  <c r="E31" i="5" s="1"/>
  <c r="G233" i="2"/>
  <c r="G248" i="2" s="1"/>
  <c r="D28" i="5" s="1"/>
  <c r="G234" i="2"/>
  <c r="G249" i="2" s="1"/>
  <c r="D29" i="5" s="1"/>
  <c r="G235" i="2"/>
  <c r="G236" i="2"/>
  <c r="G251" i="2" s="1"/>
  <c r="D31" i="5" s="1"/>
  <c r="J106" i="23"/>
  <c r="J107" i="23"/>
  <c r="J108" i="23"/>
  <c r="J109" i="23"/>
  <c r="I106" i="23"/>
  <c r="I107" i="23"/>
  <c r="I108" i="23"/>
  <c r="I109" i="23"/>
  <c r="H106" i="23"/>
  <c r="H107" i="23"/>
  <c r="H108" i="23"/>
  <c r="H109" i="23"/>
  <c r="G106" i="23"/>
  <c r="G107" i="23"/>
  <c r="G108" i="23"/>
  <c r="G109" i="23"/>
  <c r="F106" i="23"/>
  <c r="F109" i="23"/>
  <c r="J98" i="23"/>
  <c r="J99" i="23"/>
  <c r="J100" i="23"/>
  <c r="J101" i="23"/>
  <c r="I98" i="23"/>
  <c r="I99" i="23"/>
  <c r="I100" i="23"/>
  <c r="I101" i="23"/>
  <c r="H98" i="23"/>
  <c r="H99" i="23"/>
  <c r="H100" i="23"/>
  <c r="H101" i="23"/>
  <c r="G98" i="23"/>
  <c r="G99" i="23"/>
  <c r="G100" i="23"/>
  <c r="G101" i="23"/>
  <c r="F98" i="23"/>
  <c r="F99" i="23"/>
  <c r="F100" i="23"/>
  <c r="F101" i="23"/>
  <c r="J94" i="23"/>
  <c r="J95" i="23"/>
  <c r="J97" i="23"/>
  <c r="I94" i="23"/>
  <c r="I95" i="23"/>
  <c r="I97" i="23"/>
  <c r="H94" i="23"/>
  <c r="H95" i="23"/>
  <c r="H97" i="23"/>
  <c r="G94" i="23"/>
  <c r="G95" i="23"/>
  <c r="G96" i="23"/>
  <c r="G97" i="23"/>
  <c r="F94" i="23"/>
  <c r="F95" i="23"/>
  <c r="F96" i="23"/>
  <c r="F97" i="23"/>
  <c r="J90" i="23"/>
  <c r="J91" i="23"/>
  <c r="J93" i="23"/>
  <c r="I90" i="23"/>
  <c r="I91" i="23"/>
  <c r="I93" i="23"/>
  <c r="H90" i="23"/>
  <c r="H91" i="23"/>
  <c r="H93" i="23"/>
  <c r="F90" i="23"/>
  <c r="F91" i="23"/>
  <c r="F93" i="23"/>
  <c r="G90" i="23"/>
  <c r="G91" i="23"/>
  <c r="G93" i="23"/>
  <c r="J86" i="23"/>
  <c r="J87" i="23"/>
  <c r="J89" i="23"/>
  <c r="I86" i="23"/>
  <c r="I87" i="23"/>
  <c r="I89" i="23"/>
  <c r="H86" i="23"/>
  <c r="H87" i="23"/>
  <c r="H89" i="23"/>
  <c r="G86" i="23"/>
  <c r="G87" i="23"/>
  <c r="G89" i="23"/>
  <c r="F86" i="23"/>
  <c r="F87" i="23"/>
  <c r="F88" i="23"/>
  <c r="F89" i="23"/>
  <c r="E146" i="2"/>
  <c r="G146" i="2"/>
  <c r="E172" i="2"/>
  <c r="E173" i="2"/>
  <c r="E174" i="2"/>
  <c r="E175" i="2"/>
  <c r="J135" i="23"/>
  <c r="J136" i="23"/>
  <c r="J137" i="23"/>
  <c r="J138" i="23"/>
  <c r="I135" i="23"/>
  <c r="I136" i="23"/>
  <c r="I137" i="23"/>
  <c r="I138" i="23"/>
  <c r="H135" i="23"/>
  <c r="H136" i="23"/>
  <c r="H137" i="23"/>
  <c r="H138" i="23"/>
  <c r="G135" i="23"/>
  <c r="G136" i="23"/>
  <c r="G138" i="23"/>
  <c r="F135" i="23"/>
  <c r="F136" i="23"/>
  <c r="F137" i="23"/>
  <c r="F138" i="23"/>
  <c r="J177" i="23"/>
  <c r="J178" i="23"/>
  <c r="J179" i="23"/>
  <c r="J180" i="23"/>
  <c r="J181" i="23"/>
  <c r="J182" i="23"/>
  <c r="J183" i="23"/>
  <c r="J184" i="23"/>
  <c r="I181" i="23"/>
  <c r="I182" i="23"/>
  <c r="I184" i="23"/>
  <c r="H181" i="23"/>
  <c r="H182" i="23"/>
  <c r="H184" i="23"/>
  <c r="G181" i="23"/>
  <c r="G182" i="23"/>
  <c r="G184" i="23"/>
  <c r="F181" i="23"/>
  <c r="F182" i="23"/>
  <c r="F183" i="23"/>
  <c r="F184" i="23"/>
  <c r="I177" i="23"/>
  <c r="I178" i="23"/>
  <c r="I179" i="23"/>
  <c r="I180" i="23"/>
  <c r="H177" i="23"/>
  <c r="H178" i="23"/>
  <c r="H180" i="23"/>
  <c r="G177" i="23"/>
  <c r="G178" i="23"/>
  <c r="G180" i="23"/>
  <c r="F177" i="23"/>
  <c r="F178" i="23"/>
  <c r="F179" i="23"/>
  <c r="F180" i="23"/>
  <c r="E330" i="2"/>
  <c r="E331" i="2"/>
  <c r="E333" i="2"/>
  <c r="G239" i="23"/>
  <c r="E237" i="2"/>
  <c r="E232" i="2" s="1"/>
  <c r="E247" i="2" s="1"/>
  <c r="G237" i="2"/>
  <c r="G232" i="2" s="1"/>
  <c r="G247" i="2" s="1"/>
  <c r="D27" i="5" s="1"/>
  <c r="I237" i="2"/>
  <c r="I232" i="2" s="1"/>
  <c r="I247" i="2" s="1"/>
  <c r="F27" i="5" s="1"/>
  <c r="J237" i="2"/>
  <c r="J232" i="2" s="1"/>
  <c r="J247" i="2" s="1"/>
  <c r="G27" i="5" s="1"/>
  <c r="K237" i="2"/>
  <c r="K232" i="2" s="1"/>
  <c r="K247" i="2" s="1"/>
  <c r="H27" i="5" s="1"/>
  <c r="F238" i="2"/>
  <c r="E135" i="23" s="1"/>
  <c r="F239" i="2"/>
  <c r="E136" i="23" s="1"/>
  <c r="F241" i="2"/>
  <c r="E138" i="23" s="1"/>
  <c r="K832" i="2"/>
  <c r="K852" i="2" s="1"/>
  <c r="H109" i="5" s="1"/>
  <c r="K833" i="2"/>
  <c r="K853" i="2" s="1"/>
  <c r="H110" i="5" s="1"/>
  <c r="K835" i="2"/>
  <c r="K855" i="2" s="1"/>
  <c r="H112" i="5" s="1"/>
  <c r="J832" i="2"/>
  <c r="J852" i="2" s="1"/>
  <c r="G109" i="5" s="1"/>
  <c r="J833" i="2"/>
  <c r="J853" i="2" s="1"/>
  <c r="G110" i="5" s="1"/>
  <c r="J835" i="2"/>
  <c r="J855" i="2" s="1"/>
  <c r="G112" i="5" s="1"/>
  <c r="I832" i="2"/>
  <c r="I852" i="2" s="1"/>
  <c r="F109" i="5" s="1"/>
  <c r="I833" i="2"/>
  <c r="I853" i="2" s="1"/>
  <c r="F110" i="5" s="1"/>
  <c r="I835" i="2"/>
  <c r="I855" i="2" s="1"/>
  <c r="F112" i="5" s="1"/>
  <c r="H832" i="2"/>
  <c r="H852" i="2" s="1"/>
  <c r="E109" i="5" s="1"/>
  <c r="H833" i="2"/>
  <c r="H853" i="2" s="1"/>
  <c r="E110" i="5" s="1"/>
  <c r="H835" i="2"/>
  <c r="H855" i="2" s="1"/>
  <c r="E112" i="5" s="1"/>
  <c r="G832" i="2"/>
  <c r="G852" i="2" s="1"/>
  <c r="D109" i="5" s="1"/>
  <c r="G833" i="2"/>
  <c r="G853" i="2" s="1"/>
  <c r="D110" i="5" s="1"/>
  <c r="G834" i="2"/>
  <c r="G854" i="2" s="1"/>
  <c r="D111" i="5" s="1"/>
  <c r="G835" i="2"/>
  <c r="G855" i="2" s="1"/>
  <c r="D112" i="5" s="1"/>
  <c r="E832" i="2"/>
  <c r="E852" i="2" s="1"/>
  <c r="E833" i="2"/>
  <c r="E853" i="2" s="1"/>
  <c r="E834" i="2"/>
  <c r="E854" i="2" s="1"/>
  <c r="E835" i="2"/>
  <c r="E855" i="2" s="1"/>
  <c r="E858" i="2"/>
  <c r="E873" i="2" s="1"/>
  <c r="E859" i="2"/>
  <c r="E874" i="2" s="1"/>
  <c r="E860" i="2"/>
  <c r="E875" i="2" s="1"/>
  <c r="E861" i="2"/>
  <c r="E876" i="2" s="1"/>
  <c r="K858" i="2"/>
  <c r="K873" i="2" s="1"/>
  <c r="H118" i="5" s="1"/>
  <c r="K859" i="2"/>
  <c r="K874" i="2" s="1"/>
  <c r="H119" i="5" s="1"/>
  <c r="K860" i="2"/>
  <c r="K875" i="2" s="1"/>
  <c r="H120" i="5" s="1"/>
  <c r="K861" i="2"/>
  <c r="K876" i="2" s="1"/>
  <c r="H121" i="5" s="1"/>
  <c r="J858" i="2"/>
  <c r="J873" i="2" s="1"/>
  <c r="G118" i="5" s="1"/>
  <c r="J859" i="2"/>
  <c r="J874" i="2" s="1"/>
  <c r="G119" i="5" s="1"/>
  <c r="J860" i="2"/>
  <c r="J875" i="2" s="1"/>
  <c r="G120" i="5" s="1"/>
  <c r="J861" i="2"/>
  <c r="J876" i="2" s="1"/>
  <c r="G121" i="5" s="1"/>
  <c r="I858" i="2"/>
  <c r="I873" i="2" s="1"/>
  <c r="F118" i="5" s="1"/>
  <c r="I859" i="2"/>
  <c r="I874" i="2" s="1"/>
  <c r="F119" i="5" s="1"/>
  <c r="I861" i="2"/>
  <c r="I876" i="2" s="1"/>
  <c r="F121" i="5" s="1"/>
  <c r="H858" i="2"/>
  <c r="H873" i="2" s="1"/>
  <c r="E118" i="5" s="1"/>
  <c r="H859" i="2"/>
  <c r="H874" i="2" s="1"/>
  <c r="E119" i="5" s="1"/>
  <c r="H861" i="2"/>
  <c r="H876" i="2" s="1"/>
  <c r="E121" i="5" s="1"/>
  <c r="G858" i="2"/>
  <c r="G873" i="2" s="1"/>
  <c r="D118" i="5" s="1"/>
  <c r="G859" i="2"/>
  <c r="G874" i="2" s="1"/>
  <c r="D119" i="5" s="1"/>
  <c r="G860" i="2"/>
  <c r="G875" i="2" s="1"/>
  <c r="D120" i="5" s="1"/>
  <c r="G861" i="2"/>
  <c r="G876" i="2" s="1"/>
  <c r="D121" i="5" s="1"/>
  <c r="E879" i="2"/>
  <c r="E894" i="2" s="1"/>
  <c r="E880" i="2"/>
  <c r="E895" i="2" s="1"/>
  <c r="E881" i="2"/>
  <c r="E896" i="2" s="1"/>
  <c r="E882" i="2"/>
  <c r="E897" i="2" s="1"/>
  <c r="K879" i="2"/>
  <c r="K894" i="2" s="1"/>
  <c r="H127" i="5" s="1"/>
  <c r="K880" i="2"/>
  <c r="K895" i="2" s="1"/>
  <c r="H128" i="5" s="1"/>
  <c r="K881" i="2"/>
  <c r="K896" i="2" s="1"/>
  <c r="H129" i="5" s="1"/>
  <c r="K882" i="2"/>
  <c r="K897" i="2" s="1"/>
  <c r="H130" i="5" s="1"/>
  <c r="J879" i="2"/>
  <c r="J894" i="2" s="1"/>
  <c r="G127" i="5" s="1"/>
  <c r="J880" i="2"/>
  <c r="J895" i="2" s="1"/>
  <c r="G128" i="5" s="1"/>
  <c r="J881" i="2"/>
  <c r="J896" i="2" s="1"/>
  <c r="G129" i="5" s="1"/>
  <c r="J882" i="2"/>
  <c r="J897" i="2" s="1"/>
  <c r="G130" i="5" s="1"/>
  <c r="I879" i="2"/>
  <c r="I894" i="2" s="1"/>
  <c r="F127" i="5" s="1"/>
  <c r="I880" i="2"/>
  <c r="I895" i="2" s="1"/>
  <c r="F128" i="5" s="1"/>
  <c r="I881" i="2"/>
  <c r="I896" i="2" s="1"/>
  <c r="F129" i="5" s="1"/>
  <c r="H879" i="2"/>
  <c r="H894" i="2" s="1"/>
  <c r="E127" i="5" s="1"/>
  <c r="H880" i="2"/>
  <c r="H895" i="2" s="1"/>
  <c r="E128" i="5" s="1"/>
  <c r="H882" i="2"/>
  <c r="H897" i="2" s="1"/>
  <c r="E130" i="5" s="1"/>
  <c r="G879" i="2"/>
  <c r="G894" i="2" s="1"/>
  <c r="D127" i="5" s="1"/>
  <c r="G880" i="2"/>
  <c r="G895" i="2" s="1"/>
  <c r="D128" i="5" s="1"/>
  <c r="G881" i="2"/>
  <c r="G896" i="2" s="1"/>
  <c r="D129" i="5" s="1"/>
  <c r="G882" i="2"/>
  <c r="G897" i="2" s="1"/>
  <c r="D130" i="5" s="1"/>
  <c r="I882" i="2"/>
  <c r="I897" i="2" s="1"/>
  <c r="F130" i="5" s="1"/>
  <c r="K438" i="2"/>
  <c r="K453" i="2" s="1"/>
  <c r="H73" i="5" s="1"/>
  <c r="K439" i="2"/>
  <c r="K454" i="2" s="1"/>
  <c r="H74" i="5" s="1"/>
  <c r="K440" i="2"/>
  <c r="K455" i="2" s="1"/>
  <c r="H75" i="5" s="1"/>
  <c r="K441" i="2"/>
  <c r="K456" i="2" s="1"/>
  <c r="H76" i="5" s="1"/>
  <c r="J438" i="2"/>
  <c r="J453" i="2" s="1"/>
  <c r="G73" i="5" s="1"/>
  <c r="J439" i="2"/>
  <c r="J454" i="2" s="1"/>
  <c r="G74" i="5" s="1"/>
  <c r="J440" i="2"/>
  <c r="J455" i="2" s="1"/>
  <c r="G75" i="5" s="1"/>
  <c r="J441" i="2"/>
  <c r="J456" i="2" s="1"/>
  <c r="G76" i="5" s="1"/>
  <c r="I438" i="2"/>
  <c r="I453" i="2" s="1"/>
  <c r="F73" i="5" s="1"/>
  <c r="I439" i="2"/>
  <c r="I454" i="2" s="1"/>
  <c r="F74" i="5" s="1"/>
  <c r="I440" i="2"/>
  <c r="I455" i="2" s="1"/>
  <c r="F75" i="5" s="1"/>
  <c r="I441" i="2"/>
  <c r="I456" i="2" s="1"/>
  <c r="F76" i="5" s="1"/>
  <c r="H438" i="2"/>
  <c r="H453" i="2" s="1"/>
  <c r="E73" i="5" s="1"/>
  <c r="H439" i="2"/>
  <c r="H454" i="2" s="1"/>
  <c r="E74" i="5" s="1"/>
  <c r="H440" i="2"/>
  <c r="H455" i="2" s="1"/>
  <c r="E75" i="5" s="1"/>
  <c r="H441" i="2"/>
  <c r="H456" i="2" s="1"/>
  <c r="E76" i="5" s="1"/>
  <c r="G438" i="2"/>
  <c r="G453" i="2" s="1"/>
  <c r="D73" i="5" s="1"/>
  <c r="G439" i="2"/>
  <c r="G454" i="2" s="1"/>
  <c r="D74" i="5" s="1"/>
  <c r="G440" i="2"/>
  <c r="G455" i="2" s="1"/>
  <c r="D75" i="5" s="1"/>
  <c r="G441" i="2"/>
  <c r="G456" i="2" s="1"/>
  <c r="D76" i="5" s="1"/>
  <c r="E438" i="2"/>
  <c r="E453" i="2" s="1"/>
  <c r="E439" i="2"/>
  <c r="E454" i="2" s="1"/>
  <c r="E440" i="2"/>
  <c r="E455" i="2" s="1"/>
  <c r="E441" i="2"/>
  <c r="E456" i="2" s="1"/>
  <c r="A161" i="23"/>
  <c r="A165" i="23" s="1"/>
  <c r="A169" i="23" s="1"/>
  <c r="A173" i="23" s="1"/>
  <c r="A123" i="23"/>
  <c r="A127" i="23" s="1"/>
  <c r="A131" i="23" s="1"/>
  <c r="F892" i="2"/>
  <c r="E485" i="23" s="1"/>
  <c r="F890" i="2"/>
  <c r="E483" i="23" s="1"/>
  <c r="F889" i="2"/>
  <c r="E482" i="23" s="1"/>
  <c r="K888" i="2"/>
  <c r="J888" i="2"/>
  <c r="I888" i="2"/>
  <c r="H888" i="2"/>
  <c r="G888" i="2"/>
  <c r="E888" i="2"/>
  <c r="F887" i="2"/>
  <c r="F885" i="2"/>
  <c r="E479" i="23" s="1"/>
  <c r="F884" i="2"/>
  <c r="E478" i="23" s="1"/>
  <c r="K883" i="2"/>
  <c r="J883" i="2"/>
  <c r="I883" i="2"/>
  <c r="G883" i="2"/>
  <c r="G878" i="2" s="1"/>
  <c r="G893" i="2" s="1"/>
  <c r="D126" i="5" s="1"/>
  <c r="E883" i="2"/>
  <c r="F871" i="2"/>
  <c r="F869" i="2"/>
  <c r="E474" i="23" s="1"/>
  <c r="F868" i="2"/>
  <c r="E473" i="23" s="1"/>
  <c r="K867" i="2"/>
  <c r="J867" i="2"/>
  <c r="I867" i="2"/>
  <c r="G867" i="2"/>
  <c r="E867" i="2"/>
  <c r="F866" i="2"/>
  <c r="E472" i="23" s="1"/>
  <c r="F864" i="2"/>
  <c r="E470" i="23" s="1"/>
  <c r="F863" i="2"/>
  <c r="E469" i="23" s="1"/>
  <c r="K862" i="2"/>
  <c r="J862" i="2"/>
  <c r="H862" i="2"/>
  <c r="G862" i="2"/>
  <c r="E862" i="2"/>
  <c r="E857" i="2" s="1"/>
  <c r="E872" i="2" s="1"/>
  <c r="F850" i="2"/>
  <c r="E467" i="23" s="1"/>
  <c r="F848" i="2"/>
  <c r="E465" i="23" s="1"/>
  <c r="F847" i="2"/>
  <c r="I846" i="2"/>
  <c r="H846" i="2"/>
  <c r="G846" i="2"/>
  <c r="E846" i="2"/>
  <c r="F845" i="2"/>
  <c r="F844" i="2"/>
  <c r="E462" i="23" s="1"/>
  <c r="F843" i="2"/>
  <c r="E461" i="23" s="1"/>
  <c r="F842" i="2"/>
  <c r="E460" i="23" s="1"/>
  <c r="K841" i="2"/>
  <c r="J841" i="2"/>
  <c r="I841" i="2"/>
  <c r="H841" i="2"/>
  <c r="G841" i="2"/>
  <c r="E841" i="2"/>
  <c r="F840" i="2"/>
  <c r="E459" i="23" s="1"/>
  <c r="F838" i="2"/>
  <c r="F837" i="2"/>
  <c r="E456" i="23" s="1"/>
  <c r="G836" i="2"/>
  <c r="E836" i="2"/>
  <c r="G565" i="2"/>
  <c r="E565" i="2"/>
  <c r="F564" i="2"/>
  <c r="E306" i="23" s="1"/>
  <c r="F562" i="2"/>
  <c r="E304" i="23" s="1"/>
  <c r="F561" i="2"/>
  <c r="E303" i="23" s="1"/>
  <c r="K560" i="2"/>
  <c r="J560" i="2"/>
  <c r="G560" i="2"/>
  <c r="E560" i="2"/>
  <c r="F559" i="2"/>
  <c r="E302" i="23" s="1"/>
  <c r="F558" i="2"/>
  <c r="E301" i="23" s="1"/>
  <c r="F557" i="2"/>
  <c r="E300" i="23" s="1"/>
  <c r="F556" i="2"/>
  <c r="E299" i="23" s="1"/>
  <c r="K555" i="2"/>
  <c r="J555" i="2"/>
  <c r="I555" i="2"/>
  <c r="H555" i="2"/>
  <c r="G555" i="2"/>
  <c r="E555" i="2"/>
  <c r="F554" i="2"/>
  <c r="E298" i="23" s="1"/>
  <c r="F552" i="2"/>
  <c r="E296" i="23" s="1"/>
  <c r="F551" i="2"/>
  <c r="E295" i="23" s="1"/>
  <c r="K550" i="2"/>
  <c r="J550" i="2"/>
  <c r="I550" i="2"/>
  <c r="G550" i="2"/>
  <c r="E550" i="2"/>
  <c r="F549" i="2"/>
  <c r="E294" i="23" s="1"/>
  <c r="F548" i="2"/>
  <c r="E293" i="23" s="1"/>
  <c r="F547" i="2"/>
  <c r="E292" i="23" s="1"/>
  <c r="F546" i="2"/>
  <c r="E291" i="23" s="1"/>
  <c r="K545" i="2"/>
  <c r="J545" i="2"/>
  <c r="I545" i="2"/>
  <c r="H545" i="2"/>
  <c r="G545" i="2"/>
  <c r="E545" i="2"/>
  <c r="F544" i="2"/>
  <c r="E290" i="23" s="1"/>
  <c r="F542" i="2"/>
  <c r="E288" i="23" s="1"/>
  <c r="F541" i="2"/>
  <c r="E287" i="23" s="1"/>
  <c r="K540" i="2"/>
  <c r="J540" i="2"/>
  <c r="I540" i="2"/>
  <c r="G540" i="2"/>
  <c r="E540" i="2"/>
  <c r="F539" i="2"/>
  <c r="E286" i="23" s="1"/>
  <c r="F537" i="2"/>
  <c r="E284" i="23" s="1"/>
  <c r="F536" i="2"/>
  <c r="E283" i="23" s="1"/>
  <c r="J535" i="2"/>
  <c r="I535" i="2"/>
  <c r="F529" i="2"/>
  <c r="E278" i="23" s="1"/>
  <c r="F527" i="2"/>
  <c r="E276" i="23" s="1"/>
  <c r="F526" i="2"/>
  <c r="K525" i="2"/>
  <c r="J525" i="2"/>
  <c r="E525" i="2"/>
  <c r="F519" i="2"/>
  <c r="F517" i="2"/>
  <c r="F512" i="2" s="1"/>
  <c r="F516" i="2"/>
  <c r="F511" i="2" s="1"/>
  <c r="K515" i="2"/>
  <c r="K510" i="2" s="1"/>
  <c r="J515" i="2"/>
  <c r="J510" i="2" s="1"/>
  <c r="I515" i="2"/>
  <c r="G515" i="2"/>
  <c r="G510" i="2" s="1"/>
  <c r="E515" i="2"/>
  <c r="E510" i="2" s="1"/>
  <c r="F503" i="2"/>
  <c r="E269" i="23" s="1"/>
  <c r="F501" i="2"/>
  <c r="E267" i="23" s="1"/>
  <c r="F500" i="2"/>
  <c r="E266" i="23" s="1"/>
  <c r="K499" i="2"/>
  <c r="J499" i="2"/>
  <c r="I499" i="2"/>
  <c r="E499" i="2"/>
  <c r="F498" i="2"/>
  <c r="E265" i="23" s="1"/>
  <c r="F496" i="2"/>
  <c r="E263" i="23" s="1"/>
  <c r="F495" i="2"/>
  <c r="E262" i="23" s="1"/>
  <c r="K494" i="2"/>
  <c r="J494" i="2"/>
  <c r="I494" i="2"/>
  <c r="F493" i="2"/>
  <c r="E261" i="23" s="1"/>
  <c r="F491" i="2"/>
  <c r="E259" i="23" s="1"/>
  <c r="F490" i="2"/>
  <c r="E258" i="23" s="1"/>
  <c r="K489" i="2"/>
  <c r="J489" i="2"/>
  <c r="I489" i="2"/>
  <c r="H489" i="2"/>
  <c r="K488" i="2"/>
  <c r="K508" i="2" s="1"/>
  <c r="H94" i="5" s="1"/>
  <c r="J488" i="2"/>
  <c r="J508" i="2" s="1"/>
  <c r="G94" i="5" s="1"/>
  <c r="I488" i="2"/>
  <c r="I508" i="2" s="1"/>
  <c r="F94" i="5" s="1"/>
  <c r="H488" i="2"/>
  <c r="H508" i="2" s="1"/>
  <c r="E94" i="5" s="1"/>
  <c r="G488" i="2"/>
  <c r="G508" i="2" s="1"/>
  <c r="D94" i="5" s="1"/>
  <c r="E488" i="2"/>
  <c r="E508" i="2" s="1"/>
  <c r="K487" i="2"/>
  <c r="K507" i="2" s="1"/>
  <c r="H93" i="5" s="1"/>
  <c r="J487" i="2"/>
  <c r="J507" i="2" s="1"/>
  <c r="G93" i="5" s="1"/>
  <c r="I487" i="2"/>
  <c r="I507" i="2" s="1"/>
  <c r="F93" i="5" s="1"/>
  <c r="K486" i="2"/>
  <c r="J486" i="2"/>
  <c r="J506" i="2" s="1"/>
  <c r="G92" i="5" s="1"/>
  <c r="I486" i="2"/>
  <c r="I506" i="2" s="1"/>
  <c r="F92" i="5" s="1"/>
  <c r="H486" i="2"/>
  <c r="G486" i="2"/>
  <c r="E486" i="2"/>
  <c r="E506" i="2" s="1"/>
  <c r="K485" i="2"/>
  <c r="K505" i="2" s="1"/>
  <c r="H91" i="5" s="1"/>
  <c r="J485" i="2"/>
  <c r="I485" i="2"/>
  <c r="I505" i="2" s="1"/>
  <c r="F91" i="5" s="1"/>
  <c r="H485" i="2"/>
  <c r="H505" i="2" s="1"/>
  <c r="E91" i="5" s="1"/>
  <c r="G485" i="2"/>
  <c r="E485" i="2"/>
  <c r="E505" i="2" s="1"/>
  <c r="F477" i="2"/>
  <c r="E256" i="23" s="1"/>
  <c r="F476" i="2"/>
  <c r="E255" i="23" s="1"/>
  <c r="F475" i="2"/>
  <c r="E254" i="23" s="1"/>
  <c r="F474" i="2"/>
  <c r="E253" i="23" s="1"/>
  <c r="K473" i="2"/>
  <c r="J473" i="2"/>
  <c r="I473" i="2"/>
  <c r="H473" i="2"/>
  <c r="G473" i="2"/>
  <c r="E473" i="2"/>
  <c r="F472" i="2"/>
  <c r="E252" i="23" s="1"/>
  <c r="F471" i="2"/>
  <c r="E251" i="23" s="1"/>
  <c r="F470" i="2"/>
  <c r="E250" i="23" s="1"/>
  <c r="F469" i="2"/>
  <c r="E249" i="23" s="1"/>
  <c r="K468" i="2"/>
  <c r="J468" i="2"/>
  <c r="I468" i="2"/>
  <c r="H468" i="2"/>
  <c r="G468" i="2"/>
  <c r="E468" i="2"/>
  <c r="F467" i="2"/>
  <c r="E248" i="23" s="1"/>
  <c r="F466" i="2"/>
  <c r="E247" i="23" s="1"/>
  <c r="F465" i="2"/>
  <c r="E246" i="23" s="1"/>
  <c r="F464" i="2"/>
  <c r="E245" i="23" s="1"/>
  <c r="K463" i="2"/>
  <c r="J463" i="2"/>
  <c r="I463" i="2"/>
  <c r="H463" i="2"/>
  <c r="G463" i="2"/>
  <c r="E463" i="2"/>
  <c r="K462" i="2"/>
  <c r="K482" i="2" s="1"/>
  <c r="H85" i="5" s="1"/>
  <c r="J462" i="2"/>
  <c r="J482" i="2" s="1"/>
  <c r="G85" i="5" s="1"/>
  <c r="I462" i="2"/>
  <c r="H462" i="2"/>
  <c r="H482" i="2" s="1"/>
  <c r="E85" i="5" s="1"/>
  <c r="G462" i="2"/>
  <c r="G482" i="2" s="1"/>
  <c r="D85" i="5" s="1"/>
  <c r="E462" i="2"/>
  <c r="E482" i="2" s="1"/>
  <c r="K461" i="2"/>
  <c r="J461" i="2"/>
  <c r="J481" i="2" s="1"/>
  <c r="G84" i="5" s="1"/>
  <c r="I461" i="2"/>
  <c r="I481" i="2" s="1"/>
  <c r="F84" i="5" s="1"/>
  <c r="H461" i="2"/>
  <c r="H481" i="2" s="1"/>
  <c r="E84" i="5" s="1"/>
  <c r="G461" i="2"/>
  <c r="E461" i="2"/>
  <c r="E481" i="2" s="1"/>
  <c r="K460" i="2"/>
  <c r="K480" i="2" s="1"/>
  <c r="H83" i="5" s="1"/>
  <c r="J460" i="2"/>
  <c r="J480" i="2" s="1"/>
  <c r="G83" i="5" s="1"/>
  <c r="I460" i="2"/>
  <c r="H460" i="2"/>
  <c r="H480" i="2" s="1"/>
  <c r="E83" i="5" s="1"/>
  <c r="G460" i="2"/>
  <c r="G480" i="2" s="1"/>
  <c r="D83" i="5" s="1"/>
  <c r="E460" i="2"/>
  <c r="E480" i="2" s="1"/>
  <c r="K459" i="2"/>
  <c r="K479" i="2" s="1"/>
  <c r="H82" i="5" s="1"/>
  <c r="J459" i="2"/>
  <c r="I459" i="2"/>
  <c r="I479" i="2" s="1"/>
  <c r="F82" i="5" s="1"/>
  <c r="H459" i="2"/>
  <c r="H479" i="2" s="1"/>
  <c r="E82" i="5" s="1"/>
  <c r="G459" i="2"/>
  <c r="E459" i="2"/>
  <c r="E479" i="2" s="1"/>
  <c r="F446" i="2"/>
  <c r="F445" i="2"/>
  <c r="E238" i="23" s="1"/>
  <c r="F444" i="2"/>
  <c r="F439" i="2" s="1"/>
  <c r="F454" i="2" s="1"/>
  <c r="I74" i="5" s="1"/>
  <c r="F443" i="2"/>
  <c r="F438" i="2" s="1"/>
  <c r="F453" i="2" s="1"/>
  <c r="I73" i="5" s="1"/>
  <c r="K442" i="2"/>
  <c r="K437" i="2" s="1"/>
  <c r="K452" i="2" s="1"/>
  <c r="H72" i="5" s="1"/>
  <c r="J442" i="2"/>
  <c r="J437" i="2" s="1"/>
  <c r="J452" i="2" s="1"/>
  <c r="G72" i="5" s="1"/>
  <c r="I442" i="2"/>
  <c r="H442" i="2"/>
  <c r="H437" i="2" s="1"/>
  <c r="H452" i="2" s="1"/>
  <c r="E72" i="5" s="1"/>
  <c r="G442" i="2"/>
  <c r="G437" i="2" s="1"/>
  <c r="G452" i="2" s="1"/>
  <c r="D72" i="5" s="1"/>
  <c r="E442" i="2"/>
  <c r="E437" i="2" s="1"/>
  <c r="E452" i="2" s="1"/>
  <c r="F425" i="2"/>
  <c r="E230" i="23" s="1"/>
  <c r="F424" i="2"/>
  <c r="E229" i="23" s="1"/>
  <c r="F423" i="2"/>
  <c r="E228" i="23" s="1"/>
  <c r="F422" i="2"/>
  <c r="K421" i="2"/>
  <c r="J421" i="2"/>
  <c r="I421" i="2"/>
  <c r="H421" i="2"/>
  <c r="G421" i="2"/>
  <c r="E421" i="2"/>
  <c r="E431" i="2" s="1"/>
  <c r="F379" i="2"/>
  <c r="E213" i="23" s="1"/>
  <c r="F377" i="2"/>
  <c r="E211" i="23" s="1"/>
  <c r="F376" i="2"/>
  <c r="E210" i="23" s="1"/>
  <c r="K375" i="2"/>
  <c r="J375" i="2"/>
  <c r="I375" i="2"/>
  <c r="E375" i="2"/>
  <c r="E206" i="23"/>
  <c r="K370" i="2"/>
  <c r="J370" i="2"/>
  <c r="I370" i="2"/>
  <c r="H370" i="2"/>
  <c r="G370" i="2"/>
  <c r="E370" i="2"/>
  <c r="F369" i="2"/>
  <c r="E205" i="23" s="1"/>
  <c r="F367" i="2"/>
  <c r="E203" i="23" s="1"/>
  <c r="F366" i="2"/>
  <c r="E202" i="23" s="1"/>
  <c r="K365" i="2"/>
  <c r="E365" i="2"/>
  <c r="F364" i="2"/>
  <c r="E201" i="23" s="1"/>
  <c r="F363" i="2"/>
  <c r="E200" i="23" s="1"/>
  <c r="F362" i="2"/>
  <c r="E199" i="23" s="1"/>
  <c r="F361" i="2"/>
  <c r="E198" i="23" s="1"/>
  <c r="K360" i="2"/>
  <c r="J360" i="2"/>
  <c r="H360" i="2"/>
  <c r="G360" i="2"/>
  <c r="E360" i="2"/>
  <c r="K359" i="2"/>
  <c r="J359" i="2"/>
  <c r="I359" i="2"/>
  <c r="H359" i="2"/>
  <c r="G359" i="2"/>
  <c r="E359" i="2"/>
  <c r="K358" i="2"/>
  <c r="E358" i="2"/>
  <c r="K357" i="2"/>
  <c r="J357" i="2"/>
  <c r="I357" i="2"/>
  <c r="H357" i="2"/>
  <c r="G357" i="2"/>
  <c r="E357" i="2"/>
  <c r="K356" i="2"/>
  <c r="J356" i="2"/>
  <c r="I356" i="2"/>
  <c r="H356" i="2"/>
  <c r="G356" i="2"/>
  <c r="E356" i="2"/>
  <c r="F354" i="2"/>
  <c r="E197" i="23" s="1"/>
  <c r="F351" i="2"/>
  <c r="E194" i="23" s="1"/>
  <c r="F349" i="2"/>
  <c r="E193" i="23" s="1"/>
  <c r="F347" i="2"/>
  <c r="E191" i="23" s="1"/>
  <c r="F346" i="2"/>
  <c r="E190" i="23" s="1"/>
  <c r="F344" i="2"/>
  <c r="E189" i="23" s="1"/>
  <c r="F342" i="2"/>
  <c r="E187" i="23" s="1"/>
  <c r="F341" i="2"/>
  <c r="E186" i="23" s="1"/>
  <c r="K339" i="2"/>
  <c r="J339" i="2"/>
  <c r="I339" i="2"/>
  <c r="H339" i="2"/>
  <c r="G339" i="2"/>
  <c r="E339" i="2"/>
  <c r="J337" i="2"/>
  <c r="G337" i="2"/>
  <c r="E337" i="2"/>
  <c r="K336" i="2"/>
  <c r="J336" i="2"/>
  <c r="I336" i="2"/>
  <c r="H336" i="2"/>
  <c r="G336" i="2"/>
  <c r="E336" i="2"/>
  <c r="E180" i="23"/>
  <c r="F272" i="2"/>
  <c r="E155" i="23" s="1"/>
  <c r="F271" i="2"/>
  <c r="E154" i="23" s="1"/>
  <c r="F270" i="2"/>
  <c r="E153" i="23" s="1"/>
  <c r="F269" i="2"/>
  <c r="E152" i="23" s="1"/>
  <c r="K268" i="2"/>
  <c r="J268" i="2"/>
  <c r="I268" i="2"/>
  <c r="G268" i="2"/>
  <c r="E268" i="2"/>
  <c r="F267" i="2"/>
  <c r="E151" i="23" s="1"/>
  <c r="F265" i="2"/>
  <c r="E149" i="23" s="1"/>
  <c r="F264" i="2"/>
  <c r="E148" i="23" s="1"/>
  <c r="K263" i="2"/>
  <c r="J263" i="2"/>
  <c r="I263" i="2"/>
  <c r="G263" i="2"/>
  <c r="E263" i="2"/>
  <c r="F262" i="2"/>
  <c r="E147" i="23" s="1"/>
  <c r="F260" i="2"/>
  <c r="E145" i="23" s="1"/>
  <c r="F259" i="2"/>
  <c r="E144" i="23" s="1"/>
  <c r="J258" i="2"/>
  <c r="I258" i="2"/>
  <c r="G258" i="2"/>
  <c r="E258" i="2"/>
  <c r="K257" i="2"/>
  <c r="K277" i="2" s="1"/>
  <c r="H40" i="5" s="1"/>
  <c r="J257" i="2"/>
  <c r="J277" i="2" s="1"/>
  <c r="G40" i="5" s="1"/>
  <c r="I257" i="2"/>
  <c r="I277" i="2" s="1"/>
  <c r="F40" i="5" s="1"/>
  <c r="H257" i="2"/>
  <c r="H277" i="2" s="1"/>
  <c r="E40" i="5" s="1"/>
  <c r="G257" i="2"/>
  <c r="G277" i="2" s="1"/>
  <c r="D40" i="5" s="1"/>
  <c r="E257" i="2"/>
  <c r="E277" i="2" s="1"/>
  <c r="K256" i="2"/>
  <c r="K276" i="2" s="1"/>
  <c r="H39" i="5" s="1"/>
  <c r="J256" i="2"/>
  <c r="J276" i="2" s="1"/>
  <c r="G39" i="5" s="1"/>
  <c r="I256" i="2"/>
  <c r="I276" i="2" s="1"/>
  <c r="F39" i="5" s="1"/>
  <c r="G256" i="2"/>
  <c r="G276" i="2" s="1"/>
  <c r="D39" i="5" s="1"/>
  <c r="E256" i="2"/>
  <c r="E276" i="2" s="1"/>
  <c r="K255" i="2"/>
  <c r="K275" i="2" s="1"/>
  <c r="H38" i="5" s="1"/>
  <c r="J255" i="2"/>
  <c r="J275" i="2" s="1"/>
  <c r="G38" i="5" s="1"/>
  <c r="I255" i="2"/>
  <c r="I275" i="2" s="1"/>
  <c r="F38" i="5" s="1"/>
  <c r="H255" i="2"/>
  <c r="H275" i="2" s="1"/>
  <c r="E38" i="5" s="1"/>
  <c r="G255" i="2"/>
  <c r="G275" i="2" s="1"/>
  <c r="D38" i="5" s="1"/>
  <c r="E255" i="2"/>
  <c r="E275" i="2" s="1"/>
  <c r="K254" i="2"/>
  <c r="K274" i="2" s="1"/>
  <c r="H37" i="5" s="1"/>
  <c r="J254" i="2"/>
  <c r="J274" i="2" s="1"/>
  <c r="G37" i="5" s="1"/>
  <c r="I254" i="2"/>
  <c r="I274" i="2" s="1"/>
  <c r="F37" i="5" s="1"/>
  <c r="H254" i="2"/>
  <c r="G254" i="2"/>
  <c r="G274" i="2" s="1"/>
  <c r="D37" i="5" s="1"/>
  <c r="E254" i="2"/>
  <c r="E274" i="2" s="1"/>
  <c r="F180" i="2"/>
  <c r="E109" i="23" s="1"/>
  <c r="F177" i="2"/>
  <c r="K176" i="2"/>
  <c r="J176" i="2"/>
  <c r="I176" i="2"/>
  <c r="H176" i="2"/>
  <c r="E176" i="2"/>
  <c r="F165" i="2"/>
  <c r="E101" i="23" s="1"/>
  <c r="F164" i="2"/>
  <c r="E100" i="23" s="1"/>
  <c r="F163" i="2"/>
  <c r="E99" i="23" s="1"/>
  <c r="F162" i="2"/>
  <c r="E98" i="23" s="1"/>
  <c r="K161" i="2"/>
  <c r="J161" i="2"/>
  <c r="I161" i="2"/>
  <c r="H161" i="2"/>
  <c r="G161" i="2"/>
  <c r="E161" i="2"/>
  <c r="F160" i="2"/>
  <c r="E97" i="23" s="1"/>
  <c r="F158" i="2"/>
  <c r="E95" i="23" s="1"/>
  <c r="F157" i="2"/>
  <c r="H156" i="2"/>
  <c r="G156" i="2"/>
  <c r="E156" i="2"/>
  <c r="F155" i="2"/>
  <c r="E93" i="23" s="1"/>
  <c r="F153" i="2"/>
  <c r="E91" i="23" s="1"/>
  <c r="F152" i="2"/>
  <c r="E90" i="23" s="1"/>
  <c r="E151" i="2"/>
  <c r="F150" i="2"/>
  <c r="E89" i="23" s="1"/>
  <c r="F148" i="2"/>
  <c r="F147" i="2"/>
  <c r="E86" i="23" s="1"/>
  <c r="A3" i="6"/>
  <c r="A7" i="23"/>
  <c r="G530" i="2"/>
  <c r="K530" i="2"/>
  <c r="F532" i="2"/>
  <c r="E280" i="23" s="1"/>
  <c r="I530" i="2"/>
  <c r="F531" i="2"/>
  <c r="E279" i="23" s="1"/>
  <c r="J530" i="2"/>
  <c r="F534" i="2"/>
  <c r="E282" i="23" s="1"/>
  <c r="F184" i="2"/>
  <c r="E112" i="23" s="1"/>
  <c r="H181" i="2"/>
  <c r="G112" i="23"/>
  <c r="I183" i="23"/>
  <c r="H41" i="24"/>
  <c r="H38" i="24"/>
  <c r="J28" i="24"/>
  <c r="J23" i="24"/>
  <c r="H63" i="24"/>
  <c r="E225" i="23"/>
  <c r="H11" i="16"/>
  <c r="H8" i="16"/>
  <c r="H51" i="24"/>
  <c r="H48" i="24"/>
  <c r="H11" i="24"/>
  <c r="H8" i="24"/>
  <c r="E401" i="23" l="1"/>
  <c r="F523" i="2"/>
  <c r="K878" i="2"/>
  <c r="K893" i="2" s="1"/>
  <c r="H126" i="5" s="1"/>
  <c r="G330" i="2"/>
  <c r="D46" i="5" s="1"/>
  <c r="I333" i="2"/>
  <c r="F49" i="5" s="1"/>
  <c r="E272" i="23"/>
  <c r="I330" i="2"/>
  <c r="F46" i="5" s="1"/>
  <c r="G831" i="2"/>
  <c r="G851" i="2" s="1"/>
  <c r="D108" i="5" s="1"/>
  <c r="G827" i="2"/>
  <c r="D101" i="5" s="1"/>
  <c r="K535" i="2"/>
  <c r="G345" i="2"/>
  <c r="H330" i="2"/>
  <c r="E46" i="5" s="1"/>
  <c r="H88" i="23"/>
  <c r="G458" i="23"/>
  <c r="H310" i="23"/>
  <c r="K156" i="2"/>
  <c r="I331" i="2"/>
  <c r="F47" i="5" s="1"/>
  <c r="H585" i="2"/>
  <c r="E222" i="23"/>
  <c r="H530" i="2"/>
  <c r="F530" i="2" s="1"/>
  <c r="J151" i="2"/>
  <c r="J141" i="2" s="1"/>
  <c r="H836" i="2"/>
  <c r="H831" i="2" s="1"/>
  <c r="H851" i="2" s="1"/>
  <c r="E108" i="5" s="1"/>
  <c r="F849" i="2"/>
  <c r="E466" i="23" s="1"/>
  <c r="I878" i="2"/>
  <c r="I893" i="2" s="1"/>
  <c r="F126" i="5" s="1"/>
  <c r="G195" i="2"/>
  <c r="D22" i="5" s="1"/>
  <c r="I192" i="2"/>
  <c r="F19" i="5" s="1"/>
  <c r="E195" i="2"/>
  <c r="H195" i="23"/>
  <c r="F357" i="2"/>
  <c r="J358" i="2"/>
  <c r="G333" i="2"/>
  <c r="D49" i="5" s="1"/>
  <c r="H333" i="2"/>
  <c r="E49" i="5" s="1"/>
  <c r="I332" i="2"/>
  <c r="F48" i="5" s="1"/>
  <c r="I88" i="23"/>
  <c r="I307" i="23"/>
  <c r="G305" i="23"/>
  <c r="J193" i="2"/>
  <c r="G20" i="5" s="1"/>
  <c r="H748" i="2"/>
  <c r="I195" i="2"/>
  <c r="F22" i="5" s="1"/>
  <c r="F673" i="2"/>
  <c r="E373" i="23" s="1"/>
  <c r="H151" i="2"/>
  <c r="I329" i="2"/>
  <c r="F45" i="5" s="1"/>
  <c r="K350" i="2"/>
  <c r="J308" i="23"/>
  <c r="H365" i="2"/>
  <c r="H268" i="2"/>
  <c r="F268" i="2" s="1"/>
  <c r="I745" i="2"/>
  <c r="J745" i="2"/>
  <c r="G411" i="2"/>
  <c r="D55" i="5" s="1"/>
  <c r="J192" i="2"/>
  <c r="G19" i="5" s="1"/>
  <c r="G826" i="2"/>
  <c r="D100" i="5" s="1"/>
  <c r="F419" i="2"/>
  <c r="F434" i="2" s="1"/>
  <c r="I66" i="5" s="1"/>
  <c r="E178" i="23"/>
  <c r="I204" i="23"/>
  <c r="F569" i="2"/>
  <c r="E310" i="23" s="1"/>
  <c r="F440" i="2"/>
  <c r="F455" i="2" s="1"/>
  <c r="I75" i="5" s="1"/>
  <c r="J412" i="2"/>
  <c r="G56" i="5" s="1"/>
  <c r="F543" i="2"/>
  <c r="E289" i="23" s="1"/>
  <c r="E831" i="2"/>
  <c r="E851" i="2" s="1"/>
  <c r="F891" i="2"/>
  <c r="E484" i="23" s="1"/>
  <c r="J188" i="23"/>
  <c r="F264" i="23"/>
  <c r="F778" i="2"/>
  <c r="E333" i="23" s="1"/>
  <c r="I829" i="2"/>
  <c r="F103" i="5" s="1"/>
  <c r="G281" i="23"/>
  <c r="K416" i="2"/>
  <c r="K431" i="2" s="1"/>
  <c r="H63" i="5" s="1"/>
  <c r="H192" i="2"/>
  <c r="E19" i="5" s="1"/>
  <c r="F785" i="2"/>
  <c r="F625" i="2"/>
  <c r="F633" i="2"/>
  <c r="F630" i="2" s="1"/>
  <c r="J565" i="2"/>
  <c r="H13" i="2"/>
  <c r="H10" i="2" s="1"/>
  <c r="E141" i="2"/>
  <c r="F578" i="2"/>
  <c r="F575" i="2" s="1"/>
  <c r="I340" i="2"/>
  <c r="E826" i="2"/>
  <c r="F790" i="2"/>
  <c r="E427" i="23" s="1"/>
  <c r="F405" i="2"/>
  <c r="F400" i="2" s="1"/>
  <c r="G499" i="2"/>
  <c r="K333" i="2"/>
  <c r="H49" i="5" s="1"/>
  <c r="E745" i="2"/>
  <c r="F392" i="2"/>
  <c r="E215" i="23" s="1"/>
  <c r="F600" i="2"/>
  <c r="F795" i="2"/>
  <c r="F348" i="2"/>
  <c r="E192" i="23" s="1"/>
  <c r="I412" i="2"/>
  <c r="F56" i="5" s="1"/>
  <c r="I338" i="2"/>
  <c r="I335" i="2" s="1"/>
  <c r="J340" i="2"/>
  <c r="J846" i="2"/>
  <c r="K332" i="2"/>
  <c r="H48" i="5" s="1"/>
  <c r="K826" i="2"/>
  <c r="H100" i="5" s="1"/>
  <c r="H826" i="2"/>
  <c r="E100" i="5" s="1"/>
  <c r="I568" i="2"/>
  <c r="H309" i="23" s="1"/>
  <c r="G307" i="23"/>
  <c r="J253" i="2"/>
  <c r="J273" i="2" s="1"/>
  <c r="G36" i="5" s="1"/>
  <c r="E181" i="23"/>
  <c r="G192" i="23"/>
  <c r="F879" i="2"/>
  <c r="F894" i="2" s="1"/>
  <c r="I127" i="5" s="1"/>
  <c r="E171" i="2"/>
  <c r="K171" i="2"/>
  <c r="J338" i="2"/>
  <c r="J335" i="2" s="1"/>
  <c r="K340" i="2"/>
  <c r="E416" i="2"/>
  <c r="J416" i="2"/>
  <c r="J431" i="2" s="1"/>
  <c r="G63" i="5" s="1"/>
  <c r="H540" i="2"/>
  <c r="F540" i="2" s="1"/>
  <c r="J330" i="2"/>
  <c r="G46" i="5" s="1"/>
  <c r="K330" i="2"/>
  <c r="H46" i="5" s="1"/>
  <c r="E192" i="2"/>
  <c r="J195" i="2"/>
  <c r="G22" i="5" s="1"/>
  <c r="H600" i="2"/>
  <c r="H193" i="2"/>
  <c r="E20" i="5" s="1"/>
  <c r="I193" i="2"/>
  <c r="F20" i="5" s="1"/>
  <c r="K329" i="2"/>
  <c r="H45" i="5" s="1"/>
  <c r="F343" i="2"/>
  <c r="E188" i="23" s="1"/>
  <c r="J345" i="2"/>
  <c r="K484" i="2"/>
  <c r="K504" i="2" s="1"/>
  <c r="H90" i="5" s="1"/>
  <c r="J857" i="2"/>
  <c r="J872" i="2" s="1"/>
  <c r="G117" i="5" s="1"/>
  <c r="F595" i="2"/>
  <c r="H458" i="2"/>
  <c r="H478" i="2" s="1"/>
  <c r="E81" i="5" s="1"/>
  <c r="I310" i="23"/>
  <c r="G308" i="23"/>
  <c r="J307" i="23"/>
  <c r="F819" i="2"/>
  <c r="H258" i="2"/>
  <c r="F258" i="2" s="1"/>
  <c r="G340" i="2"/>
  <c r="G88" i="23"/>
  <c r="H780" i="2"/>
  <c r="F780" i="2" s="1"/>
  <c r="G337" i="23"/>
  <c r="G416" i="2"/>
  <c r="G431" i="2" s="1"/>
  <c r="D63" i="5" s="1"/>
  <c r="I418" i="2"/>
  <c r="I433" i="2" s="1"/>
  <c r="F65" i="5" s="1"/>
  <c r="E193" i="2"/>
  <c r="G373" i="23"/>
  <c r="F865" i="2"/>
  <c r="E471" i="23" s="1"/>
  <c r="F417" i="2"/>
  <c r="F432" i="2" s="1"/>
  <c r="I64" i="5" s="1"/>
  <c r="E227" i="23"/>
  <c r="G857" i="2"/>
  <c r="G872" i="2" s="1"/>
  <c r="D117" i="5" s="1"/>
  <c r="E236" i="23"/>
  <c r="F47" i="2"/>
  <c r="F13" i="5"/>
  <c r="I411" i="2"/>
  <c r="F55" i="5" s="1"/>
  <c r="F356" i="2"/>
  <c r="E457" i="23"/>
  <c r="F833" i="2"/>
  <c r="F853" i="2" s="1"/>
  <c r="I110" i="5" s="1"/>
  <c r="F870" i="2"/>
  <c r="E475" i="23" s="1"/>
  <c r="E194" i="2"/>
  <c r="F353" i="2"/>
  <c r="E196" i="23" s="1"/>
  <c r="G338" i="2"/>
  <c r="G335" i="2" s="1"/>
  <c r="H605" i="2"/>
  <c r="E395" i="23"/>
  <c r="J350" i="2"/>
  <c r="I195" i="23"/>
  <c r="I834" i="2"/>
  <c r="I854" i="2" s="1"/>
  <c r="F111" i="5" s="1"/>
  <c r="H466" i="23"/>
  <c r="K836" i="2"/>
  <c r="J458" i="23"/>
  <c r="F441" i="2"/>
  <c r="F456" i="2" s="1"/>
  <c r="I76" i="5" s="1"/>
  <c r="E239" i="23"/>
  <c r="F239" i="23"/>
  <c r="G331" i="2"/>
  <c r="D47" i="5" s="1"/>
  <c r="J249" i="2"/>
  <c r="G29" i="5" s="1"/>
  <c r="F234" i="2"/>
  <c r="F249" i="2" s="1"/>
  <c r="I29" i="5" s="1"/>
  <c r="F605" i="2"/>
  <c r="H860" i="2"/>
  <c r="H875" i="2" s="1"/>
  <c r="E120" i="5" s="1"/>
  <c r="H867" i="2"/>
  <c r="H857" i="2" s="1"/>
  <c r="H872" i="2" s="1"/>
  <c r="E117" i="5" s="1"/>
  <c r="F566" i="2"/>
  <c r="E307" i="23" s="1"/>
  <c r="F172" i="2"/>
  <c r="E106" i="23"/>
  <c r="G412" i="2"/>
  <c r="D56" i="5" s="1"/>
  <c r="E411" i="2"/>
  <c r="F359" i="2"/>
  <c r="E481" i="23"/>
  <c r="F882" i="2"/>
  <c r="F897" i="2" s="1"/>
  <c r="I130" i="5" s="1"/>
  <c r="G332" i="2"/>
  <c r="D48" i="5" s="1"/>
  <c r="E340" i="23"/>
  <c r="F817" i="2"/>
  <c r="H11" i="5"/>
  <c r="H775" i="2"/>
  <c r="G333" i="23"/>
  <c r="H685" i="2"/>
  <c r="F685" i="2" s="1"/>
  <c r="G385" i="23"/>
  <c r="F688" i="2"/>
  <c r="E385" i="23" s="1"/>
  <c r="H570" i="2"/>
  <c r="F573" i="2"/>
  <c r="F570" i="2" s="1"/>
  <c r="F658" i="2"/>
  <c r="E361" i="23" s="1"/>
  <c r="G361" i="23"/>
  <c r="H655" i="2"/>
  <c r="F655" i="2" s="1"/>
  <c r="J92" i="23"/>
  <c r="K151" i="2"/>
  <c r="F715" i="2"/>
  <c r="F805" i="2"/>
  <c r="F810" i="2"/>
  <c r="I350" i="2"/>
  <c r="F60" i="2"/>
  <c r="E341" i="23"/>
  <c r="I171" i="2"/>
  <c r="F261" i="2"/>
  <c r="E146" i="23" s="1"/>
  <c r="E179" i="23"/>
  <c r="K337" i="2"/>
  <c r="K412" i="2" s="1"/>
  <c r="H56" i="5" s="1"/>
  <c r="H414" i="2"/>
  <c r="E58" i="5" s="1"/>
  <c r="F370" i="2"/>
  <c r="J458" i="2"/>
  <c r="J478" i="2" s="1"/>
  <c r="G81" i="5" s="1"/>
  <c r="E827" i="2"/>
  <c r="H827" i="2"/>
  <c r="E101" i="5" s="1"/>
  <c r="K827" i="2"/>
  <c r="H101" i="5" s="1"/>
  <c r="G277" i="23"/>
  <c r="H595" i="2"/>
  <c r="H695" i="2"/>
  <c r="F698" i="2"/>
  <c r="E397" i="23" s="1"/>
  <c r="F620" i="2"/>
  <c r="F690" i="2"/>
  <c r="F705" i="2"/>
  <c r="F402" i="2"/>
  <c r="G11" i="5"/>
  <c r="F12" i="5"/>
  <c r="H338" i="2"/>
  <c r="F142" i="2"/>
  <c r="E414" i="2"/>
  <c r="J414" i="2"/>
  <c r="G58" i="5" s="1"/>
  <c r="K857" i="2"/>
  <c r="K872" i="2" s="1"/>
  <c r="H117" i="5" s="1"/>
  <c r="F580" i="2"/>
  <c r="F352" i="2"/>
  <c r="E195" i="23" s="1"/>
  <c r="F800" i="2"/>
  <c r="H25" i="2"/>
  <c r="G349" i="23"/>
  <c r="H640" i="2"/>
  <c r="H590" i="2"/>
  <c r="F593" i="2"/>
  <c r="F590" i="2" s="1"/>
  <c r="H277" i="23"/>
  <c r="I525" i="2"/>
  <c r="F49" i="2"/>
  <c r="I253" i="2"/>
  <c r="I273" i="2" s="1"/>
  <c r="F36" i="5" s="1"/>
  <c r="K506" i="2"/>
  <c r="H92" i="5" s="1"/>
  <c r="K565" i="2"/>
  <c r="F420" i="2"/>
  <c r="F435" i="2" s="1"/>
  <c r="I67" i="5" s="1"/>
  <c r="F181" i="2"/>
  <c r="E94" i="23"/>
  <c r="H256" i="2"/>
  <c r="H276" i="2" s="1"/>
  <c r="E39" i="5" s="1"/>
  <c r="F266" i="2"/>
  <c r="E150" i="23" s="1"/>
  <c r="H487" i="2"/>
  <c r="H507" i="2" s="1"/>
  <c r="E93" i="5" s="1"/>
  <c r="J331" i="2"/>
  <c r="G47" i="5" s="1"/>
  <c r="K331" i="2"/>
  <c r="H47" i="5" s="1"/>
  <c r="H829" i="2"/>
  <c r="E103" i="5" s="1"/>
  <c r="G310" i="23"/>
  <c r="G183" i="23"/>
  <c r="G45" i="2"/>
  <c r="F700" i="2"/>
  <c r="F520" i="2" s="1"/>
  <c r="F257" i="2"/>
  <c r="F277" i="2" s="1"/>
  <c r="I40" i="5" s="1"/>
  <c r="F567" i="2"/>
  <c r="E308" i="23" s="1"/>
  <c r="F859" i="2"/>
  <c r="F874" i="2" s="1"/>
  <c r="I119" i="5" s="1"/>
  <c r="D11" i="5"/>
  <c r="I156" i="2"/>
  <c r="F502" i="2"/>
  <c r="E268" i="23" s="1"/>
  <c r="J826" i="2"/>
  <c r="G100" i="5" s="1"/>
  <c r="F770" i="2"/>
  <c r="E523" i="2"/>
  <c r="E828" i="2" s="1"/>
  <c r="E535" i="2"/>
  <c r="E520" i="2" s="1"/>
  <c r="E489" i="2"/>
  <c r="E484" i="2" s="1"/>
  <c r="E504" i="2" s="1"/>
  <c r="E487" i="2"/>
  <c r="E507" i="2" s="1"/>
  <c r="F196" i="23"/>
  <c r="G350" i="2"/>
  <c r="G173" i="2"/>
  <c r="G193" i="2" s="1"/>
  <c r="D20" i="5" s="1"/>
  <c r="F178" i="2"/>
  <c r="F675" i="2"/>
  <c r="F149" i="2"/>
  <c r="E88" i="23" s="1"/>
  <c r="J466" i="23"/>
  <c r="K834" i="2"/>
  <c r="K854" i="2" s="1"/>
  <c r="H111" i="5" s="1"/>
  <c r="K846" i="2"/>
  <c r="I458" i="23"/>
  <c r="J834" i="2"/>
  <c r="J854" i="2" s="1"/>
  <c r="G111" i="5" s="1"/>
  <c r="F839" i="2"/>
  <c r="E458" i="23" s="1"/>
  <c r="I862" i="2"/>
  <c r="I857" i="2" s="1"/>
  <c r="I872" i="2" s="1"/>
  <c r="F117" i="5" s="1"/>
  <c r="H471" i="23"/>
  <c r="F735" i="2"/>
  <c r="I141" i="2"/>
  <c r="J479" i="2"/>
  <c r="G82" i="5" s="1"/>
  <c r="H263" i="2"/>
  <c r="F263" i="2" s="1"/>
  <c r="E335" i="2"/>
  <c r="F528" i="2"/>
  <c r="E277" i="23" s="1"/>
  <c r="H568" i="2"/>
  <c r="G309" i="23" s="1"/>
  <c r="F254" i="2"/>
  <c r="F274" i="2" s="1"/>
  <c r="I37" i="5" s="1"/>
  <c r="F880" i="2"/>
  <c r="F895" i="2" s="1"/>
  <c r="I128" i="5" s="1"/>
  <c r="E412" i="2"/>
  <c r="E338" i="2"/>
  <c r="E413" i="2" s="1"/>
  <c r="F463" i="2"/>
  <c r="H499" i="2"/>
  <c r="F212" i="23"/>
  <c r="G358" i="2"/>
  <c r="G355" i="2" s="1"/>
  <c r="F285" i="23"/>
  <c r="G535" i="2"/>
  <c r="F538" i="2"/>
  <c r="E285" i="23" s="1"/>
  <c r="F260" i="23"/>
  <c r="F492" i="2"/>
  <c r="E260" i="23" s="1"/>
  <c r="G487" i="2"/>
  <c r="F643" i="2"/>
  <c r="E349" i="23" s="1"/>
  <c r="F618" i="2"/>
  <c r="F615" i="2" s="1"/>
  <c r="F663" i="2"/>
  <c r="E365" i="23" s="1"/>
  <c r="H660" i="2"/>
  <c r="F660" i="2" s="1"/>
  <c r="F518" i="2"/>
  <c r="H513" i="2"/>
  <c r="G273" i="23"/>
  <c r="F53" i="2"/>
  <c r="H48" i="2"/>
  <c r="H50" i="2"/>
  <c r="H45" i="2" s="1"/>
  <c r="J171" i="2"/>
  <c r="E253" i="2"/>
  <c r="E273" i="2" s="1"/>
  <c r="G329" i="2"/>
  <c r="D45" i="5" s="1"/>
  <c r="K411" i="2"/>
  <c r="H55" i="5" s="1"/>
  <c r="G414" i="2"/>
  <c r="D58" i="5" s="1"/>
  <c r="K414" i="2"/>
  <c r="H58" i="5" s="1"/>
  <c r="F473" i="2"/>
  <c r="J878" i="2"/>
  <c r="J893" i="2" s="1"/>
  <c r="G126" i="5" s="1"/>
  <c r="F888" i="2"/>
  <c r="F585" i="2"/>
  <c r="K828" i="2"/>
  <c r="H102" i="5" s="1"/>
  <c r="F186" i="2"/>
  <c r="F489" i="2"/>
  <c r="F385" i="2"/>
  <c r="F380" i="2" s="1"/>
  <c r="F391" i="2"/>
  <c r="E214" i="23" s="1"/>
  <c r="F393" i="2"/>
  <c r="E216" i="23" s="1"/>
  <c r="F394" i="2"/>
  <c r="E217" i="23" s="1"/>
  <c r="F10" i="5"/>
  <c r="H10" i="5"/>
  <c r="G13" i="5"/>
  <c r="G10" i="5"/>
  <c r="E13" i="5"/>
  <c r="D13" i="5"/>
  <c r="F330" i="2"/>
  <c r="I46" i="5" s="1"/>
  <c r="E177" i="23"/>
  <c r="F331" i="2"/>
  <c r="I47" i="5" s="1"/>
  <c r="E182" i="23"/>
  <c r="G481" i="2"/>
  <c r="D84" i="5" s="1"/>
  <c r="F461" i="2"/>
  <c r="F481" i="2" s="1"/>
  <c r="I84" i="5" s="1"/>
  <c r="E274" i="23"/>
  <c r="F514" i="2"/>
  <c r="H274" i="2"/>
  <c r="E37" i="5" s="1"/>
  <c r="F204" i="23"/>
  <c r="G365" i="2"/>
  <c r="F368" i="2"/>
  <c r="E204" i="23" s="1"/>
  <c r="G174" i="2"/>
  <c r="F108" i="23"/>
  <c r="G176" i="2"/>
  <c r="G171" i="2" s="1"/>
  <c r="H390" i="2"/>
  <c r="F390" i="2" s="1"/>
  <c r="F395" i="2"/>
  <c r="F488" i="2"/>
  <c r="F508" i="2" s="1"/>
  <c r="I94" i="5" s="1"/>
  <c r="I484" i="2"/>
  <c r="I504" i="2" s="1"/>
  <c r="F90" i="5" s="1"/>
  <c r="E87" i="23"/>
  <c r="F143" i="2"/>
  <c r="E184" i="23"/>
  <c r="F421" i="2"/>
  <c r="E332" i="2"/>
  <c r="H12" i="5"/>
  <c r="F145" i="2"/>
  <c r="I458" i="2"/>
  <c r="I478" i="2" s="1"/>
  <c r="F81" i="5" s="1"/>
  <c r="E271" i="23"/>
  <c r="E355" i="2"/>
  <c r="J484" i="2"/>
  <c r="J504" i="2" s="1"/>
  <c r="G90" i="5" s="1"/>
  <c r="E878" i="2"/>
  <c r="E893" i="2" s="1"/>
  <c r="J332" i="2"/>
  <c r="G48" i="5" s="1"/>
  <c r="E329" i="2"/>
  <c r="F360" i="2"/>
  <c r="F468" i="2"/>
  <c r="E458" i="2"/>
  <c r="E478" i="2" s="1"/>
  <c r="J88" i="23"/>
  <c r="K144" i="2"/>
  <c r="K194" i="2" s="1"/>
  <c r="H21" i="5" s="1"/>
  <c r="K146" i="2"/>
  <c r="G345" i="23"/>
  <c r="H635" i="2"/>
  <c r="F635" i="2" s="1"/>
  <c r="F638" i="2"/>
  <c r="E345" i="23" s="1"/>
  <c r="F555" i="2"/>
  <c r="J333" i="2"/>
  <c r="G49" i="5" s="1"/>
  <c r="J411" i="2"/>
  <c r="G55" i="5" s="1"/>
  <c r="F650" i="2"/>
  <c r="I827" i="2"/>
  <c r="F101" i="5" s="1"/>
  <c r="F233" i="2"/>
  <c r="F248" i="2" s="1"/>
  <c r="I28" i="5" s="1"/>
  <c r="G829" i="2"/>
  <c r="D103" i="5" s="1"/>
  <c r="F746" i="2"/>
  <c r="F755" i="2"/>
  <c r="K745" i="2"/>
  <c r="F765" i="2"/>
  <c r="E829" i="2"/>
  <c r="F730" i="2"/>
  <c r="E11" i="5"/>
  <c r="H416" i="2"/>
  <c r="H431" i="2" s="1"/>
  <c r="E63" i="5" s="1"/>
  <c r="F645" i="2"/>
  <c r="F670" i="2"/>
  <c r="F725" i="2"/>
  <c r="K193" i="2"/>
  <c r="H20" i="5" s="1"/>
  <c r="G250" i="2"/>
  <c r="D30" i="5" s="1"/>
  <c r="F339" i="2"/>
  <c r="F161" i="2"/>
  <c r="H171" i="2"/>
  <c r="F255" i="2"/>
  <c r="F275" i="2" s="1"/>
  <c r="I38" i="5" s="1"/>
  <c r="I480" i="2"/>
  <c r="F83" i="5" s="1"/>
  <c r="F460" i="2"/>
  <c r="F480" i="2" s="1"/>
  <c r="I83" i="5" s="1"/>
  <c r="F747" i="2"/>
  <c r="G253" i="2"/>
  <c r="E311" i="23"/>
  <c r="H331" i="2"/>
  <c r="E47" i="5" s="1"/>
  <c r="E237" i="23"/>
  <c r="F236" i="2"/>
  <c r="F251" i="2" s="1"/>
  <c r="I31" i="5" s="1"/>
  <c r="F750" i="2"/>
  <c r="E108" i="23"/>
  <c r="F174" i="2"/>
  <c r="I482" i="2"/>
  <c r="F85" i="5" s="1"/>
  <c r="F462" i="2"/>
  <c r="F482" i="2" s="1"/>
  <c r="I85" i="5" s="1"/>
  <c r="J505" i="2"/>
  <c r="G91" i="5" s="1"/>
  <c r="G506" i="2"/>
  <c r="D92" i="5" s="1"/>
  <c r="F486" i="2"/>
  <c r="F506" i="2" s="1"/>
  <c r="I92" i="5" s="1"/>
  <c r="E275" i="23"/>
  <c r="E113" i="23"/>
  <c r="F175" i="2"/>
  <c r="H411" i="2"/>
  <c r="F841" i="2"/>
  <c r="E464" i="23"/>
  <c r="F832" i="2"/>
  <c r="F852" i="2" s="1"/>
  <c r="I109" i="5" s="1"/>
  <c r="E476" i="23"/>
  <c r="F861" i="2"/>
  <c r="F876" i="2" s="1"/>
  <c r="I121" i="5" s="1"/>
  <c r="F336" i="2"/>
  <c r="K253" i="2"/>
  <c r="K273" i="2" s="1"/>
  <c r="H36" i="5" s="1"/>
  <c r="G745" i="2"/>
  <c r="J329" i="2"/>
  <c r="G45" i="5" s="1"/>
  <c r="K413" i="2"/>
  <c r="H57" i="5" s="1"/>
  <c r="K355" i="2"/>
  <c r="G479" i="2"/>
  <c r="D82" i="5" s="1"/>
  <c r="F459" i="2"/>
  <c r="F479" i="2" s="1"/>
  <c r="I82" i="5" s="1"/>
  <c r="G458" i="2"/>
  <c r="K481" i="2"/>
  <c r="H84" i="5" s="1"/>
  <c r="K458" i="2"/>
  <c r="K478" i="2" s="1"/>
  <c r="H81" i="5" s="1"/>
  <c r="G505" i="2"/>
  <c r="D91" i="5" s="1"/>
  <c r="F485" i="2"/>
  <c r="F505" i="2" s="1"/>
  <c r="I91" i="5" s="1"/>
  <c r="H506" i="2"/>
  <c r="E92" i="5" s="1"/>
  <c r="E318" i="23"/>
  <c r="F749" i="2"/>
  <c r="E339" i="23"/>
  <c r="F816" i="2"/>
  <c r="I414" i="2"/>
  <c r="F58" i="5" s="1"/>
  <c r="I510" i="2"/>
  <c r="F515" i="2"/>
  <c r="F510" i="2" s="1"/>
  <c r="I831" i="2"/>
  <c r="I851" i="2" s="1"/>
  <c r="F108" i="5" s="1"/>
  <c r="F858" i="2"/>
  <c r="F873" i="2" s="1"/>
  <c r="I118" i="5" s="1"/>
  <c r="F442" i="2"/>
  <c r="F437" i="2" s="1"/>
  <c r="F452" i="2" s="1"/>
  <c r="I72" i="5" s="1"/>
  <c r="I437" i="2"/>
  <c r="I452" i="2" s="1"/>
  <c r="F72" i="5" s="1"/>
  <c r="F545" i="2"/>
  <c r="G828" i="2"/>
  <c r="D102" i="5" s="1"/>
  <c r="G525" i="2"/>
  <c r="H204" i="23"/>
  <c r="I358" i="2"/>
  <c r="H305" i="23"/>
  <c r="F563" i="2"/>
  <c r="E305" i="23" s="1"/>
  <c r="I560" i="2"/>
  <c r="F560" i="2" s="1"/>
  <c r="E463" i="23"/>
  <c r="F835" i="2"/>
  <c r="F855" i="2" s="1"/>
  <c r="I112" i="5" s="1"/>
  <c r="G144" i="2"/>
  <c r="G151" i="2"/>
  <c r="G380" i="2"/>
  <c r="E224" i="23"/>
  <c r="F92" i="23"/>
  <c r="F154" i="2"/>
  <c r="F760" i="2"/>
  <c r="F820" i="2"/>
  <c r="F815" i="2" s="1"/>
  <c r="I815" i="2"/>
  <c r="G195" i="23"/>
  <c r="H350" i="2"/>
  <c r="H337" i="2"/>
  <c r="G137" i="23"/>
  <c r="H237" i="2"/>
  <c r="H235" i="2"/>
  <c r="H250" i="2" s="1"/>
  <c r="E30" i="5" s="1"/>
  <c r="G264" i="23"/>
  <c r="F497" i="2"/>
  <c r="E264" i="23" s="1"/>
  <c r="H494" i="2"/>
  <c r="F494" i="2" s="1"/>
  <c r="G212" i="23"/>
  <c r="F378" i="2"/>
  <c r="E212" i="23" s="1"/>
  <c r="H375" i="2"/>
  <c r="F375" i="2" s="1"/>
  <c r="H358" i="2"/>
  <c r="G297" i="23"/>
  <c r="F553" i="2"/>
  <c r="E297" i="23" s="1"/>
  <c r="H550" i="2"/>
  <c r="F550" i="2" s="1"/>
  <c r="F886" i="2"/>
  <c r="H883" i="2"/>
  <c r="G480" i="23"/>
  <c r="H881" i="2"/>
  <c r="H896" i="2" s="1"/>
  <c r="E129" i="5" s="1"/>
  <c r="I144" i="2"/>
  <c r="I194" i="2" s="1"/>
  <c r="F21" i="5" s="1"/>
  <c r="H92" i="23"/>
  <c r="J144" i="2"/>
  <c r="J194" i="2" s="1"/>
  <c r="G21" i="5" s="1"/>
  <c r="F159" i="2"/>
  <c r="E96" i="23" s="1"/>
  <c r="I96" i="23"/>
  <c r="J828" i="2"/>
  <c r="G102" i="5" s="1"/>
  <c r="I309" i="23"/>
  <c r="K829" i="2"/>
  <c r="H103" i="5" s="1"/>
  <c r="J310" i="23"/>
  <c r="F11" i="5"/>
  <c r="H144" i="2"/>
  <c r="H194" i="2" s="1"/>
  <c r="H166" i="2"/>
  <c r="F166" i="2" s="1"/>
  <c r="F169" i="2"/>
  <c r="E104" i="23" s="1"/>
  <c r="G104" i="23"/>
  <c r="F680" i="2"/>
  <c r="H610" i="2"/>
  <c r="F613" i="2"/>
  <c r="F610" i="2" s="1"/>
  <c r="F648" i="2"/>
  <c r="E353" i="23" s="1"/>
  <c r="G353" i="23"/>
  <c r="G285" i="23"/>
  <c r="I308" i="23"/>
  <c r="J827" i="2"/>
  <c r="G101" i="5" s="1"/>
  <c r="I826" i="2"/>
  <c r="H307" i="23"/>
  <c r="J829" i="2"/>
  <c r="G103" i="5" s="1"/>
  <c r="E390" i="2"/>
  <c r="F720" i="2"/>
  <c r="I426" i="2"/>
  <c r="I416" i="2" s="1"/>
  <c r="I431" i="2" s="1"/>
  <c r="F63" i="5" s="1"/>
  <c r="F428" i="2"/>
  <c r="F665" i="2"/>
  <c r="G377" i="23"/>
  <c r="F678" i="2"/>
  <c r="E377" i="23" s="1"/>
  <c r="F710" i="2"/>
  <c r="D12" i="5"/>
  <c r="F10" i="2" l="1"/>
  <c r="F123" i="2"/>
  <c r="F120" i="2" s="1"/>
  <c r="F345" i="2"/>
  <c r="F640" i="2"/>
  <c r="F535" i="2"/>
  <c r="F333" i="2"/>
  <c r="I49" i="5" s="1"/>
  <c r="F867" i="2"/>
  <c r="F748" i="2"/>
  <c r="E825" i="2"/>
  <c r="F156" i="2"/>
  <c r="J413" i="2"/>
  <c r="G57" i="5" s="1"/>
  <c r="F836" i="2"/>
  <c r="H828" i="2"/>
  <c r="E102" i="5" s="1"/>
  <c r="J825" i="2"/>
  <c r="G99" i="5" s="1"/>
  <c r="J355" i="2"/>
  <c r="H484" i="2"/>
  <c r="H504" i="2" s="1"/>
  <c r="E90" i="5" s="1"/>
  <c r="F365" i="2"/>
  <c r="F340" i="2"/>
  <c r="F192" i="2"/>
  <c r="I19" i="5" s="1"/>
  <c r="E191" i="2"/>
  <c r="H332" i="2"/>
  <c r="E48" i="5" s="1"/>
  <c r="F332" i="2"/>
  <c r="I48" i="5" s="1"/>
  <c r="F329" i="2"/>
  <c r="I45" i="5" s="1"/>
  <c r="F846" i="2"/>
  <c r="F568" i="2"/>
  <c r="E309" i="23" s="1"/>
  <c r="F829" i="2"/>
  <c r="I103" i="5" s="1"/>
  <c r="E899" i="2"/>
  <c r="F499" i="2"/>
  <c r="J831" i="2"/>
  <c r="J851" i="2" s="1"/>
  <c r="G108" i="5" s="1"/>
  <c r="H253" i="2"/>
  <c r="H273" i="2" s="1"/>
  <c r="E36" i="5" s="1"/>
  <c r="I10" i="5"/>
  <c r="K831" i="2"/>
  <c r="K851" i="2" s="1"/>
  <c r="H108" i="5" s="1"/>
  <c r="H745" i="2"/>
  <c r="F195" i="2"/>
  <c r="I22" i="5" s="1"/>
  <c r="F775" i="2"/>
  <c r="F745" i="2" s="1"/>
  <c r="K335" i="2"/>
  <c r="I828" i="2"/>
  <c r="F102" i="5" s="1"/>
  <c r="F338" i="2"/>
  <c r="E902" i="2"/>
  <c r="G413" i="2"/>
  <c r="G410" i="2" s="1"/>
  <c r="D54" i="5" s="1"/>
  <c r="I565" i="2"/>
  <c r="I825" i="2" s="1"/>
  <c r="F99" i="5" s="1"/>
  <c r="F860" i="2"/>
  <c r="F875" i="2" s="1"/>
  <c r="I120" i="5" s="1"/>
  <c r="F862" i="2"/>
  <c r="F857" i="2" s="1"/>
  <c r="F872" i="2" s="1"/>
  <c r="I117" i="5" s="1"/>
  <c r="H329" i="2"/>
  <c r="E45" i="5" s="1"/>
  <c r="F695" i="2"/>
  <c r="F827" i="2"/>
  <c r="I101" i="5" s="1"/>
  <c r="G900" i="2"/>
  <c r="C27" i="4" s="1"/>
  <c r="F9" i="5"/>
  <c r="H565" i="2"/>
  <c r="F826" i="2"/>
  <c r="I100" i="5" s="1"/>
  <c r="E900" i="2"/>
  <c r="F48" i="2"/>
  <c r="K191" i="2"/>
  <c r="H18" i="5" s="1"/>
  <c r="I191" i="2"/>
  <c r="F18" i="5" s="1"/>
  <c r="G899" i="2"/>
  <c r="C26" i="4" s="1"/>
  <c r="G507" i="2"/>
  <c r="D93" i="5" s="1"/>
  <c r="G484" i="2"/>
  <c r="G504" i="2" s="1"/>
  <c r="D90" i="5" s="1"/>
  <c r="F350" i="2"/>
  <c r="F834" i="2"/>
  <c r="F854" i="2" s="1"/>
  <c r="I111" i="5" s="1"/>
  <c r="F487" i="2"/>
  <c r="F507" i="2" s="1"/>
  <c r="I93" i="5" s="1"/>
  <c r="F256" i="2"/>
  <c r="F276" i="2" s="1"/>
  <c r="I39" i="5" s="1"/>
  <c r="E107" i="23"/>
  <c r="F173" i="2"/>
  <c r="F193" i="2" s="1"/>
  <c r="I20" i="5" s="1"/>
  <c r="F50" i="2"/>
  <c r="F45" i="2" s="1"/>
  <c r="E410" i="2"/>
  <c r="G194" i="2"/>
  <c r="D21" i="5" s="1"/>
  <c r="F513" i="2"/>
  <c r="E273" i="23"/>
  <c r="H902" i="2"/>
  <c r="D29" i="4" s="1"/>
  <c r="K899" i="2"/>
  <c r="G26" i="4" s="1"/>
  <c r="J899" i="2"/>
  <c r="F26" i="4" s="1"/>
  <c r="D10" i="5"/>
  <c r="D9" i="5"/>
  <c r="K900" i="2"/>
  <c r="G27" i="4" s="1"/>
  <c r="H141" i="2"/>
  <c r="I11" i="5"/>
  <c r="G902" i="2"/>
  <c r="C29" i="4" s="1"/>
  <c r="K902" i="2"/>
  <c r="G29" i="4" s="1"/>
  <c r="F146" i="2"/>
  <c r="K141" i="2"/>
  <c r="K825" i="2"/>
  <c r="H99" i="5" s="1"/>
  <c r="E12" i="5"/>
  <c r="F176" i="2"/>
  <c r="F171" i="2" s="1"/>
  <c r="E901" i="2"/>
  <c r="F100" i="5"/>
  <c r="I899" i="2"/>
  <c r="E26" i="4" s="1"/>
  <c r="F337" i="2"/>
  <c r="H412" i="2"/>
  <c r="F151" i="2"/>
  <c r="G141" i="2"/>
  <c r="H13" i="5"/>
  <c r="G825" i="2"/>
  <c r="D99" i="5" s="1"/>
  <c r="F525" i="2"/>
  <c r="F235" i="2"/>
  <c r="F250" i="2" s="1"/>
  <c r="I30" i="5" s="1"/>
  <c r="J900" i="2"/>
  <c r="F27" i="4" s="1"/>
  <c r="H900" i="2"/>
  <c r="D27" i="4" s="1"/>
  <c r="K901" i="2"/>
  <c r="G28" i="4" s="1"/>
  <c r="E480" i="23"/>
  <c r="F881" i="2"/>
  <c r="F896" i="2" s="1"/>
  <c r="I129" i="5" s="1"/>
  <c r="F358" i="2"/>
  <c r="H413" i="2"/>
  <c r="H355" i="2"/>
  <c r="H232" i="2"/>
  <c r="F237" i="2"/>
  <c r="J902" i="2"/>
  <c r="F29" i="4" s="1"/>
  <c r="F411" i="2"/>
  <c r="I55" i="5" s="1"/>
  <c r="E55" i="5"/>
  <c r="K410" i="2"/>
  <c r="H54" i="5" s="1"/>
  <c r="G273" i="2"/>
  <c r="D36" i="5" s="1"/>
  <c r="F426" i="2"/>
  <c r="F416" i="2" s="1"/>
  <c r="F431" i="2" s="1"/>
  <c r="I63" i="5" s="1"/>
  <c r="E232" i="23"/>
  <c r="G478" i="2"/>
  <c r="D81" i="5" s="1"/>
  <c r="F458" i="2"/>
  <c r="F478" i="2" s="1"/>
  <c r="I81" i="5" s="1"/>
  <c r="F883" i="2"/>
  <c r="F878" i="2" s="1"/>
  <c r="F893" i="2" s="1"/>
  <c r="I126" i="5" s="1"/>
  <c r="H878" i="2"/>
  <c r="H893" i="2" s="1"/>
  <c r="E126" i="5" s="1"/>
  <c r="E92" i="23"/>
  <c r="F144" i="2"/>
  <c r="F194" i="2" s="1"/>
  <c r="I21" i="5" s="1"/>
  <c r="F414" i="2"/>
  <c r="I58" i="5" s="1"/>
  <c r="I900" i="2"/>
  <c r="E27" i="4" s="1"/>
  <c r="I902" i="2"/>
  <c r="E29" i="4" s="1"/>
  <c r="E21" i="5"/>
  <c r="H191" i="2"/>
  <c r="E18" i="5" s="1"/>
  <c r="F418" i="2"/>
  <c r="F433" i="2" s="1"/>
  <c r="I65" i="5" s="1"/>
  <c r="I355" i="2"/>
  <c r="I413" i="2"/>
  <c r="H335" i="2"/>
  <c r="J191" i="2"/>
  <c r="G18" i="5" s="1"/>
  <c r="G12" i="5"/>
  <c r="H899" i="2"/>
  <c r="D26" i="4" s="1"/>
  <c r="E10" i="5"/>
  <c r="J901" i="2" l="1"/>
  <c r="F28" i="4" s="1"/>
  <c r="J410" i="2"/>
  <c r="G54" i="5" s="1"/>
  <c r="F565" i="2"/>
  <c r="F825" i="2" s="1"/>
  <c r="I99" i="5" s="1"/>
  <c r="F831" i="2"/>
  <c r="F851" i="2" s="1"/>
  <c r="I108" i="5" s="1"/>
  <c r="H825" i="2"/>
  <c r="E99" i="5" s="1"/>
  <c r="F335" i="2"/>
  <c r="F253" i="2"/>
  <c r="F273" i="2" s="1"/>
  <c r="I36" i="5" s="1"/>
  <c r="G191" i="2"/>
  <c r="D18" i="5" s="1"/>
  <c r="F828" i="2"/>
  <c r="I102" i="5" s="1"/>
  <c r="D57" i="5"/>
  <c r="H410" i="2"/>
  <c r="E54" i="5" s="1"/>
  <c r="E898" i="2"/>
  <c r="F899" i="2"/>
  <c r="B26" i="4" s="1"/>
  <c r="F484" i="2"/>
  <c r="F504" i="2" s="1"/>
  <c r="I90" i="5" s="1"/>
  <c r="I12" i="5"/>
  <c r="F141" i="2"/>
  <c r="F191" i="2" s="1"/>
  <c r="I18" i="5" s="1"/>
  <c r="G901" i="2"/>
  <c r="C28" i="4" s="1"/>
  <c r="H901" i="2"/>
  <c r="D28" i="4" s="1"/>
  <c r="I13" i="5"/>
  <c r="F902" i="2"/>
  <c r="B29" i="4" s="1"/>
  <c r="F355" i="2"/>
  <c r="I410" i="2"/>
  <c r="F57" i="5"/>
  <c r="I901" i="2"/>
  <c r="E28" i="4" s="1"/>
  <c r="H9" i="5"/>
  <c r="K898" i="2"/>
  <c r="G30" i="4" s="1"/>
  <c r="H247" i="2"/>
  <c r="E27" i="5" s="1"/>
  <c r="F232" i="2"/>
  <c r="F247" i="2" s="1"/>
  <c r="I27" i="5" s="1"/>
  <c r="E9" i="5"/>
  <c r="F413" i="2"/>
  <c r="I57" i="5" s="1"/>
  <c r="E57" i="5"/>
  <c r="E56" i="5"/>
  <c r="F412" i="2"/>
  <c r="J898" i="2" l="1"/>
  <c r="F30" i="4" s="1"/>
  <c r="F410" i="2"/>
  <c r="I54" i="5" s="1"/>
  <c r="G898" i="2"/>
  <c r="C30" i="4" s="1"/>
  <c r="I9" i="5"/>
  <c r="G9" i="5"/>
  <c r="F901" i="2"/>
  <c r="B28" i="4" s="1"/>
  <c r="F54" i="5"/>
  <c r="I898" i="2"/>
  <c r="E30" i="4" s="1"/>
  <c r="I56" i="5"/>
  <c r="F900" i="2"/>
  <c r="B27" i="4" s="1"/>
  <c r="H898" i="2"/>
  <c r="D30" i="4" s="1"/>
  <c r="F898" i="2" l="1"/>
  <c r="B30" i="4" s="1"/>
</calcChain>
</file>

<file path=xl/sharedStrings.xml><?xml version="1.0" encoding="utf-8"?>
<sst xmlns="http://schemas.openxmlformats.org/spreadsheetml/2006/main" count="3163" uniqueCount="692">
  <si>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</si>
  <si>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</si>
  <si>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</si>
  <si>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</si>
  <si>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</si>
  <si>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</si>
  <si>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</si>
  <si>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</si>
  <si>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</si>
  <si>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</si>
  <si>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</si>
  <si>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</si>
  <si>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</si>
  <si>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</si>
  <si>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</si>
  <si>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</si>
  <si>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</si>
  <si>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</si>
  <si>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Источники финансирования муниципальной программы, 
в том числе по годам</t>
  </si>
  <si>
    <t>Всего, в том числе по годам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</si>
  <si>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</si>
  <si>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</si>
  <si>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</si>
  <si>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Результаты выполнения мероприятия подпрограммы</t>
  </si>
  <si>
    <t>№ 
п/п</t>
  </si>
  <si>
    <t>Средства бюджета городского округа Домодедово</t>
  </si>
  <si>
    <t xml:space="preserve">Средства бюджета городского округа Домодедово   </t>
  </si>
  <si>
    <t>(наименование муниципальной программы городского округа Домодедово)</t>
  </si>
  <si>
    <t>Заказчик муниципальной программы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</si>
  <si>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</si>
  <si>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</si>
  <si>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</si>
  <si>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1.2</t>
  </si>
  <si>
    <t>2.1</t>
  </si>
  <si>
    <t>Номер основного мероприятия в перечне  мероприятий подпрограммы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</si>
  <si>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</si>
  <si>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</si>
  <si>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</si>
  <si>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</si>
  <si>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</si>
  <si>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Годы строительства/ реконструкции объектов муниципальной собственности</t>
  </si>
  <si>
    <t>Финансирование, (тыс. руб.)</t>
  </si>
  <si>
    <t>Предельная стоимость объекта,         (тыс. руб.)</t>
  </si>
  <si>
    <t>Остаток сметной стоимости до ввода в эксплуатацию, 
(тыс. руб.)</t>
  </si>
  <si>
    <t>Наименование главного распорядителя средств бюджета городского округа Домодедово</t>
  </si>
  <si>
    <t>Всего по мероприятию:</t>
  </si>
  <si>
    <t>Внебюджетные средства</t>
  </si>
  <si>
    <t>Тип показателя</t>
  </si>
  <si>
    <t>1.3.</t>
  </si>
  <si>
    <t>2.3.</t>
  </si>
  <si>
    <t>Комитет правового обеспечения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</si>
  <si>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</si>
  <si>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Мощность/прирост мощности объекта (кв.метр, погонный метр, место, койко-место и т.д.)</t>
  </si>
  <si>
    <t>Паспорт муниципальной программы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</si>
  <si>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</si>
  <si>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</si>
  <si>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</si>
  <si>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</si>
  <si>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Администрация г.о. Домодедово</t>
  </si>
  <si>
    <t>Управление бухгалтерского учета и отчетности Администрации городского округа Домодедово</t>
  </si>
  <si>
    <t>"Эффективная власть на 2017-2021 годы"</t>
  </si>
  <si>
    <t>Заместитель главы администрации городского округа Домодедово по направлению</t>
  </si>
  <si>
    <t>Повышение эффективности муниципального управления, развитие информационного общества в городском округе Домодедово</t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</si>
  <si>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Создание условий для реализации полномочий органов местного самоуправления
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</si>
  <si>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Закупка работ и услуг, необходимых для исполнения функций и полномочий, возложенных на Администрацию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</si>
  <si>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Закупка материально-технических средств, необходимых для исполнения функций и полномочий, возложенных на Администрацию</t>
    </r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</si>
  <si>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
Обеспечение денежным содержанием и дополнительными выплатами сотрудников Администрации, перечисление страховых взносов в  государственные внебюджетные фонды</t>
    </r>
  </si>
  <si>
    <t>2.4.</t>
  </si>
  <si>
    <t>3.</t>
  </si>
  <si>
    <t>4.</t>
  </si>
  <si>
    <r>
      <t xml:space="preserve">Мероприятие 1 </t>
    </r>
    <r>
      <rPr>
        <sz val="11"/>
        <rFont val="Times New Roman"/>
        <family val="1"/>
        <charset val="204"/>
      </rPr>
      <t>Проведение подписки на периодические печатные издания отдельным категориям граждан</t>
    </r>
  </si>
  <si>
    <r>
      <t xml:space="preserve">Мероприятие 2 </t>
    </r>
    <r>
      <rPr>
        <sz val="11"/>
        <rFont val="Times New Roman"/>
        <family val="1"/>
        <charset val="204"/>
      </rPr>
      <t xml:space="preserve">Организация и проведение мероприятий в рамках решения общегосударственных вопросов </t>
    </r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</si>
  <si>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
Анализ и приведение в соответствие нормативно-правовой базы Администрации, обеспечивающей рассмотрение и разработку нормативно-правовых актов без нарушения установленных сроков</t>
    </r>
  </si>
  <si>
    <r>
      <t xml:space="preserve">Мероприятие 4   </t>
    </r>
    <r>
      <rPr>
        <sz val="11"/>
        <rFont val="Times New Roman"/>
        <family val="1"/>
        <charset val="204"/>
      </rPr>
      <t>Разрешение спорных вопросов  нормативно-правового характера с участием судебно-правовых органов</t>
    </r>
  </si>
  <si>
    <t>5.</t>
  </si>
  <si>
    <t>Итого по Подпрограмме 6</t>
  </si>
  <si>
    <r>
      <rPr>
        <b/>
        <u/>
        <sz val="11"/>
        <rFont val="Times New Roman"/>
        <family val="1"/>
        <charset val="204"/>
      </rPr>
      <t>Основное мероприятие 3.</t>
    </r>
    <r>
      <rPr>
        <sz val="11"/>
        <rFont val="Times New Roman"/>
        <family val="1"/>
        <charset val="204"/>
      </rPr>
      <t xml:space="preserve"> Осуществление полномочий по проведению Всероссийской сельскохозяйственной переписи в 2016 году</t>
    </r>
  </si>
  <si>
    <r>
      <rPr>
        <b/>
        <u/>
        <sz val="11"/>
        <rFont val="Times New Roman"/>
        <family val="1"/>
        <charset val="204"/>
      </rPr>
      <t>Основное мероприятие 4.</t>
    </r>
    <r>
      <rPr>
        <sz val="11"/>
        <rFont val="Times New Roman"/>
        <family val="1"/>
        <charset val="204"/>
      </rPr>
      <t xml:space="preserve">  Корректировка списков кандидатов в присяжные заседатели федеральных судов общей юрисдикции в РФ</t>
    </r>
  </si>
  <si>
    <r>
      <rPr>
        <b/>
        <u/>
        <sz val="11"/>
        <rFont val="Times New Roman"/>
        <family val="1"/>
        <charset val="204"/>
      </rPr>
      <t>Основное мероприятие 5.</t>
    </r>
    <r>
      <rPr>
        <sz val="11"/>
        <rFont val="Times New Roman"/>
        <family val="1"/>
        <charset val="204"/>
      </rPr>
      <t xml:space="preserve"> Проведение муниципальных выборов
</t>
    </r>
  </si>
  <si>
    <t>Организационное управление и Управление бухгалтерского учета и отчетности</t>
  </si>
  <si>
    <t>Управление бухгалтерского учета и отчетности</t>
  </si>
  <si>
    <t>Отдел социальной помощи Администрации городского округа Домодедово</t>
  </si>
  <si>
    <t>Комитет правового обеспечения Управление бухгалтерского учета и отчетности</t>
  </si>
  <si>
    <t>Организационное управление</t>
  </si>
  <si>
    <t>2-й год реализации программы 2018</t>
  </si>
  <si>
    <t>3-й год реализации программы 2019</t>
  </si>
  <si>
    <t>4-й год реализации программы 2020</t>
  </si>
  <si>
    <t>5-й год реализации программы 2021</t>
  </si>
  <si>
    <t>1-й год реализации программы 2017</t>
  </si>
  <si>
    <t>Объем финансирования мероприятия в году, предшествующему году начала реализации муниципальной программы               (тыс. руб.) 2016</t>
  </si>
  <si>
    <t>Базовое значение на начало реализации подпрограммы 2016</t>
  </si>
  <si>
    <t>2017-2021</t>
  </si>
  <si>
    <t>Подпрограмма     6  "Обеспечение деятельности Администрации городского округа Домодедово на 2017-2021 годы"</t>
  </si>
  <si>
    <t>всего</t>
  </si>
  <si>
    <t>В пределах средств, предусмотренных в бюджете  Московской области</t>
  </si>
  <si>
    <t>В пределах средств, предусмотренных в бюджете  городского округа Домодедово</t>
  </si>
  <si>
    <t>Закупка материально-технических средств, необходимых для исполнения функций и полномочий, возложенных на Администрацию</t>
  </si>
  <si>
    <t>Обеспечение денежным содержанием и дополнительными выплатами сотрудников Администрации, перечисление страховых взносов в  государственные внебюджетные фонды</t>
  </si>
  <si>
    <t>Проведение подписки на периодические печатные издания отдельным категориям граждан</t>
  </si>
  <si>
    <t xml:space="preserve">Организация и проведение мероприятий в рамках решения общегосударственных вопросов </t>
  </si>
  <si>
    <t>Анализ и приведение в соответствие нормативно-правовой базы Администрации, обеспечивающей рассмотрение и разработку нормативно-правовых актов без нарушения установленных сроков</t>
  </si>
  <si>
    <t>Разрешение спорных вопросов  нормативно-правового характера с участием судебно-правовых органов</t>
  </si>
  <si>
    <t>Коректировка списков кандидатов в присяжные заседатели федеральных судов общей юрисдикции в РФ</t>
  </si>
  <si>
    <t xml:space="preserve">Проведение муниципальных выборов
</t>
  </si>
  <si>
    <t>Количество граждан, подписавшихся на периодические издания</t>
  </si>
  <si>
    <t>чел.</t>
  </si>
  <si>
    <t>Количество неисполненных предписаний (представлений) ОМСУ  и их должностными лицами об устранении нарушений, по которым приняты судебные решения, вступившие в законную силу в соответствии со ст.19.5 КоАП  РФ</t>
  </si>
  <si>
    <t xml:space="preserve">Доля выплаченных поощрений председателям домовых комитетов (старших по домам), старостам и председателям уличных комитетов за проводимую общественную  работу в сфере ЖКХ по отношению  к начисленным
</t>
  </si>
  <si>
    <t>Доля выплаченной премии  лицам, достигших возраста 90 лет и старше (долгожителей) зарегистрированным по месту жительства на территории городского округа Домодедово по отношению к начисленной</t>
  </si>
  <si>
    <t>Отклонение от установленной предельной численности депутатов, выборных должностных лиц местного самоуправления, осуществляющих свои полномочия на постоянной основе, муниципальных служащих органов местного самоупрвления муниципальных образований Московской области</t>
  </si>
  <si>
    <t>%</t>
  </si>
  <si>
    <t>Подпрограмма     2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2017-2021 годы"</t>
  </si>
  <si>
    <t>Подпрограмма     3  "Развитие муниципальной службы городского округа Домодедово на 2017-2021 годы"</t>
  </si>
  <si>
    <t>Подпрограмма     4  "Обеспечение реализации полномочий Финансового управления Администрации городского округа Домодедово на 2017-2021 годы"</t>
  </si>
  <si>
    <t>Подпрограмма     5  "Управление муниципальными финансами городского округа Домодедово на 2017-2021 годы"</t>
  </si>
  <si>
    <t>Подпрограмма     8  "Развитие архивного дела на 2017-2021 годы"</t>
  </si>
  <si>
    <t>Подпрограмма     9  "Обеспечение деятельности МКУ «Домодедовская статистика» на 2017-2021 годы"</t>
  </si>
  <si>
    <t>Подпрограмма     10  "Обеспечение деятельности комитета по управлению имуществом Администрации городского округа Домодедово на 2017-2021 годы"</t>
  </si>
  <si>
    <t xml:space="preserve">Подпрограмма     11  "Развитие имущественного комплекса городского округа Домодедово, в том числе           
обеспечение государственной регистрации права собственности в городском округе Домодедово;   
управление и распоряжение акциями хозяйственных обществ; приватизация имущества; управление и распоряжение      
земельными участками на 2017-2021 годы"
</t>
  </si>
  <si>
    <t>Подпрограмма     12  "Обеспечение деятельности МКУ «Дирекция единого заказчика» на 2017-2021 годы"</t>
  </si>
  <si>
    <t>Подпрограмма     13  "Обеспечение деятельности МКУ «Управление капитального строительства» на 2017-2021 годы"</t>
  </si>
  <si>
    <t>Итого по Подпрограмме 4</t>
  </si>
  <si>
    <t>Финансовое Управление Администрации городского округа Домодедово</t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</si>
  <si>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Хранение, комплектование, учет и использование документов Архивного фонда Московской области и других архивных документов в муниципальном архиве
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</si>
  <si>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Хранение, комплектование, учет и использование документов Архивного фонда Московской области и других архивных документов, поступивших в муниципальный архив</t>
    </r>
  </si>
  <si>
    <t>Архивный отдел администрации г/о Домодедово</t>
  </si>
  <si>
    <t>Итого по Подпрограмме 8</t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</si>
  <si>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  Создание условий для реализации полномочий казенных учреждений.
</t>
    </r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</si>
  <si>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Создание условий для реализации полномочий казенных учреждений.
</t>
    </r>
  </si>
  <si>
    <t>Итого по Подпрограмме 14</t>
  </si>
  <si>
    <t>Итого по Подпрограмме 12</t>
  </si>
  <si>
    <t>3.1</t>
  </si>
  <si>
    <t>4.1</t>
  </si>
  <si>
    <t>4.2</t>
  </si>
  <si>
    <t>Итого по Подпрограмме 3</t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</si>
  <si>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Организация подготовки проектов муниципальных правовых актов по вопросам муниципальной службы в связи с изменением законодательства о муниципальной службе
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</si>
  <si>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Организация подготовки проектов муниципальных правовых актов по вопросам муниципальной службы в связи с изменением законодательства о муниципальной службе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</si>
  <si>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Консультирование муниципальных служащих по правовым вопросам и иным вопросам муниципальной службы</t>
    </r>
  </si>
  <si>
    <t>Организационное управление; Комитет правового обеспечения</t>
  </si>
  <si>
    <r>
      <rPr>
        <b/>
        <u/>
        <sz val="11"/>
        <rFont val="Times New Roman"/>
        <family val="1"/>
        <charset val="204"/>
      </rPr>
      <t>Основное мероприятие 2.</t>
    </r>
    <r>
      <rPr>
        <sz val="11"/>
        <rFont val="Times New Roman"/>
        <family val="1"/>
        <charset val="204"/>
      </rPr>
      <t xml:space="preserve">  Организация проверки достоверности и полноты сведений о доходах, расходах, об имуществе и обязательствах имущественного характера; достоверности и полноты сведений, представляемых гражданами при поступлении на муниципальную службу  в соответствии с нормативными правовыми актами РФ;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ФЗ от 25.12.08 № 273-ФЗ</t>
    </r>
  </si>
  <si>
    <r>
      <t xml:space="preserve">Мероприятие 1 </t>
    </r>
    <r>
      <rPr>
        <sz val="11"/>
        <rFont val="Times New Roman"/>
        <family val="1"/>
        <charset val="204"/>
      </rPr>
      <t>Организация проверки достоверности и полноты сведений о доходах, расходах, об имуществе и обязательствах имущественного характера; достоверности и полноты сведений, представляемых гражданами при поступлении на муниципальную службу  в соответствии с нормативными правовыми актами РФ;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ФЗ от 25.12.08 № 273-ФЗ</t>
    </r>
  </si>
  <si>
    <r>
      <rPr>
        <b/>
        <u/>
        <sz val="11"/>
        <rFont val="Times New Roman"/>
        <family val="1"/>
        <charset val="204"/>
      </rPr>
      <t>Основное мероприятие 3.</t>
    </r>
    <r>
      <rPr>
        <sz val="11"/>
        <rFont val="Times New Roman"/>
        <family val="1"/>
        <charset val="204"/>
      </rPr>
      <t xml:space="preserve"> Организация работы по созданию муниципальных кадровых резервов</t>
    </r>
  </si>
  <si>
    <r>
      <rPr>
        <b/>
        <sz val="11"/>
        <rFont val="Times New Roman"/>
        <family val="1"/>
        <charset val="204"/>
      </rPr>
      <t>Мероприятие 1</t>
    </r>
    <r>
      <rPr>
        <sz val="11"/>
        <rFont val="Times New Roman"/>
        <family val="1"/>
        <charset val="204"/>
      </rPr>
      <t xml:space="preserve">  Организация работы по созданию муниципальных кадровых резервов</t>
    </r>
  </si>
  <si>
    <r>
      <rPr>
        <b/>
        <u/>
        <sz val="11"/>
        <rFont val="Times New Roman"/>
        <family val="1"/>
        <charset val="204"/>
      </rPr>
      <t>Основное мероприятие 4.</t>
    </r>
    <r>
      <rPr>
        <sz val="11"/>
        <rFont val="Times New Roman"/>
        <family val="1"/>
        <charset val="204"/>
      </rPr>
      <t xml:space="preserve"> Профессиональная подготовка, переподготовка и повышение
квалификации
</t>
    </r>
  </si>
  <si>
    <r>
      <rPr>
        <b/>
        <sz val="11"/>
        <rFont val="Times New Roman"/>
        <family val="1"/>
        <charset val="204"/>
      </rPr>
      <t>Мероприятие 1</t>
    </r>
    <r>
      <rPr>
        <sz val="11"/>
        <rFont val="Times New Roman"/>
        <family val="1"/>
        <charset val="204"/>
      </rPr>
      <t xml:space="preserve">  Организация работы по повышению квалификации муниципальных служащих
</t>
    </r>
  </si>
  <si>
    <r>
      <rPr>
        <b/>
        <sz val="11"/>
        <rFont val="Times New Roman"/>
        <family val="1"/>
        <charset val="204"/>
      </rPr>
      <t xml:space="preserve">Мероприятие 2 </t>
    </r>
    <r>
      <rPr>
        <sz val="11"/>
        <rFont val="Times New Roman"/>
        <family val="1"/>
        <charset val="204"/>
      </rPr>
      <t xml:space="preserve"> Организация работы по проведению аттестации муниципальных служащих
</t>
    </r>
  </si>
  <si>
    <t>Служба информационного и технического обеспечения</t>
  </si>
  <si>
    <t>4.3</t>
  </si>
  <si>
    <t>5</t>
  </si>
  <si>
    <t>5.1</t>
  </si>
  <si>
    <t>6</t>
  </si>
  <si>
    <t>Управление строительства и городской инфраструктуры</t>
  </si>
  <si>
    <t>7</t>
  </si>
  <si>
    <t>8</t>
  </si>
  <si>
    <t>Итого по Подпрограмме 1</t>
  </si>
  <si>
    <t>6.</t>
  </si>
  <si>
    <t>7.</t>
  </si>
  <si>
    <t>Доля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</t>
  </si>
  <si>
    <t>единица</t>
  </si>
  <si>
    <t>Увеличение доли положительно рассмотренных заявлений на размещение антенно-мачтовых сооружений связи</t>
  </si>
  <si>
    <t>Подпрограмма     1   «Развитие информационной и технической инфраструктуры экосистемы цифровой экономики городского округа Домодедово на 2017-2021 годы."</t>
  </si>
  <si>
    <t>1</t>
  </si>
  <si>
    <t>2</t>
  </si>
  <si>
    <t>Итого по Подпрограмме 2</t>
  </si>
  <si>
    <t>Итого по Подпрограмме 5</t>
  </si>
  <si>
    <t>Итого по Подпрограмме 7</t>
  </si>
  <si>
    <t>Итого по Подпрограмме 9</t>
  </si>
  <si>
    <t>Итого по Подпрограмме 10</t>
  </si>
  <si>
    <t>Итого по Подпрограмме 11</t>
  </si>
  <si>
    <t>Подпрограмма    14  "Обеспечение деятельности МКУ «Ремонт и обслуживание зданий»  на 2017-2021 годы</t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</si>
  <si>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Проведение мероприятий по привлечению дополнительных доходов в бюджет городского округа Домодедово и обеспечение исполнения доходов бюджета  городского округа Домодедово
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</si>
  <si>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>Проведение мероприятий по привлечению дополнительных доходов в бюджет  городского округа Домодедово за счет налоговых поступлений</t>
    </r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</si>
  <si>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
Осуществление мониторинга поступлений налоговых и неналоговых доходов бюджета городского округа Домодедово</t>
    </r>
  </si>
  <si>
    <r>
      <rPr>
        <b/>
        <sz val="11"/>
        <rFont val="Times New Roman"/>
        <family val="1"/>
        <charset val="204"/>
      </rPr>
      <t>Мероприятие 4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Формирование прогноза поступлений налоговых и неналоговых доходов в бюджет городского округа Домодедово на предстоящий месяц с разбивкой по дням в целях детального прогнозирования ассигнований для финансирования социально-значимых расходов</t>
    </r>
  </si>
  <si>
    <t>1.4</t>
  </si>
  <si>
    <t>1.5</t>
  </si>
  <si>
    <r>
      <t xml:space="preserve">Мероприятие 5 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</si>
  <si>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2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средствами резервного фонда</t>
    </r>
  </si>
  <si>
    <r>
      <t xml:space="preserve">Мероприятие 1
</t>
    </r>
    <r>
      <rPr>
        <sz val="11"/>
        <rFont val="Times New Roman"/>
        <family val="1"/>
        <charset val="204"/>
      </rPr>
      <t>Финансовое обеспечение непредвиденных расходов бюджета городского округа</t>
    </r>
  </si>
  <si>
    <r>
      <rPr>
        <b/>
        <u/>
        <sz val="11"/>
        <rFont val="Times New Roman"/>
        <family val="1"/>
        <charset val="204"/>
      </rPr>
      <t>Основное мероприятие 3.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 городского округа Домодедово</t>
    </r>
    <r>
      <rPr>
        <b/>
        <sz val="11"/>
        <rFont val="Times New Roman"/>
        <family val="1"/>
        <charset val="204"/>
      </rPr>
      <t xml:space="preserve">
</t>
    </r>
  </si>
  <si>
    <r>
      <t xml:space="preserve">Мероприятие 1
</t>
    </r>
    <r>
      <rPr>
        <sz val="11"/>
        <rFont val="Times New Roman"/>
        <family val="1"/>
        <charset val="204"/>
      </rPr>
      <t>Реализация мер по уменьшению процентных ставок заимствований городского округа Домодедово и увеличению срочности долговых обязательств городского округа Домодедовопутем: привлечения кредитов в кредитных организациях; заключения дополнительных соглашений к муниципальным контрактам о снижении процентных ставок</t>
    </r>
  </si>
  <si>
    <t>В пределах средств, выделенных на содержание ответственных за выполнения мероприятия</t>
  </si>
  <si>
    <t>Администрация городского округу Домодедово</t>
  </si>
  <si>
    <t>Финансовое управление Администрации городского округа Домодедово</t>
  </si>
  <si>
    <t>≤  5</t>
  </si>
  <si>
    <t>3</t>
  </si>
  <si>
    <t>В пределах средств, предусмотренных на основную деятельность исполнителя</t>
  </si>
  <si>
    <t>Организационное управление и Управление бухгалтерского кучета и отчетности</t>
  </si>
  <si>
    <r>
      <t xml:space="preserve">Основное мероприятие 1. </t>
    </r>
    <r>
      <rPr>
        <sz val="11"/>
        <rFont val="Times New Roman"/>
        <family val="1"/>
        <charset val="204"/>
      </rPr>
      <t xml:space="preserve">Реализация общесистемных мер по повышению качества и доступности государственных и муниципальных услуг на территории муниципального образования
</t>
    </r>
  </si>
  <si>
    <r>
      <rPr>
        <b/>
        <u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  </r>
  </si>
  <si>
    <t>МБУ "МФЦ Домодедово"</t>
  </si>
  <si>
    <r>
      <t>Мероприятие 4.</t>
    </r>
    <r>
      <rPr>
        <sz val="11"/>
        <rFont val="Times New Roman"/>
        <family val="1"/>
        <charset val="204"/>
      </rPr>
      <t xml:space="preserve"> Покупка нежилого помещения для доступности населения и предоставления государственных и муниципальных услуг на базе МФЦ в микрорайоне Авиационный городского округа Домодедово.</t>
    </r>
  </si>
  <si>
    <r>
      <t xml:space="preserve">Мероприятие 3. </t>
    </r>
    <r>
      <rPr>
        <sz val="11"/>
        <rFont val="Times New Roman"/>
        <family val="1"/>
        <charset val="204"/>
      </rPr>
      <t>Оказание услуг по техническому сопровождению Модуля МФЦ Единой информационной системы оказания государственных и муниципальных услуг Московской области (Модуля МФЦ ЕИСОУ)</t>
    </r>
  </si>
  <si>
    <r>
      <t xml:space="preserve">Мероприятие 2. </t>
    </r>
    <r>
      <rPr>
        <sz val="11"/>
        <rFont val="Times New Roman"/>
        <family val="1"/>
        <charset val="204"/>
      </rPr>
      <t>Материально-техническое обеспечение МФЦ</t>
    </r>
  </si>
  <si>
    <r>
      <t>Мероприятие 1.</t>
    </r>
    <r>
      <rPr>
        <sz val="11"/>
        <rFont val="Times New Roman"/>
        <family val="1"/>
        <charset val="204"/>
      </rPr>
      <t xml:space="preserve"> Оплата труда и начисления на выплаты по оплате труда</t>
    </r>
  </si>
  <si>
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</si>
  <si>
    <t>Материально-техническое обеспечение МФЦ</t>
  </si>
  <si>
    <t>Оказание услуг по техническому сопровождению Модуля МФЦ Единой информационной системы оказания государственных и муниципальных услуг Московской области (Модуля МФЦ ЕИСОУ)</t>
  </si>
  <si>
    <t>Покупка нежилого помещения для доступности населения и предоставления государственных и муниципальных услуг на базе МФЦ в микрорайоне Авиационный городского округа Домодедово.</t>
  </si>
  <si>
    <t xml:space="preserve"> Обеспечение ежегодного прироста налоговых и неналоговых доходов бюджета городского округа Домодедово в отчетном финансовом году к поступлениям в году, предшествующем отчетному финансовому году      </t>
  </si>
  <si>
    <t>Уровень удовлетворенности граждан качеством предоставления государственных и муниципальных услуг</t>
  </si>
  <si>
    <t>мин.</t>
  </si>
  <si>
    <t>100</t>
  </si>
  <si>
    <t>шт.</t>
  </si>
  <si>
    <t>4</t>
  </si>
  <si>
    <r>
      <rPr>
        <b/>
        <sz val="11"/>
        <rFont val="Times New Roman"/>
        <family val="1"/>
        <charset val="204"/>
      </rPr>
      <t>Мероприятие 2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Повышение  качества предоставления государственных и муниципальных услуг в сфере архивного дела</t>
    </r>
  </si>
  <si>
    <t>В пределах средств выделенных на обеспечение деятельности  исполнителя</t>
  </si>
  <si>
    <t>Хранение, комплектование, учет и использование документов Архивного фонда Московской области и других архивных документов, поступивших в муниципальный архив</t>
  </si>
  <si>
    <r>
      <rPr>
        <b/>
        <u/>
        <sz val="11"/>
        <rFont val="Times New Roman"/>
        <family val="1"/>
        <charset val="204"/>
      </rPr>
      <t xml:space="preserve">Основное мероприятие 1 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Создание условий для реализации полномочий казенных учреждений
</t>
    </r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</si>
  <si>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
 Обеспечение заработной платой и дополнительными выплатами сотрудников МКУ "Домодедовская статистика". Перечисление страховых взносов в государственные внебюджетные фонды Российской Федерации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</si>
  <si>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Закупка товаров, работ  и услуг, материально-технических средств, необходимых для исполнения функций и полномочий, возложенных на Комитет по управлению имуществом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</si>
  <si>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Обеспечение денежным содержанием, дополнительными выплатами сотрудников Комитета по управлению имуществом, перечисление страховых взносов в бюджеты государственных внебюджетных фондов</t>
    </r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</si>
  <si>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 Уплата налога на имущество организаций, уплата прочих налогов, сборов и иных платежей
</t>
    </r>
  </si>
  <si>
    <t>Комитет по управлению имуществом Администрации городского округа Домодедово</t>
  </si>
  <si>
    <t>Обеспечение денежным содержанием, дополнительными выплатами сотрудников Комитета по управлению имуществом, перечисление страховых взносов в бюджеты государственных внебюджетных фондов</t>
  </si>
  <si>
    <t>В пределах средств предусмотренных на основную деятельность Комитета по управлению имуществом</t>
  </si>
  <si>
    <r>
      <rPr>
        <b/>
        <sz val="11"/>
        <rFont val="Times New Roman"/>
        <family val="1"/>
        <charset val="204"/>
      </rPr>
      <t>Мероприятие 1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Оценка имущества в т.ч.:  земельных участков и объектов недвижимости (жилых, нежилых помещений) находящегося в муниципальной собственности; акций (долей) в уставных капиталах хозяйственных обществ, находящихся в собственности муниципального образования; иного имущества</t>
    </r>
  </si>
  <si>
    <r>
      <rPr>
        <b/>
        <u/>
        <sz val="11"/>
        <rFont val="Times New Roman"/>
        <family val="1"/>
        <charset val="204"/>
      </rPr>
      <t>Основное мероприятия 2</t>
    </r>
    <r>
      <rPr>
        <b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Управление имуществом, находящимся в собственности городского округа Домодедово</t>
    </r>
  </si>
  <si>
    <r>
      <t xml:space="preserve">Мероприятие 1 </t>
    </r>
    <r>
      <rPr>
        <sz val="11"/>
        <rFont val="Times New Roman"/>
        <family val="1"/>
        <charset val="204"/>
      </rPr>
      <t>Увеличение уставного фонда муниципальных унитарных предприятий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</si>
  <si>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Оплата коммунальных услуг (отопление, горячего и холодного водоснабжения, канализации, водоотведения, электроэнергии), услуг по содержанию имущества (жилых и нежилых помещений)</t>
    </r>
  </si>
  <si>
    <r>
      <rPr>
        <b/>
        <sz val="11"/>
        <rFont val="Times New Roman"/>
        <family val="1"/>
        <charset val="204"/>
      </rPr>
      <t>Мероприятие 3.</t>
    </r>
    <r>
      <rPr>
        <sz val="11"/>
        <rFont val="Times New Roman"/>
        <family val="1"/>
        <charset val="204"/>
      </rPr>
      <t xml:space="preserve"> Оплата услуг по ремонту жилых и нежилых помещений, предостовляемых по договорам соц.найма и аренды.</t>
    </r>
  </si>
  <si>
    <t>2.5.</t>
  </si>
  <si>
    <t>2.6.</t>
  </si>
  <si>
    <r>
      <rPr>
        <b/>
        <sz val="11"/>
        <rFont val="Times New Roman"/>
        <family val="1"/>
        <charset val="204"/>
      </rPr>
      <t>Мероприятие 4.</t>
    </r>
    <r>
      <rPr>
        <sz val="11"/>
        <rFont val="Times New Roman"/>
        <family val="1"/>
        <charset val="204"/>
      </rPr>
      <t xml:space="preserve"> Оплата арендной платы за пользование имуществом</t>
    </r>
  </si>
  <si>
    <r>
      <rPr>
        <b/>
        <sz val="11"/>
        <rFont val="Times New Roman"/>
        <family val="1"/>
        <charset val="204"/>
      </rPr>
      <t>Мероприятие 5.</t>
    </r>
    <r>
      <rPr>
        <sz val="11"/>
        <rFont val="Times New Roman"/>
        <family val="1"/>
        <charset val="204"/>
      </rPr>
      <t xml:space="preserve"> Оплата услуг  по начислению, сбору и транзитному-перечислению денежных средств поступающих от населения, за найм жилых помещений мниципального жилищного фонда</t>
    </r>
  </si>
  <si>
    <r>
      <rPr>
        <b/>
        <sz val="11"/>
        <rFont val="Times New Roman"/>
        <family val="1"/>
        <charset val="204"/>
      </rPr>
      <t>Мероприятие 6.</t>
    </r>
    <r>
      <rPr>
        <sz val="11"/>
        <rFont val="Times New Roman"/>
        <family val="1"/>
        <charset val="204"/>
      </rPr>
      <t xml:space="preserve"> Уплата налогов, сборов и иных платежей</t>
    </r>
  </si>
  <si>
    <t>2.7</t>
  </si>
  <si>
    <t>2.8</t>
  </si>
  <si>
    <t>2.9</t>
  </si>
  <si>
    <r>
      <rPr>
        <b/>
        <sz val="11"/>
        <rFont val="Times New Roman"/>
        <family val="1"/>
        <charset val="204"/>
      </rPr>
      <t>Мероприятие 7.</t>
    </r>
    <r>
      <rPr>
        <sz val="11"/>
        <rFont val="Times New Roman"/>
        <family val="1"/>
        <charset val="204"/>
      </rPr>
      <t>Содержание наружного противопожарного водоснабжения</t>
    </r>
  </si>
  <si>
    <r>
      <rPr>
        <b/>
        <sz val="11"/>
        <rFont val="Times New Roman"/>
        <family val="1"/>
        <charset val="204"/>
      </rPr>
      <t>Мероприятие 8.</t>
    </r>
    <r>
      <rPr>
        <sz val="11"/>
        <rFont val="Times New Roman"/>
        <family val="1"/>
        <charset val="204"/>
      </rPr>
      <t xml:space="preserve"> Проведение технической экспертизы объектов муниципальной собственности</t>
    </r>
  </si>
  <si>
    <r>
      <rPr>
        <b/>
        <sz val="11"/>
        <rFont val="Times New Roman"/>
        <family val="1"/>
        <charset val="204"/>
      </rPr>
      <t>Мероприятие 9.</t>
    </r>
    <r>
      <rPr>
        <sz val="11"/>
        <rFont val="Times New Roman"/>
        <family val="1"/>
        <charset val="204"/>
      </rPr>
      <t xml:space="preserve">  Капитальный ремонт зданий находящихся в муниципальной собственности </t>
    </r>
  </si>
  <si>
    <t>3.2</t>
  </si>
  <si>
    <t>3.3</t>
  </si>
  <si>
    <t>3.4</t>
  </si>
  <si>
    <t>3.5</t>
  </si>
  <si>
    <t>3.6</t>
  </si>
  <si>
    <t>3.7</t>
  </si>
  <si>
    <r>
      <rPr>
        <b/>
        <u/>
        <sz val="11"/>
        <rFont val="Times New Roman"/>
        <family val="1"/>
        <charset val="204"/>
      </rPr>
      <t>Основное мероприятия 3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Увеличение имущественной базы городского округа Домодедово</t>
    </r>
  </si>
  <si>
    <r>
      <t xml:space="preserve">Мероприятие 1 </t>
    </r>
    <r>
      <rPr>
        <sz val="11"/>
        <rFont val="Times New Roman"/>
        <family val="1"/>
        <charset val="204"/>
      </rPr>
      <t>Контроль за использованием земель сельскохозяйственного назначения</t>
    </r>
  </si>
  <si>
    <r>
      <t>Мероприятие 2.</t>
    </r>
    <r>
      <rPr>
        <sz val="11"/>
        <rFont val="Times New Roman"/>
        <family val="1"/>
        <charset val="204"/>
      </rPr>
      <t>Эффективность работы по взысканию, погашению задолженности и собираемости арендной платы</t>
    </r>
  </si>
  <si>
    <r>
      <t>Мероприятие 3.</t>
    </r>
    <r>
      <rPr>
        <sz val="11"/>
        <rFont val="Times New Roman"/>
        <family val="1"/>
        <charset val="204"/>
      </rPr>
      <t>Эффективность работы по сбору налога на землю</t>
    </r>
  </si>
  <si>
    <r>
      <t>Мероприятие 4.</t>
    </r>
    <r>
      <rPr>
        <sz val="11"/>
        <rFont val="Times New Roman"/>
        <family val="1"/>
        <charset val="204"/>
      </rPr>
      <t>Улучшение качества предоставления муниципальных и государственных услуг</t>
    </r>
  </si>
  <si>
    <r>
      <rPr>
        <b/>
        <sz val="11"/>
        <rFont val="Times New Roman"/>
        <family val="1"/>
        <charset val="204"/>
      </rPr>
      <t>Мероприятие 5.</t>
    </r>
    <r>
      <rPr>
        <sz val="11"/>
        <rFont val="Times New Roman"/>
        <family val="1"/>
        <charset val="204"/>
      </rPr>
      <t xml:space="preserve"> Обеспечение многодетных семей земельными участками</t>
    </r>
  </si>
  <si>
    <r>
      <rPr>
        <b/>
        <sz val="11"/>
        <rFont val="Times New Roman"/>
        <family val="1"/>
        <charset val="204"/>
      </rPr>
      <t>Мероприятие 6.</t>
    </r>
    <r>
      <rPr>
        <sz val="11"/>
        <rFont val="Times New Roman"/>
        <family val="1"/>
        <charset val="204"/>
      </rPr>
      <t xml:space="preserve"> Обеспечение оформления технических планов на объекты недвижимого имущества, находящегося в собственности муниципального образования </t>
    </r>
  </si>
  <si>
    <r>
      <rPr>
        <b/>
        <u/>
        <sz val="11"/>
        <rFont val="Times New Roman"/>
        <family val="1"/>
        <charset val="204"/>
      </rPr>
      <t>Основное мероприятия 4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Создание условий для реализации госдарственных полномочий в области земельных отношений</t>
    </r>
  </si>
  <si>
    <r>
      <t xml:space="preserve">Мероприятие 1 </t>
    </r>
    <r>
      <rPr>
        <sz val="11"/>
        <rFont val="Times New Roman"/>
        <family val="1"/>
        <charset val="204"/>
      </rPr>
      <t>Обеспечение денежным содержанием и дополнительными выплатами сотрудников осуществляющих государственные полномочия Московской  области  в области земельных отношений</t>
    </r>
  </si>
  <si>
    <t>Оценка имущества в т.ч.:  земельных участков и объектов недвижимости (жилых, нежилых помещений) находящегося в муниципальной собственности; акций (долей) в уставных капиталах хозяйственных обществ, находящихся в собственности муниципального образования; иного имущества</t>
  </si>
  <si>
    <t>Увеличение уставного фонда муниципальных унитарных предприятий</t>
  </si>
  <si>
    <t xml:space="preserve"> Оплата коммунальных услуг (отопление, горячего и холодного водоснабжения, канализации, водоотведения, электроэнергии), услуг по содержанию имущества (жилых и нежилых помещений)</t>
  </si>
  <si>
    <t xml:space="preserve"> Оплата услуг по ремонту жилых и нежилых помещений, предостовляемых по договорам соц.найма и аренды.</t>
  </si>
  <si>
    <t>Оплата арендной платы за пользование имуществом</t>
  </si>
  <si>
    <t>Уплата налогов, сборов и иных платежей</t>
  </si>
  <si>
    <t>Содержание наружного противопожарного водоснабжения</t>
  </si>
  <si>
    <t>Проведение технической экспертизы объектов муниципальной собственности</t>
  </si>
  <si>
    <t xml:space="preserve">Капитальный ремонт зданий находящихся в муниципальной собственности </t>
  </si>
  <si>
    <t>Эффективность работы по взысканию, погашению задолженности и собираемости арендной платы</t>
  </si>
  <si>
    <t>Эффективность работы по сбору налога на землю</t>
  </si>
  <si>
    <t>Улучшение качества предоставления муниципальных и государственных услуг</t>
  </si>
  <si>
    <t>Обеспечение многодетных семей земельными участками</t>
  </si>
  <si>
    <t xml:space="preserve">Обеспечение оформления технических планов на объекты недвижимого имущества, находящегося в собственности муниципального образования </t>
  </si>
  <si>
    <t>В пределах средств предусмотренных на реализацию государственных полномочий в области земельных отношений</t>
  </si>
  <si>
    <t>Количество объектов приватизации имущества в соответствии с планом приватизации</t>
  </si>
  <si>
    <t>Количество объектов муниципального имущества подлежащих оценке</t>
  </si>
  <si>
    <t>Количество земельных участков, подготовленных органом местного самоуправления для реализации на торгах</t>
  </si>
  <si>
    <t>Доля перечисленных бюджетных средств на увеличение уставного капитала муниципальных унитарных предприятий по отношению к утвержденным бюджетным средствам выделенных на эти цели</t>
  </si>
  <si>
    <t>Доля расходов бюджета на содержание и ремонт муниципального жилищного фонда и нежилых помещений</t>
  </si>
  <si>
    <t>Проверка использования земель</t>
  </si>
  <si>
    <t>Прирост земельного налога</t>
  </si>
  <si>
    <t>Собираемость арендной платы за муниципальное имущество</t>
  </si>
  <si>
    <t>Погашение задолженности прошлых лет по арендной плате за земельные участки, государственная собственность на которые не разграничена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</si>
  <si>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</si>
  <si>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>Представление земельных участков многодетным семьям</t>
  </si>
  <si>
    <t>Эффективность работы по взысканию задолженности по арендной плате за муниципальное имущество</t>
  </si>
  <si>
    <t>Повышение положительных результатов предоставления государственных и муниципальных услуг в области земельных отношений</t>
  </si>
  <si>
    <t>Количество оформленных технических паспортов</t>
  </si>
  <si>
    <t>Доля архивных документов, хранящихся в муниципальном архиве в нормативных условиях, обеспечивающих их постоянное (вечное) и долговременное хранение, в общем количестве документов в муниципальном архиве</t>
  </si>
  <si>
    <r>
      <t>Мероприятие 1.</t>
    </r>
    <r>
      <rPr>
        <sz val="11"/>
        <rFont val="Times New Roman"/>
        <family val="1"/>
        <charset val="204"/>
      </rPr>
      <t>Создание дополнительных окон доступа к услугам МФЦ и дополнительных окон для приема и выдачи документов для юридичских лиц и индивидуальных предпринимателей.</t>
    </r>
  </si>
  <si>
    <t>Создание дополнительных окон доступа к услугам МФЦ и дополнительных окон для приема и выдачи документов для юридичских лиц и индивидуальных предпринимателей.</t>
  </si>
  <si>
    <t>Итого по Подпрограмме 13</t>
  </si>
  <si>
    <t>В пределах средств, предусматриваемых на основную деятельность исполнителя</t>
  </si>
  <si>
    <t>Подпрограмма     7  "Обеспечение деятельности МКУ «Централизованная бухгалтерия» на 2018-2021 годы"</t>
  </si>
  <si>
    <r>
      <t xml:space="preserve">Основное Мероприятие 3   </t>
    </r>
    <r>
      <rPr>
        <sz val="11"/>
        <rFont val="Times New Roman"/>
        <family val="1"/>
        <charset val="204"/>
      </rPr>
  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услуг.</t>
    </r>
  </si>
  <si>
    <r>
      <rPr>
        <b/>
        <u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>.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  </r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</si>
  <si>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</si>
  <si>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</si>
  <si>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</si>
  <si>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</si>
  <si>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r>
      <rPr>
        <b/>
        <sz val="11"/>
        <rFont val="Times New Roman"/>
        <family val="1"/>
        <charset val="204"/>
      </rPr>
      <t>Мероприятие 1</t>
    </r>
    <r>
      <rPr>
        <sz val="11"/>
        <rFont val="Times New Roman"/>
        <family val="1"/>
        <charset val="204"/>
      </rPr>
      <t xml:space="preserve">   Осуществление полномочий по проведению Всероссийской сельскохозяйственной переписи в 2016 году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</si>
  <si>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Корректировка списков кандидатов в присяжные заседатели федеральных судов общей юрисдикции в РФ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</si>
  <si>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Проведение муниципальных выборов</t>
    </r>
  </si>
  <si>
    <t>Организация подготовки проектов муниципальных правовых актов по вопросам муниципальной службы в связи с изменением законодательства о муниципальной службе</t>
  </si>
  <si>
    <t>Консультирование муниципальных служащих по правовым вопросам и иным вопросам муниципальной службы</t>
  </si>
  <si>
    <t>Организация проверки достоверности и полноты сведений о доходах, расходах, об имуществе и обязательствах имущественного характера; достоверности и полноты сведений, представляемых гражданами при поступлении на муниципальную службу  в соответствии с нормативными правовыми актами РФ;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ФЗ от 25.12.08 № 273-ФЗ</t>
  </si>
  <si>
    <t>Организация работы по созданию муниципальных кадровых резервов</t>
  </si>
  <si>
    <t>Организация работы по повышению квалификации муниципальных служащих</t>
  </si>
  <si>
    <t>Организация работы по проведению аттестации муниципальных служащих</t>
  </si>
  <si>
    <t>Материально-техническое обеспечение деятельности Финуправления</t>
  </si>
  <si>
    <t>Обеспечение денежным содержанием и дополнительными выплатами сотрудников Финуправления, перечисление страховых взносов в государственные внебюджетные фонды</t>
  </si>
  <si>
    <t>Повышение квалификации сотрудников Финуправления, участие в консультационных семинарах</t>
  </si>
  <si>
    <t>Финансовое обеспечение непредвиденных расходов бюджета городского округа</t>
  </si>
  <si>
    <t>Осуществление мониторинга поступлений налоговых и неналоговых доходов бюджета городского округа Домодедово</t>
  </si>
  <si>
    <t>Формирование прогноза поступлений налоговых и неналоговых доходов в бюджет городского округа Домодедово на предстоящий месяц с разбивкой по дням в целях детального прогнозирования ассигнований для финансирования социально-значимых расходов</t>
  </si>
  <si>
    <t>Реализация мер по уменьшению процентных ставок заимствований городского округа Домодедово и увеличению срочности долговых обязательств городского округа Домодедовопутем: привлечения кредитов в кредитных организациях; заключения дополнительных соглашений к муниципальным контрактам о снижении процентных ставок</t>
  </si>
  <si>
    <t>_</t>
  </si>
  <si>
    <t xml:space="preserve"> Обеспечение денежным содержанием и дополнительными выплатами сотрудников осуществляющих государственные полномочия Московской  области  в области земельных отношений</t>
  </si>
  <si>
    <t>Собираемость от арендной платы за земельные участки, государственная собственность на которые не разграничена</t>
  </si>
  <si>
    <r>
      <t xml:space="preserve">Основное мероприятие 2. </t>
    </r>
    <r>
      <rPr>
        <sz val="11"/>
        <rFont val="Times New Roman"/>
        <family val="1"/>
        <charset val="204"/>
      </rPr>
      <t>Организация деятельности МФЦ</t>
    </r>
  </si>
  <si>
    <t>Среднее время ожидания в очереди для получения государственных (муниципальных) услуг</t>
  </si>
  <si>
    <t>Приоритетный целевой показатель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</si>
  <si>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Федерации), на уровне, не превышающем 5 %     </t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</si>
  <si>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Обеспечение реализации полномочий Финансового управления Администрации городского округа Домодедово на 2017-2021 годы
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</si>
  <si>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Материально-техническое обеспечение деятельности Финуправления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</si>
  <si>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Обеспечение денежным содержанием и дополнительными выплатами сотрудников Финуправления, перечисление страховых взносов в государственные внебюджетные фонды</t>
    </r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</si>
  <si>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
Повышение квалификации сотрудников Финуправления, участие в консультационных семинарах</t>
    </r>
  </si>
  <si>
    <t>Доля  архивных документов, переведенных в электронно-цифровую форму, от общего количества документов, находящихся на хранении  в муниципальном архиве муниципального образования.</t>
  </si>
  <si>
    <r>
      <rPr>
        <b/>
        <u/>
        <sz val="11"/>
        <rFont val="Times New Roman"/>
        <family val="1"/>
        <charset val="204"/>
      </rPr>
      <t xml:space="preserve">Основное мероприятие1. </t>
    </r>
    <r>
      <rPr>
        <sz val="11"/>
        <rFont val="Times New Roman"/>
        <family val="1"/>
        <charset val="204"/>
      </rPr>
      <t xml:space="preserve">Создание условий для реализации полномочий казенных учреждений
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</si>
  <si>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Закупка товаров, работ, услуг, материально-технических средств, необходимых для исполнения функций и полномочий, возложенных на МКУ « Домодедовская статистика"</t>
    </r>
  </si>
  <si>
    <t>Подпрограмма    14  «Обеспечение деятельности МКУ «Ремонт и обслуживание зданий»  на 2017-2021 годы
"</t>
  </si>
  <si>
    <t>Подпрограмма    14  «Обеспечение деятельности МКУ «Ремонт и обслуживание зданий»  на 2017-2021 годы</t>
  </si>
  <si>
    <t xml:space="preserve">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«Эффективная власть на 2017-2021 годы»
утвержденной постановлением Администрации                                                                                                           
городского округа Домодедово от  10.11.2016 г № 3534
</t>
  </si>
  <si>
    <t>«Эффективная власть на 2017-2021 годы»</t>
  </si>
  <si>
    <t>Подпрограмма     1   «Развитие информационной и технической инфраструктуры экосистемы цифровой экономики городского округа Домодедово на 2017-2021 годы.»</t>
  </si>
  <si>
    <t>Подпрограмма     2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2017-2021 годы»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</si>
  <si>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</si>
  <si>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</si>
  <si>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r>
      <rPr>
        <b/>
        <u/>
        <sz val="11"/>
        <rFont val="Times New Roman"/>
        <family val="1"/>
        <charset val="204"/>
      </rPr>
      <t>Мероприятие 2.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Оперативный мониторинг качества и доступности предоставления государственных и муниципальных услуг, втом числе по принципу «одного окна»</t>
    </r>
  </si>
  <si>
    <t>Подпрограмма     3  «Развитие муниципальной службы городского округа Домодедово на 2017-2021 годы»</t>
  </si>
  <si>
    <t>Подпрограмма     4  «Обеспечение реализации полномочий Финансового управления Администрации городского округа Домодедово на 2017-2021 годы»</t>
  </si>
  <si>
    <t>Подпрограмма     5  «Управление муниципальными финансами городского округа Домодедово на 2017-2021 годы»</t>
  </si>
  <si>
    <t>Подпрограмма     6  «Обеспечение деятельности Администрации городского округа Домодедово на 2017-2021 годы»</t>
  </si>
  <si>
    <t>Подпрограмма     7  «Обеспечение деятельности МКУ «Централизованная бухгалтерия» на 2018-2021 годы»</t>
  </si>
  <si>
    <t xml:space="preserve"> МКУ «Централизованная бухгалтерия»</t>
  </si>
  <si>
    <t>Подпрограмма     8  «Развитие архивного дела на 2017-2021 годы»</t>
  </si>
  <si>
    <t>Подпрограмма     9  «Обеспечение деятельности МКУ «Домодедовская статистика» на 2017-2021 годы»</t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</si>
  <si>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Повышение квалификации сотрудников МКУ «Домодедовская статистика»</t>
    </r>
  </si>
  <si>
    <t>МКУ «Домодедовская статистика»</t>
  </si>
  <si>
    <t>МКУ «Домодедовская статистика" МКУ "Дирекция единого заказчика»</t>
  </si>
  <si>
    <t>Подпрограмма     10  «Обеспечение деятельности комитета по управлению имуществом Администрации городского округа Домодедово на 2017-2021 годы»</t>
  </si>
  <si>
    <t>Подпрограмма     12  «Обеспечение деятельности МКУ «Дирекция единого заказчика» на 2017-2021 годы»</t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</si>
  <si>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Материально-техническое обеспечение деятельности МКУ «Дирекция единого заказчика»</t>
    </r>
  </si>
  <si>
    <t xml:space="preserve"> МКУ «Дирекция единого заказчика»</t>
  </si>
  <si>
    <t xml:space="preserve">  МКУ «Дирекция единого заказчика»</t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</si>
  <si>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
Повышение квалификации сотрудников МКУ «Дирекция единого заказчика», участие в консультационных семинарах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</si>
  <si>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Обеспечение денежным содержанием и дополнительными выплатами сотрудников МКУ «Дирекция единого заказчика», перечисление страховых взносов в государственные внебюджетные фонды</t>
    </r>
  </si>
  <si>
    <t>Подпрограмма     13  "Обеспечение деятельности МКУ «Управление капитального строительства» на 2017-2021 годы»</t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</si>
  <si>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Материально-техническое обеспечение деятельности МКУ «Управление капитального строительства»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</si>
  <si>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 Обеспечение денежным содержанием и дополнительными выплатами сотрудников МКУ «Управление капитального строительства», перечисление страховых взносов в государственные внебюджетные фонды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</si>
  <si>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Материально-техническое обеспечение деятельности МКУ «Ремонт и обслуживания зданий»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</si>
  <si>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>Обеспечение денежным содержанием и дополнительными выплатами сотрудников МКУ «Ремонт и обслуживание зданий», перечисление страховых взносов в государственные внебюджетные фонды</t>
    </r>
  </si>
  <si>
    <t>МКУ «РОЗ»</t>
  </si>
  <si>
    <t>МКУ «Управление капитального строительства»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</si>
  <si>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«Эффективная власть на 2017-2021 годы»
утвержденной постановлением Администрации                                                                                                           
городского округа Домодедово от  10.11.2016 г № 3534</t>
  </si>
  <si>
    <t>Оперативный мониторинг качества и доступности предоставления государственных и муниципальных услуг, втом числе по принципу «одного окна»</t>
  </si>
  <si>
    <t xml:space="preserve">Подпрограмма     11  «Развитие имущественного комплекса городского округа Домодедово, в том числе обеспечение государственной регистрации права собственности в городском округе Домодедово; управление и распоряжение акциями хозяйственных обществ; приватизация имущества; управление и распоряжение  земельными участками на 2017-2021 годы»  
</t>
  </si>
  <si>
    <t>Материально-техническое обеспечение деятельности МКУ «Дирекция единого заказчика»</t>
  </si>
  <si>
    <t>Обеспечение денежным содержанием и дополнительными выплатами сотрудников МКУ «Дирекция единого заказчика», перечисление страховых взносов в государственные внебюджетные фонды</t>
  </si>
  <si>
    <t>Повышение квалификации сотрудников МКУ «Дирекция единого заказчика», участие в консультационных семинарах</t>
  </si>
  <si>
    <t>Обеспечение денежным содержанием и дополнительными выплатами сотрудников МКУ «Ремонт и обслуживание зданий», перечисление страховых взносов в государственные внебюджетные фонды</t>
  </si>
  <si>
    <t>Материально-техническое обеспечение деятельности МКУ «Ремонт и обслуживания зданий»</t>
  </si>
  <si>
    <t>Обеспечение денежным содержанием и дополнительными выплатами сотрудников МКУ «Управление капитального строительства», перечисление страховых взносов в государственные внебюджетные фонды</t>
  </si>
  <si>
    <t>Подпрограмма     13  «Обеспечение деятельности МКУ «Управление капитального строительства» на 2017-2021 годы»</t>
  </si>
  <si>
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«Эффективная власть на 2017-2021 годы»
утвержденной постановлением Администрации                                                                                                           
городского округа Домодедово от  10.11.2016 г № 3534
</t>
  </si>
  <si>
    <t xml:space="preserve">Подпрограмма     11  «Развитие имущественного комплекса городского округа Домодедово, в том числе обеспечение государственной регистрации права собственности в городском округе Домодедово; управление и распоряжение акциями хозяйственных обществ; приватизация имущества; управление и распоряжение  земельными участками на 2017-2021 годы»   
</t>
  </si>
  <si>
    <t xml:space="preserve"> 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«Эффективная власть на 2017-2021 годы»
утвержденной постановлением Администрации                                                                                                           
городского округа Домодедово от  10.11.2016 г № 3534
</t>
  </si>
  <si>
    <t xml:space="preserve">Подпрограмма     11  «Развитие имущественного комплекса городского округа Домодедово, в том числе обеспечение государственной регистрации права собственности в городском округе Домодедово; управление и распоряжение акциями хозяйственных обществ; приватизация имущества; управление и распоряжение  земельными участками на 2017-2021 годы»  
</t>
  </si>
  <si>
    <t>Управление бухгалтерского учета и отчетности, МКУ «ДомСтат»</t>
  </si>
  <si>
    <t xml:space="preserve"> Приложение №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«Эффективная власть на 2017-2021 годы» 
утвержденной постановлением Администрации                                                                                                           
городского округа Домодедово от  10.11.2016 г № 3534
</t>
  </si>
  <si>
    <t>Объект 1 «ФАП»  по адресу: М.О., г. Домодедово, д.Одинцово, д.26, гос.регистрация № 50-50-28/053/2007-272 от 31.10.2007</t>
  </si>
  <si>
    <t>Объект 2 «женская консультация» по адресу: М.О., г. Домодедово, мкр. Западный, ул.25 лет Октября, д.10,                     гос. регистрация № 50-50-28/039/2007-361 от 17.10.2007</t>
  </si>
  <si>
    <t>Объект 3 «ЗАГС» по адресу: М.О., г. Домодедово, мкр. Центральный, ГПКиО «Ёлочки»</t>
  </si>
  <si>
    <t>Объект 5 «детская поликлиника» по адресу: М.О., г. Домодедово, мкр. Центральный, ул. Каширское шоссе, д.36а, гос.регистрация № 50-50-28/053/2007-025 от 31.10.2007</t>
  </si>
  <si>
    <t>Объект 7 «Дом быта» по адресу: М.О., г. Домодедово, мкр. Авиационный, ул. Чкалова, д.5/4, гос.регистрация № 50-50-28/015/2006-113 от 10.03.2006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</si>
  <si>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</si>
  <si>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>Оплата труда и начисления на выплаты по оплате труда</t>
  </si>
  <si>
    <t>Проведение мероприятий по привлечению дополнительных доходов в бюджет  городского округа Домодедово за счет налоговых поступлений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</si>
  <si>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</si>
  <si>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Осуществление полномочий по проведению Всероссийской сельскохозяйственной переписи в 2016 году</t>
  </si>
  <si>
    <t>Закупка работ и услуг, необходимых для исполнения функций и полномочий, возложенных на Администрацию</t>
  </si>
  <si>
    <t>Повышение  качества предоставления государственных и муниципальных услуг в сфере архивного дела</t>
  </si>
  <si>
    <t>Обеспечение заработной платой и дополнительными выплатами сотрудников МКУ «Домодедовская статистика». Перечисление страховых взносов в государственные внебюджетные фонды Российской Федерации</t>
  </si>
  <si>
    <t>Закупка товаров, работ, услуг, материально-технических средств, необходимых для исполнения функций и полномочий, возложенных на МКУ « Домодедовская статистика»</t>
  </si>
  <si>
    <t>Повышение квалификации сотрудников МКУ «Домодедовская статистика"</t>
  </si>
  <si>
    <t>Закупка товаров, работ  и услуг, материально-технических средств, необходимых для исполнения функций и полномочий, возложенных на Комитет по управлению имуществом</t>
  </si>
  <si>
    <t>Оплата услуг  по начислению, сбору и транзитному-перечислению денежных средств поступающих от населения, за найм жилых помещений мниципального жилищного фонда</t>
  </si>
  <si>
    <t>Контроль за использованием земель сельскохозяйственного назначения</t>
  </si>
  <si>
    <t>Материально-техническое обеспечение деятельности МКУ «Управление капитального строительства»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</si>
  <si>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</si>
  <si>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Доля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</t>
  </si>
  <si>
    <t>Доля архивных фондов муниципального архива, внесенных в общеотраслевую базу данных «Архивный фонд», от общего количества архивных фондов, хранящихся  в муниципальном архиве</t>
  </si>
  <si>
    <t>Показатель муниципальной программы</t>
  </si>
  <si>
    <t>Уплата налога на имущество организаций, уплата прочих налогов, сборов и иных платежей</t>
  </si>
  <si>
    <r>
      <t>Мероприятие 1</t>
    </r>
    <r>
      <rPr>
        <sz val="11"/>
        <rFont val="Times New Roman"/>
        <family val="1"/>
        <charset val="204"/>
      </rPr>
      <t xml:space="preserve"> Материально-техническое обеспечение деятельности МКУ «Централизованная бухгалтерия»</t>
    </r>
  </si>
  <si>
    <t>2018-2021</t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</si>
  <si>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 Обеспечение денежным содержанием и дополнительными выплатами сотрудников  МКУ «Централизованная бухгалтерия», перечисление страховых взносов в государственные внебюджетные фонды</t>
    </r>
  </si>
  <si>
    <t>Объект 6  Нежилое помещение (Здание амбулатории) по адресу: М.О., г. Домодедово, с. Вельяминово, пом.2 гос.регистрация № 50-50/028-50/028/001/2016-4745/2 от 10.03.2006</t>
  </si>
  <si>
    <t>Материально-техническое обеспечение деятельности МКУ «Централизованная бухгалтерия»</t>
  </si>
  <si>
    <t>Обеспечение денежным содержанием и дополнительными выплатами сотрудников  МКУ «Централизованная бухгалтерия», перечисление страховых взносов в государственные внебюджетные фонды</t>
  </si>
  <si>
    <t>Паспорт муниципальной подпрограммы  2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2017-2021 годы»</t>
  </si>
  <si>
    <t>Паспорт муниципальной подпрограммы   3  «Развитие муниципальной службы городского округа Домодедово на 2017-2021 годы»</t>
  </si>
  <si>
    <t>Паспорт муниципальной подпрограммы    4  «Обеспечение реализации полномочий Финансового управления Администрации городского округа Домодедово на 2017-2021 годы»</t>
  </si>
  <si>
    <t>Паспорт муниципальной подпрограммы   5  «Управление муниципальными финансами городского округа Домодедово на 2017-2021 годы»</t>
  </si>
  <si>
    <t>Паспорт муниципальной подпрограммы    6  «Обеспечение деятельности Администрации городского округа Домодедово на 2017-2021 годы»</t>
  </si>
  <si>
    <t>Паспорт муниципальной подпрограммы     7  «Обеспечение деятельности МКУ «Централизованная бухгалтерия» на 2018-2021 годы»</t>
  </si>
  <si>
    <t>Паспорт муниципальной подпрограммы   8  «Развитие архивного дела на 2017-2021 годы»</t>
  </si>
  <si>
    <t>Паспорт муниципальной подпрограммы   9  «Обеспечение деятельности МКУ «Домодедовская статистика» на 2017-2021 годы»</t>
  </si>
  <si>
    <t xml:space="preserve">Паспорт муниципальной подпрограммы  11  «Развитие имущественного комплекса городского округа Домодедово, в том числе обеспечение государственной регистрации права собственности в городском округе Домодедово; управление и распоряжение акциями хозяйственных обществ; приватизация имущества; управление и распоряжение  земельными участками на 2017-2021 годы»  </t>
  </si>
  <si>
    <t>Паспорт муниципальной подпрограммы   12  «Обеспечение деятельности МКУ «Дирекция единого заказчика» на 2017-2021 годы»</t>
  </si>
  <si>
    <t>Паспорт муниципальной подпрограммы  13  «Обеспечение деятельности МКУ «Управление капитального строительства» на 2017-2021 годы»</t>
  </si>
  <si>
    <t>Паспорт муниципальной подпрограммы  14  «Обеспечение деятельности МКУ «Ремонт и обслуживание зданий»  на 2017-2021 годы</t>
  </si>
  <si>
    <t>Паспорт муниципальной подпрограммы 1 «Развитие информационной и технической инфраструктуры экосистемы цифровой экономики городского округа Домодедово на 2017-2021 годы»</t>
  </si>
  <si>
    <t>Увеличение уровеня  удовлетворенности граждан качеством предоставления государственных и муниципальных услуг  до 94,8%  к 2021 г.</t>
  </si>
  <si>
    <t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5 %    к 2021 г.</t>
  </si>
  <si>
    <t>Отклонение от установленной предельной численности депутатов, выборных должностных лиц местного самоуправления, осуществляющих свои полномочия на постоянной основе, муниципальных служащих органов местного самоупрвления муниципальных образований Московской области - 0%  к 2021 г.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</si>
  <si>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</si>
  <si>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</si>
  <si>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</si>
  <si>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</si>
  <si>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</si>
  <si>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</si>
  <si>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</si>
  <si>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</si>
  <si>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</si>
  <si>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- 25 % к 20212 г.</t>
  </si>
  <si>
    <t>Соблюдение регламентного срока оказания государственных и муниципальных услуг в области земельных отношений</t>
  </si>
  <si>
    <t>Доля перечисленных ежегодных членских взносов в фонды и ассоциации</t>
  </si>
  <si>
    <t>Профинансировано на 01.01.2017 (тыс. руб.)</t>
  </si>
  <si>
    <t>Почта Sобщ. = 65, 6 кв. м. Амбулатория Sобщ. = 281,1 кв.м.</t>
  </si>
  <si>
    <t>Sобщ. = 749,72 кв.м. S первого этажа = 569,15 кв.м./ S цокольный этаж = 180,57 кв.м.</t>
  </si>
  <si>
    <t xml:space="preserve">Sобщ. = 810 кв. м., в т.ч. галерея = 230 кв.м. </t>
  </si>
  <si>
    <t xml:space="preserve">Sобщ. = 293,99 кв.м. </t>
  </si>
  <si>
    <t>Sобщ. = 2195,3 кв.м.</t>
  </si>
  <si>
    <t xml:space="preserve">Sобщ. = 275,8 кв.м. </t>
  </si>
  <si>
    <t>S фасада = 1024 кв.м. Sдверей = 6 кв.м.: Sокон = 123 кв.м.</t>
  </si>
  <si>
    <t>2.5</t>
  </si>
  <si>
    <r>
      <rPr>
        <b/>
        <sz val="11"/>
        <rFont val="Times New Roman"/>
        <family val="1"/>
        <charset val="204"/>
      </rPr>
      <t xml:space="preserve">Мероприятие 5. </t>
    </r>
    <r>
      <rPr>
        <sz val="11"/>
        <rFont val="Times New Roman"/>
        <family val="1"/>
        <charset val="204"/>
      </rPr>
  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комиссии.</t>
    </r>
  </si>
  <si>
    <t>В пределах средств, предусмотренных в бюджете  городского округа Домодедов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</si>
  <si>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комиссии.</t>
  </si>
  <si>
    <t>8.</t>
  </si>
  <si>
    <t>Объект 8 МБУ ДО ДДТ "Лира" нежилое здание (Клуб-столовая) по адресу: М.О., г.о. Домодедово, с. Красный Путь, ул.Мира, д.16, гос. регистрация № 50-50-28/061/2009-308 от 23.10.2009</t>
  </si>
  <si>
    <t>9.</t>
  </si>
  <si>
    <t>Объект 9  МАДОУ д/с-37 "Колосок" по адресу: М.О., г.о. Домодедово, д. Павловское, ул. Вокзальная, д.16а, гос.регистрация 50-50-28/001/2008-028 от 30.01.2008</t>
  </si>
  <si>
    <t xml:space="preserve">Sобщ. = 596,8 кв.м. </t>
  </si>
  <si>
    <t>2.10</t>
  </si>
  <si>
    <t>2.11</t>
  </si>
  <si>
    <t>Строительство станции скорой медицинской помощи на две бригады по адресу: М.О., г.о. Домодедово, д. Курганье</t>
  </si>
  <si>
    <t>Sобщ. =190,7 кв.м. ; S озелен. = 126,2 кв.м.; Sпокрытий=877,1 кв.м.</t>
  </si>
  <si>
    <t xml:space="preserve"> Приложение №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«Эффективная власть на 2017-2021 годы» 
утвержденной постановлением Администрации                                                                                                           
городского округа Домодедово от  10.11.2016 г № 3534
</t>
  </si>
  <si>
    <r>
      <rPr>
        <sz val="12"/>
        <rFont val="Times New Roman"/>
        <family val="1"/>
        <charset val="204"/>
      </rPr>
      <t xml:space="preserve"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</t>
    </r>
    <r>
      <rPr>
        <b/>
        <u/>
        <sz val="12"/>
        <rFont val="Times New Roman"/>
        <family val="1"/>
        <charset val="204"/>
      </rPr>
      <t>(2) Капитальный ремонт зданий</t>
    </r>
    <r>
      <rPr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находящихся в муниципальной собственности</t>
    </r>
    <r>
      <rPr>
        <sz val="12"/>
        <rFont val="Times New Roman"/>
        <family val="1"/>
        <charset val="204"/>
      </rPr>
      <t xml:space="preserve">  подпрограммы </t>
    </r>
    <r>
      <rPr>
        <b/>
        <u/>
        <sz val="12"/>
        <rFont val="Times New Roman"/>
        <family val="1"/>
        <charset val="204"/>
      </rPr>
      <t>11 «Развитие имущественного комплекса городского округа Домодедов, в том числе</t>
    </r>
    <r>
      <rPr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обеспечение государственной регистрации права собственности в городском округе Домодедово; управление и распоряжение акциями хозяйственных обществ; приватизация имущества; управление и распоряжение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земельными участками на 2017-2021 годы»</t>
    </r>
    <r>
      <rPr>
        <sz val="12"/>
        <rFont val="Times New Roman"/>
        <family val="1"/>
        <charset val="204"/>
      </rPr>
      <t xml:space="preserve"> муниципальной программы</t>
    </r>
    <r>
      <rPr>
        <b/>
        <sz val="12"/>
        <rFont val="Times New Roman"/>
        <family val="1"/>
        <charset val="204"/>
      </rPr>
      <t xml:space="preserve"> «Эффективная власть на 2017-2021гг.»</t>
    </r>
  </si>
  <si>
    <t>Клуб-столовая: кровля = 1388,72 кв.м.</t>
  </si>
  <si>
    <t>2.12</t>
  </si>
  <si>
    <r>
      <t xml:space="preserve">Основное мероприятие 1 </t>
    </r>
    <r>
      <rPr>
        <sz val="11"/>
        <rFont val="Times New Roman"/>
        <family val="1"/>
        <charset val="204"/>
      </rPr>
      <t>Оценка имущества</t>
    </r>
  </si>
  <si>
    <t>Паспорт муниципальной подпрограммы   10  «Обеспечение деятельности Комитета по управлению имуществом Администрации городского округа Домодедово на 2017-2021 годы»</t>
  </si>
  <si>
    <t>Разработка проектно-сметной документации на капитальный ремонт здания ГДКиС "Мир" по адресу: М.О., г. Домодедово, мкрн. Западный, ул. Каширское ш., д.100А</t>
  </si>
  <si>
    <t>Разработке проектно-сметной документации на капитальный ремонт здания Военкомата по адресу: М.О., г. Домодедово, мкрн. Центральный, ул. Южная, д.29А</t>
  </si>
  <si>
    <r>
      <rPr>
        <sz val="12"/>
        <rFont val="Times New Roman"/>
        <family val="1"/>
        <charset val="204"/>
      </rPr>
      <t xml:space="preserve"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</t>
    </r>
    <r>
      <rPr>
        <b/>
        <u/>
        <sz val="12"/>
        <rFont val="Times New Roman"/>
        <family val="1"/>
        <charset val="204"/>
      </rPr>
      <t>(2)Строительство станции скорой медицинской помощи на две бригады по адресу: М.О., г.о. Домодедово, д. Курганье</t>
    </r>
    <r>
      <rPr>
        <sz val="12"/>
        <rFont val="Times New Roman"/>
        <family val="1"/>
        <charset val="204"/>
      </rPr>
      <t xml:space="preserve">  подпрограммы </t>
    </r>
    <r>
      <rPr>
        <b/>
        <u/>
        <sz val="12"/>
        <rFont val="Times New Roman"/>
        <family val="1"/>
        <charset val="204"/>
      </rPr>
      <t>11 «Развитие имущественного комплекса городского округа Домодедово, в том числе</t>
    </r>
    <r>
      <rPr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обеспечение государственной регистрации права собственности в городском округе Домодедово; управление и распоряжение акциями хозяйственных обществ; приватизация имущества; управление и распоряжение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земельными участками на 2017-2021 годы»</t>
    </r>
    <r>
      <rPr>
        <sz val="12"/>
        <rFont val="Times New Roman"/>
        <family val="1"/>
        <charset val="204"/>
      </rPr>
      <t xml:space="preserve"> муниципальной программы</t>
    </r>
    <r>
      <rPr>
        <b/>
        <sz val="12"/>
        <rFont val="Times New Roman"/>
        <family val="1"/>
        <charset val="204"/>
      </rPr>
      <t xml:space="preserve"> «Эффективная власть на 2017-2021гг.»</t>
    </r>
  </si>
  <si>
    <t>2.9.1</t>
  </si>
  <si>
    <t>«ФАП»  по адресу: М.О., г. Домодедово, д.Одинцово, д.26</t>
  </si>
  <si>
    <t>2.9.2</t>
  </si>
  <si>
    <t xml:space="preserve"> «женская консультация» по адресу: М.О., г. Домодедово, мкр. Западный, ул.25 лет Октября, д.10</t>
  </si>
  <si>
    <t>2.9.3</t>
  </si>
  <si>
    <t>«ЗАГС» по адресу: М.О., г. Домодедово, мкр. Центральный, ГПКиО «Ёлочки»</t>
  </si>
  <si>
    <t>2.9.4</t>
  </si>
  <si>
    <t>Объект 4 «детское отделение функц.диагностики» по адресу: М.О., г. Домодедово, мкр. Северный, ул. Гагарина, д.52/9, гос.регистрация № 50-01/28-43/2004-343 от 22.11.2004</t>
  </si>
  <si>
    <t>«детское отделение функц.диагностики» по адресу: М.О., г. Домодедово, мкр. Северный, ул. Гагарина, д.52/9</t>
  </si>
  <si>
    <t>2.9.5</t>
  </si>
  <si>
    <t>«детская поликлиника» по адресу: М.О., г. Домодедово, мкр. Центральный, ул. Каширское шоссе, д.36а</t>
  </si>
  <si>
    <t>2.9.6</t>
  </si>
  <si>
    <t>Нежилое помещение (Здание амбулатории) по адресу: М.О., г. Домодедово, с. Вельяминово, пом.2</t>
  </si>
  <si>
    <t>2.9.7</t>
  </si>
  <si>
    <t>«Дом быта» по адресу: М.О., г. Домодедово, мкр. Авиационный, ул. Чкалова, д.5/4</t>
  </si>
  <si>
    <t>2.9.8</t>
  </si>
  <si>
    <t>МБУ ДО ДДТ "Лира" нежилое здание (Клуб-столовая) по адресу: М.О., г.о. Домодедово, с. Красный Путь, ул.Мира, д.16</t>
  </si>
  <si>
    <t>2.9.9</t>
  </si>
  <si>
    <t>МАДОУ д/с-37 "Колосок" по адресу: М.О., г.о. Домодедово, д. Павловское, ул. Вокзальная, д.16а</t>
  </si>
  <si>
    <t>Объем средств определяется согласно предоставленным заявкам</t>
  </si>
  <si>
    <t>Объём средств определяется согласно проектно-сметной документации</t>
  </si>
  <si>
    <t>Объём средств определяется согласно расчету к договору  аренды нежилого помещения</t>
  </si>
  <si>
    <t>Объём средств определяется согласно решению суда</t>
  </si>
  <si>
    <t>Объём средств определяется согласно локально-сметному расчету</t>
  </si>
  <si>
    <r>
      <rPr>
        <b/>
        <sz val="11"/>
        <rFont val="Times New Roman"/>
        <family val="1"/>
        <charset val="204"/>
      </rPr>
      <t>Мероприятие 12.</t>
    </r>
    <r>
      <rPr>
        <sz val="11"/>
        <rFont val="Times New Roman"/>
        <family val="1"/>
        <charset val="204"/>
      </rPr>
      <t xml:space="preserve"> Строительство станции скорой медицинской помощи на две бригады по адресу: М.О., г.о. Домодедово, д. Курганье</t>
    </r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</si>
  <si>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</si>
  <si>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-</t>
  </si>
  <si>
    <t>коэффициент</t>
  </si>
  <si>
    <t>Проведение мероприятий по привлечению дополнительных доходов в бюджет городского округа Домодедово за счет погашения задолженности по налоговым и неналоговым платежам</t>
  </si>
  <si>
    <t>Быстрые услуги - Доля заявителей МФЦ, ожидающих в очереди более 12,5 минут</t>
  </si>
  <si>
    <t>Рейтинг-50</t>
  </si>
  <si>
    <t xml:space="preserve">Мобилизация доходов - Снижение задолженности в бюджет: налоговой, неналоговой (в части налоговой задолженности)
</t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</si>
  <si>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Проведение мероприятий по привлечению дополнительных доходов в бюджет городского округа Домодедово за счет погашения задолженности по налоговым платежам</t>
    </r>
  </si>
  <si>
    <r>
      <t>Мероприятие 7.</t>
    </r>
    <r>
      <rPr>
        <sz val="11"/>
        <rFont val="Times New Roman"/>
        <family val="1"/>
        <charset val="204"/>
      </rPr>
      <t>Выполнение кадастровых работ на земельные участки  и объекты недвижимости находящиеся в собственности муниципального образования, работ по образованию, формированию земельных участков государственная собственность на которые не разграничена</t>
    </r>
  </si>
  <si>
    <t xml:space="preserve">Выполнение кадастровых работ на земельные участки и объекты недвижимости находящиеся в собственности муниципального </t>
  </si>
  <si>
    <r>
      <rPr>
        <b/>
        <sz val="11"/>
        <rFont val="Times New Roman"/>
        <family val="1"/>
        <charset val="204"/>
      </rPr>
      <t>Мероприятие 11.</t>
    </r>
    <r>
      <rPr>
        <sz val="11"/>
        <rFont val="Times New Roman"/>
        <family val="1"/>
        <charset val="204"/>
      </rPr>
      <t xml:space="preserve"> Разработке проектно-сметной документациина капитальный ремонт здания Военкомата по адресу: М.О., г. Домодедово, мкрн. Центральный, ул. Южная, д.29А</t>
    </r>
  </si>
  <si>
    <r>
      <rPr>
        <b/>
        <sz val="11"/>
        <rFont val="Times New Roman"/>
        <family val="1"/>
        <charset val="204"/>
      </rPr>
      <t>Мероприятие 10.</t>
    </r>
    <r>
      <rPr>
        <sz val="11"/>
        <rFont val="Times New Roman"/>
        <family val="1"/>
        <charset val="204"/>
      </rPr>
      <t xml:space="preserve"> Разработка проектно-сметной документации на капитальный ремонт здания ГДКиС "Мир" по адресу: М.О., г. Домодедово, мкрн. Западный, ул. Каширское ш., д.100А</t>
    </r>
  </si>
  <si>
    <t>94,8</t>
  </si>
  <si>
    <t>0</t>
  </si>
  <si>
    <t>10.</t>
  </si>
  <si>
    <t>Объект 10 МАОУ Гальчинская СОШ по адресу: г.о. Домодедово, д. Гальчино, б-р 60-летия СССР, д.18, гос. Регистрация 50-50-28/075/2008-085 от 16.12.2008</t>
  </si>
  <si>
    <t xml:space="preserve">Sобщ. = 4353,1 кв.м. </t>
  </si>
  <si>
    <t>МАОУ Гальчинская СОШ по адресу: г.о. Домодедово, д. Гальчино, б-р 60-летия СССР, д.18,</t>
  </si>
  <si>
    <t>2.9.10</t>
  </si>
  <si>
    <r>
      <rPr>
        <b/>
        <sz val="11"/>
        <rFont val="Times New Roman"/>
        <family val="1"/>
        <charset val="204"/>
      </rPr>
      <t>Мероприятие 13.</t>
    </r>
    <r>
      <rPr>
        <sz val="11"/>
        <rFont val="Times New Roman"/>
        <family val="1"/>
        <charset val="204"/>
      </rPr>
      <t xml:space="preserve"> Разработке проектно-сметной документации на капитальный ремонт здания школы МАОУ "Востряковская СОШ № 2" по адресу: М.О., г. Домодедово, мкр. Востряково, ул. Парковая ш, д.1</t>
    </r>
  </si>
  <si>
    <t>2.13</t>
  </si>
  <si>
    <t>2.14</t>
  </si>
  <si>
    <r>
      <rPr>
        <b/>
        <sz val="11"/>
        <rFont val="Times New Roman"/>
        <family val="1"/>
        <charset val="204"/>
      </rPr>
      <t>Мероприятие 14.</t>
    </r>
    <r>
      <rPr>
        <sz val="11"/>
        <rFont val="Times New Roman"/>
        <family val="1"/>
        <charset val="204"/>
      </rPr>
      <t xml:space="preserve"> Разработке проектно-сметной документации на капитальный ремонт здания МАДОУ детский сад № 25 "Белоснежка" по адресу: М.О., г.о. Домодедово, с.Вельяминово, стр.38А</t>
    </r>
  </si>
  <si>
    <t>2.15</t>
  </si>
  <si>
    <r>
      <rPr>
        <b/>
        <sz val="11"/>
        <rFont val="Times New Roman"/>
        <family val="1"/>
        <charset val="204"/>
      </rPr>
      <t>Мероприятие 15.</t>
    </r>
    <r>
      <rPr>
        <sz val="11"/>
        <rFont val="Times New Roman"/>
        <family val="1"/>
        <charset val="204"/>
      </rPr>
      <t xml:space="preserve"> Разработке проектно-сметной документации на капитальный ремонт здания МАОУ "Повадинская СОШ" по адресу: М.О., г.о. Домодедово, с.Вельяминово, стр.36</t>
    </r>
  </si>
  <si>
    <t>2.16</t>
  </si>
  <si>
    <t>2.17</t>
  </si>
  <si>
    <r>
      <rPr>
        <b/>
        <sz val="11"/>
        <rFont val="Times New Roman"/>
        <family val="1"/>
        <charset val="204"/>
      </rPr>
      <t>Мероприятие 17.</t>
    </r>
    <r>
      <rPr>
        <sz val="11"/>
        <rFont val="Times New Roman"/>
        <family val="1"/>
        <charset val="204"/>
      </rPr>
      <t xml:space="preserve"> Разработке проектно-сметной документации на капитальный ремонт школы МАОУ "Белостолбовская СОШ" по адресу: М.О., г. Домодедово, мкр. Белые Столбы, ул. Авенариуса, д.11</t>
    </r>
  </si>
  <si>
    <t>2.18</t>
  </si>
  <si>
    <t>2.19</t>
  </si>
  <si>
    <r>
      <rPr>
        <b/>
        <sz val="11"/>
        <rFont val="Times New Roman"/>
        <family val="1"/>
        <charset val="204"/>
      </rPr>
      <t>Мероприятие 18.</t>
    </r>
    <r>
      <rPr>
        <sz val="11"/>
        <rFont val="Times New Roman"/>
        <family val="1"/>
        <charset val="204"/>
      </rPr>
      <t xml:space="preserve"> Разработке проектно-сметной документации на строительство стрелкового комплекса по адресу: М.О., г. Домодедово, мкр. Северный, ул. 2-я Коммунистическая, д.2</t>
    </r>
  </si>
  <si>
    <r>
      <rPr>
        <b/>
        <sz val="11"/>
        <rFont val="Times New Roman"/>
        <family val="1"/>
        <charset val="204"/>
      </rPr>
      <t>Мероприятие 19.</t>
    </r>
    <r>
      <rPr>
        <sz val="11"/>
        <rFont val="Times New Roman"/>
        <family val="1"/>
        <charset val="204"/>
      </rPr>
      <t xml:space="preserve"> Разработка схем информационного или информационно-рекламного оформления фасадов домов по адресам: ул. каширское ш, ул. Советская, ул. Кирова, ул. Лунная (концепция единообразия)</t>
    </r>
  </si>
  <si>
    <t>Разработке проектно-сметной документации на капитальный ремонт здания МАОУ "Повадинская СОШ" по адресу: М.О., г.о. Домодедово, с.Вельяминово, стр.36</t>
  </si>
  <si>
    <t>Разработке проектно-сметной документации на капитальный ремонт здания МАДОУ детский сад № 25 "Белоснежка" по адресу: М.О., г.о. Домодедово, с.Вельяминово, стр.38А</t>
  </si>
  <si>
    <t>Разработке проектно-сметной документации на капитальный ремонт здания школы МАОУ "Востряковская СОШ № 2" по адресу: М.О., г. Домодедово, мкр. Востряково, ул. Парковая ш, д.1</t>
  </si>
  <si>
    <r>
      <rPr>
        <b/>
        <sz val="11"/>
        <rFont val="Times New Roman"/>
        <family val="1"/>
        <charset val="204"/>
      </rPr>
      <t>Мероприятие 16.</t>
    </r>
    <r>
      <rPr>
        <sz val="11"/>
        <rFont val="Times New Roman"/>
        <family val="1"/>
        <charset val="204"/>
      </rPr>
      <t xml:space="preserve"> Разработке проектно-сметной документации на капитальный ремонт  школы МАОУ "Константиновская СОШ" по адресу: М.О., г. Домодедово, ГПЗ "Константиново", ул. Домодедовское ш, д.4А</t>
    </r>
  </si>
  <si>
    <t>Разработке проектно-сметной документации на капитальный ремонт  школы МАОУ "Константиновская СОШ" по адресу: М.О., г. Домодедово, ГПЗ "Константиново", ул. Домодедовское ш, д.4А</t>
  </si>
  <si>
    <t>Разработке проектно-сметной документации на капитальный ремонт школы МАОУ "Белостолбовская СОШ" по адресу: М.О., г. Домодедово, мкр. Белые Столбы, ул. Авенариуса, д.11</t>
  </si>
  <si>
    <t>Разработке проектно-сметной документации на строительство стрелкового комплекса по адресу: М.О., г. Домодедово, мкр. Северный, ул. 2-я Коммунистическая, д.2</t>
  </si>
  <si>
    <t>Разработка схем информационного или информационно-рекламного оформления фасадов домов по адресам: ул. каширское ш, ул. Советская, ул. Кирова, ул. Лунная (концепция единообразия)</t>
  </si>
  <si>
    <t>4.4</t>
  </si>
  <si>
    <t>Управление ЖКХ</t>
  </si>
  <si>
    <t>2.9.11</t>
  </si>
  <si>
    <t>"Архив" адресу: г. Домодедово, ул. Советская, д.19, корп.1</t>
  </si>
  <si>
    <t>11.</t>
  </si>
  <si>
    <t>Объект 11 "Архив" адресу: г.о. Домодедово, ул. Советская, д.19, корп 1, гос.Регистрация 50-50-28/035/2010-153 от 07.07.2010</t>
  </si>
  <si>
    <t xml:space="preserve">Sобщ. = 3610 кв.м. </t>
  </si>
  <si>
    <t>2.20</t>
  </si>
  <si>
    <t>2.21</t>
  </si>
  <si>
    <r>
      <rPr>
        <b/>
        <sz val="11"/>
        <rFont val="Times New Roman"/>
        <family val="1"/>
        <charset val="204"/>
      </rPr>
      <t>Мероприятие 20.</t>
    </r>
    <r>
      <rPr>
        <sz val="11"/>
        <rFont val="Times New Roman"/>
        <family val="1"/>
        <charset val="204"/>
      </rPr>
      <t xml:space="preserve"> Разработка проектно-сметной документации на реконструкцию ДОУ в д. Красное, г.о. Домодедово</t>
    </r>
  </si>
  <si>
    <r>
      <rPr>
        <b/>
        <sz val="11"/>
        <rFont val="Times New Roman"/>
        <family val="1"/>
        <charset val="204"/>
      </rPr>
      <t>Мероприятие 21.</t>
    </r>
    <r>
      <rPr>
        <sz val="11"/>
        <rFont val="Times New Roman"/>
        <family val="1"/>
        <charset val="204"/>
      </rPr>
      <t xml:space="preserve"> Разработка проектно-сметной документации на капитальный ремонт кабинета ВОП по адресу: г. Домодедово, мкр. Западный, ул. Каширское ш., д.98</t>
    </r>
  </si>
  <si>
    <t>3.8</t>
  </si>
  <si>
    <r>
      <t xml:space="preserve">Мероприятие 8. </t>
    </r>
    <r>
      <rPr>
        <sz val="11"/>
        <rFont val="Times New Roman"/>
        <family val="1"/>
        <charset val="204"/>
      </rPr>
      <t>Аренда земельных участков под строительство дорог</t>
    </r>
  </si>
  <si>
    <t xml:space="preserve"> Разработка проектно-сметной документации на реконструкцию ДОУ в д. Красное, г.о. Домодедово</t>
  </si>
  <si>
    <t>Разработка проектно-сметной документации на капитальный ремонт кабинета ВОП по адресу: г. Домодедово, мкр. Западный, ул. Каширское ш., д.98</t>
  </si>
  <si>
    <t>Аренда земельных участков под строительство дорог</t>
  </si>
  <si>
    <t>2.9.12</t>
  </si>
  <si>
    <t>ГКУ МО "Домодедовский центр реабилитации лиц с ограниченными возможностями "Надежда" по адресу: МО, г. Домодедово, мкр. Авиационный, ул.Академика Туполева, д.20</t>
  </si>
  <si>
    <t>Управление образования</t>
  </si>
  <si>
    <t>Увеличение доли граждан, зарегистрированных в ЕСИА</t>
  </si>
  <si>
    <t>12.</t>
  </si>
  <si>
    <t>Обеспечение доия граждан, имеющих доступ к получению государственных и муниципальных услуг по принципу «одного окна» по месту пребывания, в том числе в МФЦ - 100%  к 2021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 до 11 минут к 2021 г.                      Быстрые услуги - Доля заявителей МФЦ, ожидающих в очереди более 12,5 минут не более 1% к 2021 г.</t>
  </si>
  <si>
    <t xml:space="preserve">Sобщ. = 148,2 кв.м. </t>
  </si>
  <si>
    <t>Объект 12 ГКУ МО "Домодедовский центр реабилитации лиц с ограниченными возможностями "Надежда" по адресу: МО, г. Домодедово, мкр. Авиационный, ул.Академика Туполева, д.20 гос.Регистрация 50-50-28/074/2010-420 от 23.12.2009 г.</t>
  </si>
  <si>
    <t>2.22</t>
  </si>
  <si>
    <t>Реконструкция газопровода объекта незавершенного строительства под здание детского сада по адресу: М.О., г.о. Домодедово, д. Красное</t>
  </si>
  <si>
    <r>
      <rPr>
        <b/>
        <sz val="11"/>
        <rFont val="Times New Roman"/>
        <family val="1"/>
        <charset val="204"/>
      </rPr>
      <t>Мероприятие 22.</t>
    </r>
    <r>
      <rPr>
        <sz val="11"/>
        <rFont val="Times New Roman"/>
        <family val="1"/>
        <charset val="204"/>
      </rPr>
      <t xml:space="preserve"> Реконструкция газопровода объекта незавершенного строительства под здание детского сада по адресу: М.О., г.о. Домодедово, д. Красное</t>
    </r>
  </si>
  <si>
    <r>
      <rPr>
        <sz val="12"/>
        <rFont val="Times New Roman"/>
        <family val="1"/>
        <charset val="204"/>
      </rPr>
      <t xml:space="preserve"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</t>
    </r>
    <r>
      <rPr>
        <b/>
        <u/>
        <sz val="12"/>
        <rFont val="Times New Roman"/>
        <family val="1"/>
        <charset val="204"/>
      </rPr>
      <t>(2)Реконструкция газопровода объекта незавершенного строительства под здание детского сада по адресу: М.О., г.о. Домодедово, д. Красное</t>
    </r>
    <r>
      <rPr>
        <sz val="12"/>
        <rFont val="Times New Roman"/>
        <family val="1"/>
        <charset val="204"/>
      </rPr>
      <t xml:space="preserve">  подпрограммы </t>
    </r>
    <r>
      <rPr>
        <b/>
        <u/>
        <sz val="12"/>
        <rFont val="Times New Roman"/>
        <family val="1"/>
        <charset val="204"/>
      </rPr>
      <t>11 «Развитие имущественного комплекса городского округа Домодедово, в том числе</t>
    </r>
    <r>
      <rPr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обеспечение государственной регистрации права собственности в городском округе Домодедово; управление и распоряжение акциями хозяйственных обществ; приватизация имущества; управление и распоряжение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земельными участками на 2017-2021 годы»</t>
    </r>
    <r>
      <rPr>
        <sz val="12"/>
        <rFont val="Times New Roman"/>
        <family val="1"/>
        <charset val="204"/>
      </rPr>
      <t xml:space="preserve"> муниципальной программы</t>
    </r>
    <r>
      <rPr>
        <b/>
        <sz val="12"/>
        <rFont val="Times New Roman"/>
        <family val="1"/>
        <charset val="204"/>
      </rPr>
      <t xml:space="preserve"> «Эффективная власть на 2017-2021гг.»</t>
    </r>
  </si>
  <si>
    <t xml:space="preserve"> Приложение №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«Эффективная власть на 2017-2021 годы» 
утвержденной постановлением Администрации                                                                                                           
городского округа Домодедово от  10.11.2016 г № 3534
</t>
  </si>
  <si>
    <t>2.23</t>
  </si>
  <si>
    <r>
      <rPr>
        <b/>
        <sz val="11"/>
        <rFont val="Times New Roman"/>
        <family val="1"/>
        <charset val="204"/>
      </rPr>
      <t>Мероприятие 23.</t>
    </r>
    <r>
      <rPr>
        <sz val="11"/>
        <rFont val="Times New Roman"/>
        <family val="1"/>
        <charset val="204"/>
      </rPr>
      <t xml:space="preserve"> Разработка проектно-сметной документации на капитальный ремонт «ФАП»  по адресу: М.О., г. Домодедово, д.Одинцово, д.26</t>
    </r>
  </si>
  <si>
    <t xml:space="preserve"> Разработка проектно-сметной документации на капитальный ремонт «ФАП»  по адресу: М.О., г. Домодедово, д.Одинцово, д.26</t>
  </si>
  <si>
    <t>2.24</t>
  </si>
  <si>
    <r>
      <rPr>
        <b/>
        <sz val="11"/>
        <rFont val="Times New Roman"/>
        <family val="1"/>
        <charset val="204"/>
      </rPr>
      <t>Мероприятие 24.</t>
    </r>
    <r>
      <rPr>
        <sz val="11"/>
        <rFont val="Times New Roman"/>
        <family val="1"/>
        <charset val="204"/>
      </rPr>
      <t xml:space="preserve"> Разработка проектно-сметной документации на капитальный ремонт МАОУ Гальчинская СОШ по адресу: г.о. Домодедово, д. Гальчино, б-р 60-летия СССР, д.18</t>
    </r>
  </si>
  <si>
    <t xml:space="preserve">Sобщ. = 821,2 кв.м. ; степень строительства 51%
</t>
  </si>
  <si>
    <t xml:space="preserve">Всего по Программе </t>
  </si>
  <si>
    <t>Увеличение доли  архивных документов, переведенных в электронно-цифровую форму, от общего количества документов, находящихся на хранении  в муниципальном архиве муниципального образования. до 2,7%  к 2021 г.</t>
  </si>
  <si>
    <t xml:space="preserve">Доля архивных документов, хранящихся в муниципальном архиве в нормативных условиях, обеспечивающих их постоянное (вечное) и долговременное хранение, в общем количестве документов в муниципальном архиве - 95% к 2021 г;                                                                                                      Доля архивных фондов муниципального архива, внесенных в общеотраслевую базу данных «Архивный фонд», от общего количества архивных фондов, хранящихся  в муниципальном архиве - 100%  к 2021 г;                                          </t>
  </si>
  <si>
    <t xml:space="preserve">                                                                                                                     Обеспечение количества неисполненных предписаний (представлений) ОМСУ  и их должностными лицами об устранении нарушений, по которым приняты судебные решения, вступившие в законную силу в соответствии со ст.19.5 КоАП  РФ  - 5% до 2021 г;                                                                                    Обеспечение количества граждан, подписавшихся на периодические издания  -  343 чел. к 2021 г;                                                                                                                            Обеспечение доли  выплаченных поощрений председателям домовых комитетов (старших по домам), старостам и председателям уличных комитетов за проводимую общественную  работу в сфере ЖКХ по отношению  к начисленным - 100%  к 2021 г;                                                                                                                        Обеспечение доли выплаченной премии  лицам, достигших возраста 90 лет и старше (долгожителей) зарегистрированным по месту жительства на территории городского округа Домодедово по отношению к начисленной - 100% к 2021г;                                                                                                                      Обеспечение доли перечисленных ежегодных членских взносов в фонды и ассоциации - 100%  к 2021 г.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</si>
  <si>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</si>
  <si>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Стоимостная доля закупаемого и арендуемого ОМСУ муниципального образования Московской области иностранного ПО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</si>
  <si>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</si>
  <si>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Доля домашних хозяйств в муниципальном образовании Московской области, имеющих широкополосный доступ к сети Интернет</t>
  </si>
  <si>
    <t>Эффективность реализации бюджета, в части доходов от арендной платы и продажи земельных участков, государственная собственность на которые не разграничена</t>
  </si>
  <si>
    <t>Эффективность реализации бюджета, в части доходов от арендной платы и продажи муниципального имущества</t>
  </si>
  <si>
    <t>Эффективность работы по расторжению договоров аренды земельных участков, в отношении которых выявлен факт ненадлежащего исполнения условий договора</t>
  </si>
  <si>
    <t>Эффективность работы по вовлечению в хозяйственный оборот земельных участков, государственная собственность на которые не разграничена</t>
  </si>
  <si>
    <t>Доля государственных и муниципальных услуг в области земельных оношений,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</t>
  </si>
  <si>
    <t>Доля государственных и муниципальных услуг в области земельных отношений, заявления на предоставление которых поступили в электронном виде посредством РПГУ, к общему числу заявлений на предоставление государственных и муниципальных услуг в области земельных отношений, поступивших в ОМСУ</t>
  </si>
  <si>
    <t>2.9.13</t>
  </si>
  <si>
    <t>Нежилое помещение под размещение МФЦ  по адресу: М.О., г. Домодедово,  мкр. Барыбино, ул. Леваневского, д.2а</t>
  </si>
  <si>
    <t>Sобщ. = 186,9 кв.м.</t>
  </si>
  <si>
    <t>Разработка проектно-сметной документации на капитальный ремонт МАОУ Гальчинская СОШ по адресу: г.о. Домодедово, д. Гальчино, б-р 60-летия СССР, д.18</t>
  </si>
  <si>
    <t>2.25</t>
  </si>
  <si>
    <r>
      <rPr>
        <b/>
        <sz val="11"/>
        <rFont val="Times New Roman"/>
        <family val="1"/>
        <charset val="204"/>
      </rPr>
      <t>Мероприятие 25.</t>
    </r>
    <r>
      <rPr>
        <sz val="11"/>
        <rFont val="Times New Roman"/>
        <family val="1"/>
        <charset val="204"/>
      </rPr>
      <t xml:space="preserve"> Проведение  экспертизы ПСД на капитальный ремонт кабинета ВОП, расположенного по адресу: Московская обл., г. Домодедово, Каширское ш., д.98</t>
    </r>
  </si>
  <si>
    <t>2.26</t>
  </si>
  <si>
    <r>
      <rPr>
        <b/>
        <sz val="11"/>
        <rFont val="Times New Roman"/>
        <family val="1"/>
        <charset val="204"/>
      </rPr>
      <t>Мероприятие 26.</t>
    </r>
    <r>
      <rPr>
        <sz val="11"/>
        <rFont val="Times New Roman"/>
        <family val="1"/>
        <charset val="204"/>
      </rPr>
      <t xml:space="preserve"> Устройство архитектурнго ограждения  для муниципального задания,расположенное по адресу: Московская обл., г. Домодедово, Каширское ш.д.107, стр.50</t>
    </r>
  </si>
  <si>
    <t>2.27</t>
  </si>
  <si>
    <t>2.28</t>
  </si>
  <si>
    <r>
      <rPr>
        <b/>
        <sz val="11"/>
        <rFont val="Times New Roman"/>
        <family val="1"/>
        <charset val="204"/>
      </rPr>
      <t xml:space="preserve">Мероприятие 28. </t>
    </r>
    <r>
      <rPr>
        <sz val="11"/>
        <rFont val="Times New Roman"/>
        <family val="1"/>
        <charset val="204"/>
      </rPr>
      <t>Проведение исследований  и получение заключения экспертизы объекта незавершенного строительства под здание детского сада в д. Красное</t>
    </r>
  </si>
  <si>
    <t>2.29</t>
  </si>
  <si>
    <r>
      <rPr>
        <b/>
        <sz val="11"/>
        <rFont val="Times New Roman"/>
        <family val="1"/>
        <charset val="204"/>
      </rPr>
      <t>Мероприятие 29.</t>
    </r>
    <r>
      <rPr>
        <sz val="11"/>
        <rFont val="Times New Roman"/>
        <family val="1"/>
        <charset val="204"/>
      </rPr>
      <t xml:space="preserve"> Проведение экспертизы ПСД по объекту "Корректировка ПСД на реконструкцию объекта незавершенного строительства под здание д/сада в д. Красное"</t>
    </r>
  </si>
  <si>
    <t>Проведение  экспертизы ПСД на капитальный ремонт кабинета ВОП, расположенного по адресу: Московская обл., г. Домодедово, Каширское ш., д.98</t>
  </si>
  <si>
    <t>Устройство архитектурнго ограждения  для муниципального задания,расположенное по адресу: Московская обл., г. Домодедово, Каширское ш.д.107, стр.50</t>
  </si>
  <si>
    <t>Проведение исследований  и получение заключения экспертизы объекта незавершенного строительства под здание детского сада в д. Красное</t>
  </si>
  <si>
    <t>Проведение экспертизы ПСД по объекту "Корректировка ПСД на реконструкцию объекта незавершенного строительства под здание д/сада в д. Красное"</t>
  </si>
  <si>
    <r>
      <rPr>
        <b/>
        <u/>
        <sz val="11"/>
        <rFont val="Times New Roman"/>
        <family val="1"/>
        <charset val="204"/>
      </rPr>
      <t>Основное мероприятие 2.</t>
    </r>
    <r>
      <rPr>
        <sz val="11"/>
        <rFont val="Times New Roman"/>
        <family val="1"/>
        <charset val="204"/>
      </rPr>
      <t xml:space="preserve"> Организация и проведение мероприятий, направленных на выполнение других общегосударственных вопросов</t>
    </r>
  </si>
  <si>
    <r>
      <rPr>
        <b/>
        <sz val="11"/>
        <rFont val="Times New Roman"/>
        <family val="1"/>
        <charset val="204"/>
      </rPr>
      <t>Мероприятие 27.</t>
    </r>
    <r>
      <rPr>
        <sz val="11"/>
        <rFont val="Times New Roman"/>
        <family val="1"/>
        <charset val="204"/>
      </rPr>
      <t xml:space="preserve"> Устройство архитектурно-художественной подстветки на муниципальное здание, расположенное по адресу: Московская обл., г. Домодедово, Каширское ш.д.107, стр.50</t>
    </r>
  </si>
  <si>
    <t>Устройство архитектурно-художественной подстветки на муниципальное здание, расположенное по адресу: Московская обл., г. Домодедово, Каширское ш.д.107, стр.50</t>
  </si>
  <si>
    <t>Снижение задолженности по арендной плате за муниципальное имущество</t>
  </si>
  <si>
    <t>3.9</t>
  </si>
  <si>
    <t>3.10</t>
  </si>
  <si>
    <t>3.11</t>
  </si>
  <si>
    <t>3.12</t>
  </si>
  <si>
    <t>3.13</t>
  </si>
  <si>
    <t>2019-2021</t>
  </si>
  <si>
    <r>
      <t xml:space="preserve">Мероприятие 10. </t>
    </r>
    <r>
      <rPr>
        <sz val="11"/>
        <rFont val="Times New Roman"/>
        <family val="1"/>
        <charset val="204"/>
      </rPr>
      <t>Снижение задолженности по арендной плате за муниципальное имущество</t>
    </r>
  </si>
  <si>
    <r>
      <t xml:space="preserve">Мероприятие 9. </t>
    </r>
    <r>
      <rPr>
        <sz val="11"/>
        <rFont val="Times New Roman"/>
        <family val="1"/>
        <charset val="204"/>
      </rPr>
      <t>Снижение задолженности по арендной плате  за земельные участки</t>
    </r>
  </si>
  <si>
    <r>
      <t xml:space="preserve">Мероприятие 11. </t>
    </r>
    <r>
      <rPr>
        <sz val="11"/>
        <rFont val="Times New Roman"/>
        <family val="1"/>
        <charset val="204"/>
      </rPr>
      <t>Расторжение договоров аренды з/участков в отношении которых выявлен факт ненадлежащего исполнения условий договора</t>
    </r>
  </si>
  <si>
    <r>
      <t>Мероприятие 12.</t>
    </r>
    <r>
      <rPr>
        <sz val="11"/>
        <rFont val="Times New Roman"/>
        <family val="1"/>
        <charset val="204"/>
      </rPr>
      <t xml:space="preserve"> Организация работы по вопросам постановки на кадастровый учет з/участков и регистрации права</t>
    </r>
  </si>
  <si>
    <r>
      <t xml:space="preserve">Мероприятие 13.  </t>
    </r>
    <r>
      <rPr>
        <sz val="11"/>
        <rFont val="Times New Roman"/>
        <family val="1"/>
        <charset val="204"/>
      </rPr>
      <t>Организация работы по вопросам постановки на кадастровый учет объектов капитального строительства и регистрации права</t>
    </r>
  </si>
  <si>
    <t>Снижение задолженности по арендной плате  за земельные участки</t>
  </si>
  <si>
    <t>Расторжение договоров аренды з/участков в отношении которых выявлен факт ненадлежащего исполнения условий договора</t>
  </si>
  <si>
    <t>Организация работы по вопросам постановки на кадастровый учет з/участков и регистрации права</t>
  </si>
  <si>
    <t>Организация работы по вопросам постановки на кадастровый учет объектов капитального строительства и регистрации права</t>
  </si>
  <si>
    <t>Объект 13 нежилое помещение под размещение  МФЦ по адресу: М.О., г. Домодедово, мкр. Барыбино, ул. Леваненского, д.2а гос.Регистрация 50-01/28-13/2003-348.1 от 13.05.2003г.</t>
  </si>
  <si>
    <t>Увеличение количества объектов приватизации имущества в соответствии с планом приватизации  до 5 шт. к 2021 г;                                                                                                            Уменьшение количества объектов муниципального имущества подлежащих оценке до 90 шт. к 2021 г ;                                                                                                     Увеличение количества земельных участков, подготовленных органом местного самоуправления для реализации на торгах до70 шт. к 2018 г;                  Обеспечение  эффективности реализации бюджета, в части доходов от арендной платы и продажи земельных участков, государственная собственность на которые не разграничена -100%  к 2021 г;                                                                                        Обеспечение эффективности реализации бюджета, в части доходов от арендной платы и продажи муниципального имущества -100%  к 2021 г;</t>
  </si>
  <si>
    <t xml:space="preserve">Доля перечисленных бюджетных средств на увеличение уставного капитала муниципальных унитарных предприятий по отношению к утвержденным бюджетным средствам выделенных на эти цели -100% к 2021 г;                                                                                                                                      Доля расходов бюджета на содержание и ремонт муниципального жилищного фонда и нежилых помещений -100% к 2018 г;                             </t>
  </si>
  <si>
    <r>
      <rPr>
        <b/>
        <u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>.Дооснащение материально-техническими средствами многофункциональных центров предоставления государственных и муниципальных услуг, действующих на территории Московской области, для организации предоставления государственных услуг по регистрации рождения и смерти</t>
    </r>
  </si>
  <si>
    <t>Дооснащение материально-техническими средствами многофункциональных центров предоставления государственных и муниципальных услуг, действующих на территории Московской области, для организации предоставления государственных услуг по регистрации рождения и смерти</t>
  </si>
  <si>
    <t>2.30</t>
  </si>
  <si>
    <r>
      <rPr>
        <b/>
        <sz val="11"/>
        <rFont val="Times New Roman"/>
        <family val="1"/>
        <charset val="204"/>
      </rPr>
      <t>Мероприятие 30.</t>
    </r>
    <r>
      <rPr>
        <sz val="11"/>
        <rFont val="Times New Roman"/>
        <family val="1"/>
        <charset val="204"/>
      </rPr>
      <t xml:space="preserve"> Оплата договоров с ресурсоснабжающими организациями и оплата услуг по необходимым заключениям по объекту: "Реконструкция д/с в д. Красное"</t>
    </r>
  </si>
  <si>
    <t>Оплата договоров с ресурсоснабжающими организациями оплата услуг по необходимым заключениям по объекту: "Реконструкция д/с в д. Красное"</t>
  </si>
  <si>
    <t xml:space="preserve">Обеспечение ежегодного прироста налоговых и неналоговых доходов бюджета городского округа Домодедово в отчетном финансовом году к поступлениям в году, предшествующем отчетному финансовому году  до 4 % к 2021 г.;      Снижение задолженности в бюджет: налоговой, неналоговой (в части налоговой задолженности) на 9% к 2021 г.,                                                                          </t>
  </si>
  <si>
    <r>
      <t xml:space="preserve">Мероприятие 1. </t>
    </r>
    <r>
      <rPr>
        <sz val="11"/>
        <rFont val="Times New Roman"/>
        <family val="1"/>
        <charset val="204"/>
      </rPr>
  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  </r>
  </si>
  <si>
    <r>
      <t xml:space="preserve">Мероприятие 3. </t>
    </r>
    <r>
      <rPr>
        <sz val="11"/>
        <rFont val="Times New Roman"/>
        <family val="1"/>
        <charset val="204"/>
      </rPr>
  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  </r>
  </si>
  <si>
    <t>1.4.</t>
  </si>
  <si>
    <r>
      <t>Мероприятие 4.</t>
    </r>
    <r>
      <rPr>
        <sz val="11"/>
        <rFont val="Times New Roman"/>
        <family val="1"/>
        <charset val="204"/>
      </rPr>
      <t xml:space="preserve">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  </r>
  </si>
  <si>
    <r>
      <t xml:space="preserve">Мероприятие 5. </t>
    </r>
    <r>
      <rPr>
        <sz val="11"/>
        <rFont val="Times New Roman"/>
        <family val="1"/>
        <charset val="204"/>
      </rPr>
      <t>Обеспечение оборудованием и поддержание его работоспособности</t>
    </r>
  </si>
  <si>
    <t>1.5.</t>
  </si>
  <si>
    <t>1.6.</t>
  </si>
  <si>
    <r>
      <t xml:space="preserve">Мероприятие 6. </t>
    </r>
    <r>
      <rPr>
        <sz val="11"/>
        <rFont val="Times New Roman"/>
        <family val="1"/>
        <charset val="204"/>
      </rPr>
      <t>Создание условий для размещения радиоэлектронных средств на земельных участках, зданиях и сооружениях в границах муниципального образования</t>
    </r>
  </si>
  <si>
    <r>
      <rPr>
        <b/>
        <u/>
        <sz val="11"/>
        <rFont val="Times New Roman"/>
        <family val="1"/>
        <charset val="204"/>
      </rPr>
      <t xml:space="preserve">Основное мероприятие D4. </t>
    </r>
    <r>
      <rPr>
        <sz val="11"/>
        <rFont val="Times New Roman"/>
        <family val="1"/>
        <charset val="204"/>
      </rPr>
      <t>Федеральный проект «Информационная безопасность»</t>
    </r>
  </si>
  <si>
    <r>
      <t xml:space="preserve">Мероприятие 1. </t>
    </r>
    <r>
      <rPr>
        <sz val="11"/>
        <rFont val="Times New Roman"/>
        <family val="1"/>
        <charset val="204"/>
      </rPr>
  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  </r>
  </si>
  <si>
    <t>Сектор режима и защиты информации</t>
  </si>
  <si>
    <r>
      <t xml:space="preserve">Основное мероприятие D6. </t>
    </r>
    <r>
      <rPr>
        <sz val="11"/>
        <rFont val="Times New Roman"/>
        <family val="1"/>
        <charset val="204"/>
      </rPr>
      <t>Федеральный проект «Цифровое государственное управление»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</si>
  <si>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Обеспечение программными продуктами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</si>
  <si>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</si>
  <si>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>Мероприятие 3.</t>
    </r>
    <r>
      <rPr>
        <sz val="11"/>
        <rFont val="Times New Roman"/>
        <family val="1"/>
        <charset val="204"/>
      </rPr>
      <t xml:space="preserve"> Развитие и сопровождение муниципальных информационных систем обеспечения деятельности ОМСУ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</si>
  <si>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4. </t>
    </r>
    <r>
      <rPr>
        <sz val="11"/>
        <rFont val="Times New Roman"/>
        <family val="1"/>
        <charset val="204"/>
      </rPr>
      <t>Предоставление доступа к электронным сервисам цифровой инфраструктуры в сфере жилищно-коммунального хозяйства</t>
    </r>
  </si>
  <si>
    <r>
      <rPr>
        <b/>
        <u/>
        <sz val="11"/>
        <rFont val="Times New Roman"/>
        <family val="1"/>
        <charset val="204"/>
      </rPr>
      <t xml:space="preserve">Основное мероприятие E4. </t>
    </r>
    <r>
      <rPr>
        <sz val="11"/>
        <rFont val="Times New Roman"/>
        <family val="1"/>
        <charset val="204"/>
      </rPr>
      <t>Федеральный проект «Цифровая образовательная среда»</t>
    </r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</si>
  <si>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>Обеспечение современными аппаратно-программными комплексами общеобразовательных организаций в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</si>
  <si>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2. </t>
    </r>
    <r>
      <rPr>
        <sz val="11"/>
        <rFont val="Times New Roman"/>
        <family val="1"/>
        <charset val="204"/>
      </rPr>
      <t xml:space="preserve"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
</t>
    </r>
  </si>
  <si>
    <r>
      <rPr>
        <b/>
        <sz val="11"/>
        <rFont val="Times New Roman"/>
        <family val="1"/>
        <charset val="204"/>
      </rPr>
      <t xml:space="preserve">Мероприятие 3. </t>
    </r>
    <r>
      <rPr>
        <sz val="11"/>
        <rFont val="Times New Roman"/>
        <family val="1"/>
        <charset val="204"/>
      </rPr>
      <t xml:space="preserve">Оснащение планшетными компьютерами общеобразовательных организаций в муниципальном образовании Московской области
</t>
    </r>
  </si>
  <si>
    <r>
      <rPr>
        <b/>
        <sz val="11"/>
        <rFont val="Times New Roman"/>
        <family val="1"/>
        <charset val="204"/>
      </rPr>
      <t xml:space="preserve">Мероприятие 4. </t>
    </r>
    <r>
      <rPr>
        <sz val="11"/>
        <rFont val="Times New Roman"/>
        <family val="1"/>
        <charset val="204"/>
      </rPr>
  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  </r>
  </si>
  <si>
    <t>4.5</t>
  </si>
  <si>
    <r>
      <rPr>
        <b/>
        <sz val="11"/>
        <rFont val="Times New Roman"/>
        <family val="1"/>
        <charset val="204"/>
      </rPr>
      <t xml:space="preserve">Мероприятие 5. </t>
    </r>
    <r>
      <rPr>
        <sz val="11"/>
        <rFont val="Times New Roman"/>
        <family val="1"/>
        <charset val="204"/>
      </rPr>
      <t>Внедрение целевой модели цифровой образовательной среды в общеобразовательных организациях и профессиональных образовательных организациях</t>
    </r>
  </si>
  <si>
    <r>
      <rPr>
        <b/>
        <u/>
        <sz val="11"/>
        <rFont val="Times New Roman"/>
        <family val="1"/>
        <charset val="204"/>
      </rPr>
      <t xml:space="preserve">Основное мероприятие A3. </t>
    </r>
    <r>
      <rPr>
        <sz val="11"/>
        <rFont val="Times New Roman"/>
        <family val="1"/>
        <charset val="204"/>
      </rPr>
      <t>Федеральный проект «Цифровая культура»</t>
    </r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</si>
  <si>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 xml:space="preserve">Обеспечение муниципальных учреждений культуры доступом в информационно-телекоммуникационную сеть Интернет
</t>
    </r>
  </si>
  <si>
    <t>Комитет по культуре, спорту и делам молодежт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</si>
  <si>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</si>
  <si>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</si>
  <si>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</si>
  <si>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Увеличение доли граждан, использующих механизм получения государственных и муниципальных услуг в электронной форме</t>
  </si>
  <si>
    <t>Качественные услуги – Доля муниципальных (государственных) услуг, по которым нарушены регламентные сроки</t>
  </si>
  <si>
    <t>Результативные услуги – Доля отказов в предоставлении муниципальных (государственных) услуг</t>
  </si>
  <si>
    <t>Повторные обращения – Доля обращений, поступивших на портал «Добродел», по которым поступили повторные обращения</t>
  </si>
  <si>
    <t>Отложенные решения – Доля отложенных решений от числа ответов, предоставленных на портале «Добродел» (по проблемам со сроком решения 8 р.д.)</t>
  </si>
  <si>
    <t>Ответь вовремя – Доля жалоб, поступивших на портал «Добродел», по которым нарушен срок подготовки ответа</t>
  </si>
  <si>
    <t>Доля используемых в деятельности ОМСУ муниципального образования Московской области информационно-аналитических сервисов ЕИАС ЖКХ МО</t>
  </si>
  <si>
    <t xml:space="preserve">Доля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
для дошкольных образовательных организаций – не менее 2 Мбит/с;
для общеобразовательных организаций, расположенных в городских поселениях и городских округах, – не менее 100 Мбит/с;
для общеобразовательных организаций, расположенных в сельских населенных пунктах, – не менее 50 Мбит/с
</t>
  </si>
  <si>
    <t>Количество современных компьютеров (со сроком эксплуатации не более семи лет) на 100 обучающихся в общеобразовательных организациях муниципального образования Московской области</t>
  </si>
  <si>
    <t>Доля муниципальных организаций в муниципальном образовании Московской области обеспеченных современными аппаратно-программными комплексами со средствами криптографической защиты информации</t>
  </si>
  <si>
    <t>Количество муниципальных образований Московской области, в которых внедрена целевая модель цифровой образовательной среды в образовательных организациях, реализующих образовательные программы общего образования и среднего профессионального образования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</si>
  <si>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</si>
  <si>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 xml:space="preserve"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
</t>
  </si>
  <si>
    <t>Обращение Губернатора Московской области</t>
  </si>
  <si>
    <t>Указной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</si>
  <si>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</si>
  <si>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 xml:space="preserve">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 на скорости:
для дошкольных образовательных организаций – не менее 2 Мбит/с;
для общеобразовательных организаций, расположенных в городских поселениях и городских округах, – не менее 100 Мбит/с;
для общеобразовательных организаций, расположенных в сельских населенных пунктах, – не менее 50 Мбит/с
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</si>
  <si>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</si>
  <si>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</si>
  <si>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</si>
  <si>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Создание условий для размещения радиоэлектронных средств на земельных участках, зданиях и сооружениях в границах муниципального образования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</si>
  <si>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</si>
  <si>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 xml:space="preserve">Обеспечение программными продуктами
</t>
  </si>
  <si>
    <t xml:space="preserve"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
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</si>
  <si>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</si>
  <si>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Предоставление доступа к электронным сервисам цифровой инфраструктуры в сфере жилищно-коммунального хозяйства</t>
  </si>
  <si>
    <t xml:space="preserve">Обеспечение современными аппаратно-программными комплексами общеобразовательных организаций в Московской области
</t>
  </si>
  <si>
    <t xml:space="preserve"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
</t>
  </si>
  <si>
    <t xml:space="preserve">Оснащение планшетными компьютерами общеобразовательных организаций в муниципальном образовании Московской области
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</si>
  <si>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</si>
  <si>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Внедрение целевой модели цифровой образовательной среды в общеобразовательных организациях и профессиональных образовательных организациях
</t>
  </si>
  <si>
    <t xml:space="preserve">Обеспечение муниципальных учреждений культуры доступом в информационно-телекоммуникационную сеть Интернет
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</si>
  <si>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до  100%  к 2021 г;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</si>
  <si>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Увеличение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с 70% в 2017г до 100% в 2019г</t>
  </si>
  <si>
    <r>
      <t xml:space="preserve">Основное мероприятие D2. </t>
    </r>
    <r>
      <rPr>
        <sz val="11"/>
        <rFont val="Times New Roman"/>
        <family val="1"/>
        <charset val="204"/>
      </rPr>
      <t>Федеральный проект «Информационная инфраструктура»</t>
    </r>
  </si>
  <si>
    <r>
      <t xml:space="preserve">Мероприятие 2. </t>
    </r>
    <r>
      <rPr>
        <sz val="11"/>
        <rFont val="Times New Roman"/>
        <family val="1"/>
        <charset val="204"/>
      </rPr>
      <t xml:space="preserve"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 на скорости:
для дошкольных образовательных организаций – не менее 2 Мбит/с;
для общеобразовательных организаций, расположенных в городских поселениях и городских округах, – не менее 100 Мбит/с;
для общеобразовательных организаций, расположенных в сельских населенных пунктах, – не менее 50 Мбит/с
</t>
    </r>
  </si>
  <si>
    <t>Доля объектов недвижимого имущества, поставленных на кадастровый учет от выявленных земельных участков с объектами  без прав</t>
  </si>
  <si>
    <t>Снижение доли налоговой задолженности к собственным налоговым поступлениям в консолидированный бюджет Московской области</t>
  </si>
  <si>
    <t>Новые налогоплательщики - Приглашаем к регистрации/перерегистрации новых юридических и физических лиц</t>
  </si>
  <si>
    <t xml:space="preserve">Обеспечение проверки использования земель -100%  к 2021 г;                                              Увеличение прироста земельного налога  до 100%  к 2021 г;                                         Обеспечение собираемости от арендной платы за земельные участки, государственная собственность на которые не разграничена -100%  к 2018 г;                                                                                                                                 Обеспечение собираемости арендной платы за муниципальное имущество -100%  к 2018 г;                                                                                                                                      Погашение задолженности прошлых лет по арендной плате за земельные участки, государственная собственность на которые не разграничена - 20% к 2018 г;                                                                                                               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 -100%  к 2021 г;                                                                                                       Обеспечение эффективности работы по взысканию задолженности по арендной плате за муниципальное имущество -100%  к 2021 г.    Обеспечение по  представлению земельных участков многодетным семьям -100%  к 2021 г;                                                                                                        Соблюдение регламентного срока оказания государственных и муниципальных услуг в области земельных отношений  до 90% к 2018 г;                           Повышение положительных результатов предоставления государственных и муниципальных услуг в области земельных отношений - 79% к 2018 г;                          Обеспечение количества оформленных технических паспортов  до 60 шт. к 2021г;                                                                                                                             Доля объектов недвижимого имущества, поставленных на кадастровый учет от выявленных земельных участков с объектами  без прав -60%  к 2021 г;                                                                                               Обеспечение эффективности работы по расторжению договоров аренды земельных участков, в отношении которых выявлен факт ненадлежащего исполнения условий договора -100%  к 2021 г;                                       Обеспечение эффективности работы по вовлечению в хозяйственный оборот земельных участков, государственная собственность на которые не разграничена -100%  к 2021 г;                                                                             Доля государственных и муниципальных услуг в области земельных оношений,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 -100% к 2021 г;                                                                                                                     Доля государственных и муниципальных услуг в области земельных отношений, заявления на предоставление которых поступили в электронном виде посредством РПГУ, к общему числу заявлений на предоставление государственных и муниципальных услуг в области земельных отношений, поступивших в ОМСУ -100% к 2021 г. </t>
  </si>
  <si>
    <t>2.31</t>
  </si>
  <si>
    <r>
      <rPr>
        <b/>
        <sz val="11"/>
        <rFont val="Times New Roman"/>
        <family val="1"/>
        <charset val="204"/>
      </rPr>
      <t>Мероприятие 31.</t>
    </r>
    <r>
      <rPr>
        <sz val="11"/>
        <rFont val="Times New Roman"/>
        <family val="1"/>
        <charset val="204"/>
      </rPr>
      <t xml:space="preserve"> Ремонт перехода, соединяющего здания в ДЦГБ </t>
    </r>
  </si>
  <si>
    <t xml:space="preserve">Ремонт перехода, соединяющего здания в ДЦГБ </t>
  </si>
  <si>
    <t xml:space="preserve">Увеличение доли многоквартирных домов, имеющих возможность пользоваться услугами проводного и мобильного доступа в информационно-телекоммуникационную сеть Интернет на скорости не менее 1 Мбит/с, предоставляемыми не менее чем 2 операторами связи с 75% в 2017г до 79%  к 2021 г. , Увеличение Доли домашних хозяйств в муниципальном образовании Московской области, имеющих широкополосный доступ к сети Интернет с 80% в 2017г до 90% в 2019г                                                                                    Обеспечение доли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Мбит/с, на уровне 100%                                                                                 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                                 Увеличение доли положительно рассмотренных заявлений на размещение антенно-мачтовых сооружений связи с 80% в 2017г до 90%  к 2021 г. </t>
  </si>
  <si>
    <t>Обеспечение количества современных компьютеров (со сроком эксплуатации не более семи лет) на 100 обучающихся в общеобразовательных организациях муниципального образования Московской области на уровне 13.8 единиц; Обеспечение организаций в муниципальном образовании Московской области современными аппаратно-программными комплексами со средствами криптографической защиты информации на уровне 100%</t>
  </si>
  <si>
    <t>Уменьшение стоимостной доли закупаемого и арендуемого ОМСУ муниципального образования Московской области иностранного ПО, с 40 % в 2019 году до 10% в 2021 году;                                                                           Увеличение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до 100% в 2019 году;                                                     Увеличение доли граждан, использующих механизм получения государственных и муниципальных услуг в электронной форме, с 60% в 2016 го до 85% в 2021г;                                                                                             Увеличение доли граждан, зарегистрированных в ЕСИА, с 48% в 2017г до 80% в 2021г;                                                                                                              Уменьшение доли муниципальных (государственных) услуг, по которым нарушены регламентные сроки, с 4% в 2017г до 2% в 2020г;                       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с 70% в 2017г до 90% в 2021г; Уменьшение доли отказов в предоставлении муниципальных (государственных) услуг, с 22% в 2019г до 18% в 2021г;                                                            Обеспечение доли обращений, поступивших на портал «Добродел», по которым поступили повторные обращения, на уровне 30%;                                            Обеспечение доли отложенных решений от числа ответов, предоставленных на портале «Добродел» (по проблемам со сроком решения 8 р.д.), на уровне 30%; Уменьшение доли жалоб, поступивших на портал «Добродел», по которым нарушен срок подготовки ответа, с 10% в 2017г до 5% в 2020г;                  Увеличение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с 93" в 2017г до 100% в 2021г;                                                                                                                  Увеличение доли используемых в деятельности ОМСУ муниципального образования Московской области информационно-аналитических сервисов ЕИАС ЖКХ МО до 100% в 2021 году</t>
  </si>
  <si>
    <t xml:space="preserve">                        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«Эффективная власть на 2017-2021 годы»
утвержденной постановлением Администрации                                                                                                           
городского округа Домодедово от  10.11.2016 г № 3534
</t>
  </si>
  <si>
    <t>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</si>
</sst>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"/>
    <numFmt numFmtId="166" formatCode="0.0"/>
  </numFmts>
  <fonts count="23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E2E2E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2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5" fillId="2" borderId="16" applyNumberFormat="0" applyAlignment="0" applyProtection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349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165" fontId="2" fillId="3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center"/>
    </xf>
    <xf numFmtId="165" fontId="0" fillId="0" borderId="0" xfId="0" applyNumberFormat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165" fontId="2" fillId="3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Fill="1"/>
    <xf numFmtId="49" fontId="2" fillId="3" borderId="1" xfId="1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left" vertical="top" wrapText="1"/>
    </xf>
    <xf numFmtId="165" fontId="4" fillId="3" borderId="1" xfId="0" applyNumberFormat="1" applyFont="1" applyFill="1" applyBorder="1" applyAlignment="1">
      <alignment vertical="top" wrapText="1"/>
    </xf>
    <xf numFmtId="165" fontId="4" fillId="3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165" fontId="2" fillId="3" borderId="1" xfId="0" applyNumberFormat="1" applyFont="1" applyFill="1" applyBorder="1" applyAlignment="1">
      <alignment horizontal="right" vertical="top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49" fontId="2" fillId="3" borderId="4" xfId="1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/>
    </xf>
    <xf numFmtId="0" fontId="4" fillId="3" borderId="0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14" fillId="0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166" fontId="2" fillId="3" borderId="1" xfId="0" applyNumberFormat="1" applyFont="1" applyFill="1" applyBorder="1" applyAlignment="1">
      <alignment vertical="center" wrapText="1"/>
    </xf>
    <xf numFmtId="0" fontId="19" fillId="3" borderId="5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Border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top" wrapText="1"/>
    </xf>
    <xf numFmtId="0" fontId="22" fillId="0" borderId="0" xfId="0" applyFont="1" applyAlignment="1">
      <alignment horizontal="right"/>
    </xf>
    <xf numFmtId="0" fontId="6" fillId="3" borderId="10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4" fillId="3" borderId="0" xfId="0" applyFont="1" applyFill="1" applyAlignment="1">
      <alignment horizontal="right" vertical="top" wrapText="1"/>
    </xf>
    <xf numFmtId="0" fontId="0" fillId="3" borderId="0" xfId="0" applyFill="1" applyAlignment="1">
      <alignment horizontal="right" vertical="top"/>
    </xf>
    <xf numFmtId="0" fontId="4" fillId="0" borderId="0" xfId="0" applyFont="1" applyAlignment="1"/>
    <xf numFmtId="0" fontId="0" fillId="0" borderId="0" xfId="0" applyAlignment="1"/>
    <xf numFmtId="0" fontId="6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left" wrapText="1"/>
    </xf>
    <xf numFmtId="0" fontId="10" fillId="3" borderId="8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6" fillId="3" borderId="12" xfId="0" applyFont="1" applyFill="1" applyBorder="1" applyAlignment="1">
      <alignment wrapText="1"/>
    </xf>
    <xf numFmtId="0" fontId="10" fillId="3" borderId="8" xfId="0" applyFont="1" applyFill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0" fontId="0" fillId="3" borderId="0" xfId="0" applyFill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vertical="center" wrapText="1"/>
    </xf>
    <xf numFmtId="0" fontId="2" fillId="3" borderId="3" xfId="0" applyNumberFormat="1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2" fillId="3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16" fontId="2" fillId="0" borderId="4" xfId="0" applyNumberFormat="1" applyFont="1" applyFill="1" applyBorder="1" applyAlignment="1">
      <alignment horizontal="center" vertical="top" wrapText="1"/>
    </xf>
    <xf numFmtId="16" fontId="2" fillId="0" borderId="2" xfId="0" applyNumberFormat="1" applyFont="1" applyFill="1" applyBorder="1" applyAlignment="1">
      <alignment horizontal="center" vertical="top" wrapText="1"/>
    </xf>
    <xf numFmtId="16" fontId="2" fillId="0" borderId="3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vertical="top" wrapText="1"/>
    </xf>
    <xf numFmtId="0" fontId="17" fillId="0" borderId="2" xfId="0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49" fontId="0" fillId="0" borderId="2" xfId="0" applyNumberFormat="1" applyFill="1" applyBorder="1" applyAlignment="1">
      <alignment horizontal="center" vertical="top" wrapText="1"/>
    </xf>
    <xf numFmtId="49" fontId="0" fillId="0" borderId="3" xfId="0" applyNumberForma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6" fontId="2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right" vertical="top" wrapText="1"/>
    </xf>
    <xf numFmtId="0" fontId="7" fillId="0" borderId="0" xfId="0" applyFont="1" applyFill="1" applyAlignment="1"/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" fontId="14" fillId="0" borderId="4" xfId="0" applyNumberFormat="1" applyFont="1" applyFill="1" applyBorder="1" applyAlignment="1">
      <alignment horizontal="center" vertical="top" wrapText="1"/>
    </xf>
    <xf numFmtId="16" fontId="14" fillId="0" borderId="2" xfId="0" applyNumberFormat="1" applyFont="1" applyFill="1" applyBorder="1" applyAlignment="1">
      <alignment horizontal="center" vertical="top" wrapText="1"/>
    </xf>
    <xf numFmtId="16" fontId="14" fillId="0" borderId="3" xfId="0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0" fillId="0" borderId="3" xfId="0" applyNumberForma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center" wrapText="1"/>
    </xf>
    <xf numFmtId="164" fontId="2" fillId="0" borderId="4" xfId="2" applyFont="1" applyFill="1" applyBorder="1" applyAlignment="1">
      <alignment horizontal="center" vertical="top" wrapText="1"/>
    </xf>
    <xf numFmtId="164" fontId="2" fillId="0" borderId="3" xfId="2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4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2" fillId="3" borderId="4" xfId="2" applyFont="1" applyFill="1" applyBorder="1" applyAlignment="1">
      <alignment horizontal="center" vertical="top" wrapText="1"/>
    </xf>
    <xf numFmtId="164" fontId="2" fillId="3" borderId="3" xfId="2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4" xfId="2" applyFont="1" applyBorder="1" applyAlignment="1">
      <alignment horizontal="center" vertical="top" wrapText="1"/>
    </xf>
    <xf numFmtId="164" fontId="2" fillId="0" borderId="3" xfId="2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4">
    <cellStyle name="Вывод" xfId="1" builtinId="21"/>
    <cellStyle name="Денежный" xfId="2" builtinId="4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E1" sqref="E1:G1"/>
    </sheetView>
  </sheetViews>
  <sheetFormatPr defaultRowHeight="15.75" x14ac:dyDescent="0.25"/>
  <cols>
    <col min="1" max="1" width="42.7109375" style="19" customWidth="1"/>
    <col min="2" max="2" width="24.140625" style="19" customWidth="1"/>
    <col min="3" max="3" width="24.5703125" style="19" customWidth="1"/>
    <col min="4" max="4" width="25.85546875" style="19" customWidth="1"/>
    <col min="5" max="5" width="25.140625" style="19" customWidth="1"/>
    <col min="6" max="6" width="25.85546875" style="19" customWidth="1"/>
    <col min="7" max="7" width="25.7109375" style="19" customWidth="1"/>
    <col min="8" max="16384" width="9.140625" style="3"/>
  </cols>
  <sheetData>
    <row r="1" spans="1:13" ht="125.25" customHeight="1" x14ac:dyDescent="0.25">
      <c r="E1" s="131" t="s">
        <v>690</v>
      </c>
      <c r="F1" s="132"/>
      <c r="G1" s="132"/>
      <c r="K1" s="133"/>
      <c r="L1" s="134"/>
      <c r="M1" s="134"/>
    </row>
    <row r="2" spans="1:13" x14ac:dyDescent="0.25">
      <c r="G2" s="37"/>
    </row>
    <row r="3" spans="1:13" x14ac:dyDescent="0.25">
      <c r="A3" s="135" t="s">
        <v>53</v>
      </c>
      <c r="B3" s="136"/>
      <c r="C3" s="136"/>
      <c r="D3" s="136"/>
      <c r="E3" s="136"/>
      <c r="F3" s="136"/>
      <c r="G3" s="136"/>
    </row>
    <row r="4" spans="1:13" x14ac:dyDescent="0.25">
      <c r="A4" s="84"/>
      <c r="B4" s="129" t="s">
        <v>60</v>
      </c>
      <c r="C4" s="129"/>
      <c r="D4" s="130"/>
      <c r="E4" s="130"/>
      <c r="F4" s="85"/>
      <c r="G4" s="85"/>
    </row>
    <row r="5" spans="1:13" x14ac:dyDescent="0.25">
      <c r="A5" s="140" t="s">
        <v>27</v>
      </c>
      <c r="B5" s="140"/>
      <c r="C5" s="140"/>
      <c r="D5" s="140"/>
      <c r="E5" s="140"/>
      <c r="F5" s="140"/>
      <c r="G5" s="140"/>
    </row>
    <row r="6" spans="1:13" x14ac:dyDescent="0.25">
      <c r="A6" s="86"/>
      <c r="B6" s="38"/>
      <c r="C6" s="38"/>
      <c r="D6" s="38"/>
      <c r="E6" s="38"/>
      <c r="F6" s="38"/>
      <c r="G6" s="38"/>
    </row>
    <row r="7" spans="1:13" ht="17.25" customHeight="1" x14ac:dyDescent="0.25">
      <c r="A7" s="36" t="s">
        <v>1</v>
      </c>
      <c r="B7" s="137" t="s">
        <v>61</v>
      </c>
      <c r="C7" s="141"/>
      <c r="D7" s="141"/>
      <c r="E7" s="141"/>
      <c r="F7" s="141"/>
      <c r="G7" s="142"/>
    </row>
    <row r="8" spans="1:13" x14ac:dyDescent="0.25">
      <c r="A8" s="36" t="s">
        <v>28</v>
      </c>
      <c r="B8" s="137" t="s">
        <v>59</v>
      </c>
      <c r="C8" s="141"/>
      <c r="D8" s="141"/>
      <c r="E8" s="141"/>
      <c r="F8" s="141"/>
      <c r="G8" s="142"/>
    </row>
    <row r="9" spans="1:13" ht="36.75" customHeight="1" x14ac:dyDescent="0.25">
      <c r="A9" s="36" t="s">
        <v>0</v>
      </c>
      <c r="B9" s="137" t="s">
        <v>62</v>
      </c>
      <c r="C9" s="141"/>
      <c r="D9" s="141"/>
      <c r="E9" s="141"/>
      <c r="F9" s="141"/>
      <c r="G9" s="142"/>
    </row>
    <row r="10" spans="1:13" ht="33" customHeight="1" x14ac:dyDescent="0.25">
      <c r="A10" s="143" t="s">
        <v>2</v>
      </c>
      <c r="B10" s="137" t="s">
        <v>160</v>
      </c>
      <c r="C10" s="138"/>
      <c r="D10" s="138"/>
      <c r="E10" s="138"/>
      <c r="F10" s="138"/>
      <c r="G10" s="139"/>
    </row>
    <row r="11" spans="1:13" ht="36" customHeight="1" x14ac:dyDescent="0.25">
      <c r="A11" s="144"/>
      <c r="B11" s="137" t="s">
        <v>111</v>
      </c>
      <c r="C11" s="138"/>
      <c r="D11" s="138"/>
      <c r="E11" s="138"/>
      <c r="F11" s="138"/>
      <c r="G11" s="139"/>
    </row>
    <row r="12" spans="1:13" ht="27.75" customHeight="1" x14ac:dyDescent="0.25">
      <c r="A12" s="144"/>
      <c r="B12" s="137" t="s">
        <v>112</v>
      </c>
      <c r="C12" s="138"/>
      <c r="D12" s="138"/>
      <c r="E12" s="138"/>
      <c r="F12" s="138"/>
      <c r="G12" s="139"/>
    </row>
    <row r="13" spans="1:13" ht="31.5" customHeight="1" x14ac:dyDescent="0.25">
      <c r="A13" s="144"/>
      <c r="B13" s="137" t="s">
        <v>113</v>
      </c>
      <c r="C13" s="138"/>
      <c r="D13" s="138"/>
      <c r="E13" s="138"/>
      <c r="F13" s="138"/>
      <c r="G13" s="139"/>
    </row>
    <row r="14" spans="1:13" ht="24" customHeight="1" x14ac:dyDescent="0.25">
      <c r="A14" s="144"/>
      <c r="B14" s="137" t="s">
        <v>114</v>
      </c>
      <c r="C14" s="138"/>
      <c r="D14" s="138"/>
      <c r="E14" s="138"/>
      <c r="F14" s="138"/>
      <c r="G14" s="139"/>
    </row>
    <row r="15" spans="1:13" ht="21.75" customHeight="1" x14ac:dyDescent="0.25">
      <c r="A15" s="144"/>
      <c r="B15" s="137" t="s">
        <v>92</v>
      </c>
      <c r="C15" s="138"/>
      <c r="D15" s="138"/>
      <c r="E15" s="138"/>
      <c r="F15" s="138"/>
      <c r="G15" s="139"/>
    </row>
    <row r="16" spans="1:13" ht="25.5" customHeight="1" x14ac:dyDescent="0.25">
      <c r="A16" s="144"/>
      <c r="B16" s="137" t="s">
        <v>281</v>
      </c>
      <c r="C16" s="138"/>
      <c r="D16" s="138"/>
      <c r="E16" s="138"/>
      <c r="F16" s="138"/>
      <c r="G16" s="139"/>
    </row>
    <row r="17" spans="1:7" ht="27.75" customHeight="1" x14ac:dyDescent="0.25">
      <c r="A17" s="144"/>
      <c r="B17" s="137" t="s">
        <v>115</v>
      </c>
      <c r="C17" s="138"/>
      <c r="D17" s="138"/>
      <c r="E17" s="138"/>
      <c r="F17" s="138"/>
      <c r="G17" s="139"/>
    </row>
    <row r="18" spans="1:7" ht="24.75" customHeight="1" x14ac:dyDescent="0.25">
      <c r="A18" s="144"/>
      <c r="B18" s="137" t="s">
        <v>116</v>
      </c>
      <c r="C18" s="138"/>
      <c r="D18" s="138"/>
      <c r="E18" s="138"/>
      <c r="F18" s="138"/>
      <c r="G18" s="139"/>
    </row>
    <row r="19" spans="1:7" ht="35.25" customHeight="1" x14ac:dyDescent="0.25">
      <c r="A19" s="144"/>
      <c r="B19" s="137" t="s">
        <v>117</v>
      </c>
      <c r="C19" s="138"/>
      <c r="D19" s="138"/>
      <c r="E19" s="138"/>
      <c r="F19" s="138"/>
      <c r="G19" s="139"/>
    </row>
    <row r="20" spans="1:7" ht="66.75" customHeight="1" x14ac:dyDescent="0.25">
      <c r="A20" s="144"/>
      <c r="B20" s="137" t="s">
        <v>118</v>
      </c>
      <c r="C20" s="138"/>
      <c r="D20" s="138"/>
      <c r="E20" s="138"/>
      <c r="F20" s="138"/>
      <c r="G20" s="139"/>
    </row>
    <row r="21" spans="1:7" ht="19.5" customHeight="1" x14ac:dyDescent="0.25">
      <c r="A21" s="144"/>
      <c r="B21" s="137" t="s">
        <v>119</v>
      </c>
      <c r="C21" s="138"/>
      <c r="D21" s="138"/>
      <c r="E21" s="138"/>
      <c r="F21" s="138"/>
      <c r="G21" s="139"/>
    </row>
    <row r="22" spans="1:7" ht="18.75" customHeight="1" x14ac:dyDescent="0.25">
      <c r="A22" s="144"/>
      <c r="B22" s="137" t="s">
        <v>120</v>
      </c>
      <c r="C22" s="138"/>
      <c r="D22" s="138"/>
      <c r="E22" s="138"/>
      <c r="F22" s="138"/>
      <c r="G22" s="139"/>
    </row>
    <row r="23" spans="1:7" ht="18" customHeight="1" x14ac:dyDescent="0.25">
      <c r="A23" s="144"/>
      <c r="B23" s="137" t="s">
        <v>169</v>
      </c>
      <c r="C23" s="138"/>
      <c r="D23" s="138"/>
      <c r="E23" s="138"/>
      <c r="F23" s="138"/>
      <c r="G23" s="139"/>
    </row>
    <row r="24" spans="1:7" ht="19.5" customHeight="1" x14ac:dyDescent="0.25">
      <c r="A24" s="145" t="s">
        <v>18</v>
      </c>
      <c r="B24" s="147" t="s">
        <v>30</v>
      </c>
      <c r="C24" s="147"/>
      <c r="D24" s="147"/>
      <c r="E24" s="147"/>
      <c r="F24" s="147"/>
      <c r="G24" s="147"/>
    </row>
    <row r="25" spans="1:7" ht="31.5" x14ac:dyDescent="0.25">
      <c r="A25" s="146"/>
      <c r="B25" s="83" t="s">
        <v>3</v>
      </c>
      <c r="C25" s="83" t="s">
        <v>88</v>
      </c>
      <c r="D25" s="83" t="s">
        <v>84</v>
      </c>
      <c r="E25" s="83" t="s">
        <v>85</v>
      </c>
      <c r="F25" s="83" t="s">
        <v>86</v>
      </c>
      <c r="G25" s="83" t="s">
        <v>87</v>
      </c>
    </row>
    <row r="26" spans="1:7" ht="21.75" customHeight="1" x14ac:dyDescent="0.25">
      <c r="A26" s="36" t="s">
        <v>4</v>
      </c>
      <c r="B26" s="27">
        <f>'Приложение 4'!F899</f>
        <v>4851</v>
      </c>
      <c r="C26" s="27">
        <f>'Приложение 4'!G899</f>
        <v>0</v>
      </c>
      <c r="D26" s="27">
        <f>'Приложение 4'!H899</f>
        <v>0</v>
      </c>
      <c r="E26" s="27">
        <f>'Приложение 4'!I899</f>
        <v>4851</v>
      </c>
      <c r="F26" s="27">
        <f>'Приложение 4'!J899</f>
        <v>0</v>
      </c>
      <c r="G26" s="27">
        <f>'Приложение 4'!K899</f>
        <v>0</v>
      </c>
    </row>
    <row r="27" spans="1:7" ht="20.25" customHeight="1" x14ac:dyDescent="0.25">
      <c r="A27" s="36" t="s">
        <v>10</v>
      </c>
      <c r="B27" s="27">
        <f>'Приложение 4'!F900</f>
        <v>165799.6</v>
      </c>
      <c r="C27" s="27">
        <f>'Приложение 4'!G900</f>
        <v>32297.9</v>
      </c>
      <c r="D27" s="27">
        <f>'Приложение 4'!H900</f>
        <v>49036</v>
      </c>
      <c r="E27" s="27">
        <f>'Приложение 4'!I900</f>
        <v>49573.7</v>
      </c>
      <c r="F27" s="27">
        <f>'Приложение 4'!J900</f>
        <v>18413</v>
      </c>
      <c r="G27" s="27">
        <f>'Приложение 4'!K900</f>
        <v>16479</v>
      </c>
    </row>
    <row r="28" spans="1:7" ht="34.5" customHeight="1" x14ac:dyDescent="0.25">
      <c r="A28" s="36" t="s">
        <v>25</v>
      </c>
      <c r="B28" s="27">
        <f>'Приложение 4'!F901</f>
        <v>5111993.6000000006</v>
      </c>
      <c r="C28" s="27">
        <f>'Приложение 4'!G901</f>
        <v>1173444.5999999999</v>
      </c>
      <c r="D28" s="27">
        <f>'Приложение 4'!H901</f>
        <v>1097207.1000000001</v>
      </c>
      <c r="E28" s="27">
        <f>'Приложение 4'!I901</f>
        <v>966629.9</v>
      </c>
      <c r="F28" s="27">
        <f>'Приложение 4'!J901</f>
        <v>938024.99999999988</v>
      </c>
      <c r="G28" s="27">
        <f>'Приложение 4'!K901</f>
        <v>936686.99999999988</v>
      </c>
    </row>
    <row r="29" spans="1:7" ht="19.5" customHeight="1" x14ac:dyDescent="0.25">
      <c r="A29" s="36" t="s">
        <v>46</v>
      </c>
      <c r="B29" s="27">
        <f>'Приложение 4'!F902</f>
        <v>0</v>
      </c>
      <c r="C29" s="27">
        <f>'Приложение 4'!G902</f>
        <v>0</v>
      </c>
      <c r="D29" s="27">
        <f>'Приложение 4'!H902</f>
        <v>0</v>
      </c>
      <c r="E29" s="27">
        <f>'Приложение 4'!I902</f>
        <v>0</v>
      </c>
      <c r="F29" s="27">
        <f>'Приложение 4'!J902</f>
        <v>0</v>
      </c>
      <c r="G29" s="27">
        <f>'Приложение 4'!K902</f>
        <v>0</v>
      </c>
    </row>
    <row r="30" spans="1:7" ht="23.25" customHeight="1" x14ac:dyDescent="0.25">
      <c r="A30" s="36" t="s">
        <v>19</v>
      </c>
      <c r="B30" s="27">
        <f>'Приложение 4'!F898</f>
        <v>5282644.2</v>
      </c>
      <c r="C30" s="27">
        <f>'Приложение 4'!G898</f>
        <v>1205742.5</v>
      </c>
      <c r="D30" s="27">
        <f>'Приложение 4'!H898</f>
        <v>1146243.1000000001</v>
      </c>
      <c r="E30" s="27">
        <f>'Приложение 4'!I898</f>
        <v>1021054.6</v>
      </c>
      <c r="F30" s="27">
        <f>'Приложение 4'!J898</f>
        <v>956437.99999999988</v>
      </c>
      <c r="G30" s="27">
        <f>'Приложение 4'!K898</f>
        <v>953165.99999999988</v>
      </c>
    </row>
  </sheetData>
  <mergeCells count="25">
    <mergeCell ref="A24:A25"/>
    <mergeCell ref="B9:G9"/>
    <mergeCell ref="B20:G20"/>
    <mergeCell ref="B19:G19"/>
    <mergeCell ref="B12:G12"/>
    <mergeCell ref="B13:G13"/>
    <mergeCell ref="B16:G16"/>
    <mergeCell ref="B21:G21"/>
    <mergeCell ref="B22:G22"/>
    <mergeCell ref="B23:G23"/>
    <mergeCell ref="B14:G14"/>
    <mergeCell ref="B11:G11"/>
    <mergeCell ref="B15:G15"/>
    <mergeCell ref="B24:G24"/>
    <mergeCell ref="B17:G17"/>
    <mergeCell ref="B18:G18"/>
    <mergeCell ref="B4:E4"/>
    <mergeCell ref="E1:G1"/>
    <mergeCell ref="K1:M1"/>
    <mergeCell ref="A3:G3"/>
    <mergeCell ref="B10:G10"/>
    <mergeCell ref="A5:G5"/>
    <mergeCell ref="B7:G7"/>
    <mergeCell ref="B8:G8"/>
    <mergeCell ref="A10:A23"/>
  </mergeCells>
  <phoneticPr fontId="3" type="noConversion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view="pageBreakPreview" zoomScale="80" zoomScaleNormal="100" zoomScaleSheetLayoutView="80" workbookViewId="0">
      <selection activeCell="F1" sqref="F1:I1"/>
    </sheetView>
  </sheetViews>
  <sheetFormatPr defaultRowHeight="15.75" x14ac:dyDescent="0.25"/>
  <cols>
    <col min="1" max="1" width="51.5703125" style="19" customWidth="1"/>
    <col min="2" max="2" width="19.7109375" style="19" customWidth="1"/>
    <col min="3" max="3" width="32.140625" style="19" customWidth="1"/>
    <col min="4" max="4" width="17.5703125" style="19" customWidth="1"/>
    <col min="5" max="5" width="18.28515625" style="19" customWidth="1"/>
    <col min="6" max="6" width="17.42578125" style="19" customWidth="1"/>
    <col min="7" max="7" width="18.42578125" style="19" customWidth="1"/>
    <col min="8" max="8" width="16.28515625" style="19" customWidth="1"/>
    <col min="9" max="9" width="18.85546875" style="19" customWidth="1"/>
    <col min="10" max="10" width="0.140625" hidden="1" customWidth="1"/>
    <col min="11" max="11" width="3.140625" hidden="1" customWidth="1"/>
  </cols>
  <sheetData>
    <row r="1" spans="1:13" ht="100.5" customHeight="1" x14ac:dyDescent="0.25">
      <c r="E1" s="20" t="s">
        <v>56</v>
      </c>
      <c r="F1" s="131" t="s">
        <v>364</v>
      </c>
      <c r="G1" s="161"/>
      <c r="H1" s="161"/>
      <c r="I1" s="161"/>
      <c r="K1" s="134"/>
      <c r="L1" s="134"/>
      <c r="M1" s="134"/>
    </row>
    <row r="2" spans="1:13" hidden="1" x14ac:dyDescent="0.25">
      <c r="I2" s="37"/>
    </row>
    <row r="3" spans="1:13" ht="0.75" customHeight="1" x14ac:dyDescent="0.25">
      <c r="A3" s="135"/>
      <c r="B3" s="135"/>
      <c r="C3" s="135"/>
      <c r="D3" s="135"/>
      <c r="E3" s="136"/>
      <c r="F3" s="136"/>
      <c r="G3" s="136"/>
      <c r="H3" s="136"/>
      <c r="I3" s="136"/>
    </row>
    <row r="4" spans="1:13" s="3" customFormat="1" ht="15.75" customHeight="1" x14ac:dyDescent="0.25">
      <c r="A4" s="78"/>
      <c r="B4" s="78"/>
      <c r="C4" s="78"/>
      <c r="D4" s="78"/>
      <c r="E4" s="78"/>
      <c r="F4" s="78"/>
      <c r="G4" s="78"/>
      <c r="H4" s="78"/>
      <c r="I4" s="78"/>
    </row>
    <row r="5" spans="1:13" ht="38.25" customHeight="1" x14ac:dyDescent="0.25">
      <c r="A5" s="154" t="s">
        <v>410</v>
      </c>
      <c r="B5" s="155"/>
      <c r="C5" s="155"/>
      <c r="D5" s="155"/>
      <c r="E5" s="155"/>
      <c r="F5" s="155"/>
      <c r="G5" s="155"/>
      <c r="H5" s="155"/>
      <c r="I5" s="156"/>
    </row>
    <row r="6" spans="1:13" ht="23.25" customHeight="1" x14ac:dyDescent="0.2">
      <c r="A6" s="36" t="s">
        <v>29</v>
      </c>
      <c r="B6" s="151" t="s">
        <v>59</v>
      </c>
      <c r="C6" s="157"/>
      <c r="D6" s="157"/>
      <c r="E6" s="157"/>
      <c r="F6" s="157"/>
      <c r="G6" s="157"/>
      <c r="H6" s="157"/>
      <c r="I6" s="158"/>
    </row>
    <row r="7" spans="1:13" ht="15" customHeight="1" x14ac:dyDescent="0.2">
      <c r="A7" s="148" t="s">
        <v>20</v>
      </c>
      <c r="B7" s="148" t="s">
        <v>21</v>
      </c>
      <c r="C7" s="148" t="s">
        <v>6</v>
      </c>
      <c r="D7" s="151" t="s">
        <v>30</v>
      </c>
      <c r="E7" s="152"/>
      <c r="F7" s="152"/>
      <c r="G7" s="152"/>
      <c r="H7" s="152"/>
      <c r="I7" s="153"/>
    </row>
    <row r="8" spans="1:13" ht="79.5" customHeight="1" x14ac:dyDescent="0.2">
      <c r="A8" s="149"/>
      <c r="B8" s="150"/>
      <c r="C8" s="150"/>
      <c r="D8" s="80" t="s">
        <v>88</v>
      </c>
      <c r="E8" s="80" t="s">
        <v>84</v>
      </c>
      <c r="F8" s="80" t="s">
        <v>85</v>
      </c>
      <c r="G8" s="80" t="s">
        <v>86</v>
      </c>
      <c r="H8" s="80" t="s">
        <v>87</v>
      </c>
      <c r="I8" s="80" t="s">
        <v>5</v>
      </c>
    </row>
    <row r="9" spans="1:13" ht="39" customHeight="1" x14ac:dyDescent="0.2">
      <c r="A9" s="149"/>
      <c r="B9" s="148" t="s">
        <v>58</v>
      </c>
      <c r="C9" s="79" t="s">
        <v>22</v>
      </c>
      <c r="D9" s="25">
        <f>'Приложение 4'!G120</f>
        <v>19477.3</v>
      </c>
      <c r="E9" s="25">
        <f>'Приложение 4'!H120</f>
        <v>16462.300000000003</v>
      </c>
      <c r="F9" s="25">
        <f>'Приложение 4'!I120</f>
        <v>40511.699999999997</v>
      </c>
      <c r="G9" s="25">
        <f>'Приложение 4'!J120</f>
        <v>21291</v>
      </c>
      <c r="H9" s="25">
        <f>'Приложение 4'!K120</f>
        <v>18280</v>
      </c>
      <c r="I9" s="26">
        <f>'Приложение 4'!F120</f>
        <v>116022.3</v>
      </c>
    </row>
    <row r="10" spans="1:13" ht="31.5" x14ac:dyDescent="0.2">
      <c r="A10" s="149"/>
      <c r="B10" s="149"/>
      <c r="C10" s="36" t="s">
        <v>4</v>
      </c>
      <c r="D10" s="25">
        <f>'Приложение 4'!G121</f>
        <v>0</v>
      </c>
      <c r="E10" s="25">
        <f>'Приложение 4'!H121</f>
        <v>0</v>
      </c>
      <c r="F10" s="25">
        <f>'Приложение 4'!I121</f>
        <v>4851</v>
      </c>
      <c r="G10" s="25">
        <f>'Приложение 4'!J121</f>
        <v>0</v>
      </c>
      <c r="H10" s="25">
        <f>'Приложение 4'!K121</f>
        <v>0</v>
      </c>
      <c r="I10" s="26">
        <f>'Приложение 4'!F121</f>
        <v>4851</v>
      </c>
    </row>
    <row r="11" spans="1:13" ht="31.5" x14ac:dyDescent="0.2">
      <c r="A11" s="149"/>
      <c r="B11" s="149"/>
      <c r="C11" s="36" t="s">
        <v>10</v>
      </c>
      <c r="D11" s="25">
        <f>'Приложение 4'!G122</f>
        <v>824.9</v>
      </c>
      <c r="E11" s="25">
        <f>'Приложение 4'!H122</f>
        <v>1247.4000000000001</v>
      </c>
      <c r="F11" s="25">
        <f>'Приложение 4'!I122</f>
        <v>11653.7</v>
      </c>
      <c r="G11" s="25">
        <f>'Приложение 4'!J122</f>
        <v>1975</v>
      </c>
      <c r="H11" s="25">
        <f>'Приложение 4'!K122</f>
        <v>0</v>
      </c>
      <c r="I11" s="26">
        <f>'Приложение 4'!F122</f>
        <v>15701</v>
      </c>
    </row>
    <row r="12" spans="1:13" ht="61.5" customHeight="1" x14ac:dyDescent="0.2">
      <c r="A12" s="149"/>
      <c r="B12" s="149"/>
      <c r="C12" s="36" t="s">
        <v>25</v>
      </c>
      <c r="D12" s="25">
        <f>'Приложение 4'!G123</f>
        <v>18652.399999999998</v>
      </c>
      <c r="E12" s="25">
        <f>'Приложение 4'!H123</f>
        <v>15214.900000000001</v>
      </c>
      <c r="F12" s="25">
        <f>'Приложение 4'!I123</f>
        <v>24007</v>
      </c>
      <c r="G12" s="25">
        <f>'Приложение 4'!J123</f>
        <v>19316</v>
      </c>
      <c r="H12" s="25">
        <f>'Приложение 4'!K123</f>
        <v>18280</v>
      </c>
      <c r="I12" s="26">
        <f>'Приложение 4'!F123</f>
        <v>95470.3</v>
      </c>
    </row>
    <row r="13" spans="1:13" ht="37.5" customHeight="1" x14ac:dyDescent="0.2">
      <c r="A13" s="150"/>
      <c r="B13" s="150"/>
      <c r="C13" s="36" t="s">
        <v>46</v>
      </c>
      <c r="D13" s="25">
        <f>'Приложение 4'!G124</f>
        <v>0</v>
      </c>
      <c r="E13" s="25">
        <f>'Приложение 4'!H124</f>
        <v>0</v>
      </c>
      <c r="F13" s="25">
        <f>'Приложение 4'!I124</f>
        <v>0</v>
      </c>
      <c r="G13" s="25">
        <f>'Приложение 4'!J124</f>
        <v>0</v>
      </c>
      <c r="H13" s="25">
        <f>'Приложение 4'!K124</f>
        <v>0</v>
      </c>
      <c r="I13" s="26">
        <f>'Приложение 4'!F124</f>
        <v>0</v>
      </c>
    </row>
    <row r="14" spans="1:13" ht="50.25" customHeight="1" x14ac:dyDescent="0.25">
      <c r="A14" s="162" t="s">
        <v>398</v>
      </c>
      <c r="B14" s="163"/>
      <c r="C14" s="163"/>
      <c r="D14" s="163"/>
      <c r="E14" s="163"/>
      <c r="F14" s="163"/>
      <c r="G14" s="163"/>
      <c r="H14" s="163"/>
      <c r="I14" s="164"/>
    </row>
    <row r="15" spans="1:13" x14ac:dyDescent="0.2">
      <c r="A15" s="36" t="s">
        <v>29</v>
      </c>
      <c r="B15" s="151" t="s">
        <v>59</v>
      </c>
      <c r="C15" s="157"/>
      <c r="D15" s="157"/>
      <c r="E15" s="157"/>
      <c r="F15" s="157"/>
      <c r="G15" s="157"/>
      <c r="H15" s="157"/>
      <c r="I15" s="158"/>
    </row>
    <row r="16" spans="1:13" ht="18" customHeight="1" x14ac:dyDescent="0.2">
      <c r="A16" s="148" t="s">
        <v>20</v>
      </c>
      <c r="B16" s="148" t="s">
        <v>21</v>
      </c>
      <c r="C16" s="148" t="s">
        <v>6</v>
      </c>
      <c r="D16" s="151" t="s">
        <v>30</v>
      </c>
      <c r="E16" s="152"/>
      <c r="F16" s="152"/>
      <c r="G16" s="152"/>
      <c r="H16" s="152"/>
      <c r="I16" s="153"/>
    </row>
    <row r="17" spans="1:9" ht="71.25" customHeight="1" x14ac:dyDescent="0.2">
      <c r="A17" s="149"/>
      <c r="B17" s="150"/>
      <c r="C17" s="150"/>
      <c r="D17" s="80" t="s">
        <v>88</v>
      </c>
      <c r="E17" s="80" t="s">
        <v>84</v>
      </c>
      <c r="F17" s="80" t="s">
        <v>85</v>
      </c>
      <c r="G17" s="80" t="s">
        <v>86</v>
      </c>
      <c r="H17" s="80" t="s">
        <v>87</v>
      </c>
      <c r="I17" s="80" t="s">
        <v>5</v>
      </c>
    </row>
    <row r="18" spans="1:9" ht="31.5" x14ac:dyDescent="0.2">
      <c r="A18" s="149"/>
      <c r="B18" s="148" t="s">
        <v>58</v>
      </c>
      <c r="C18" s="79" t="s">
        <v>22</v>
      </c>
      <c r="D18" s="25">
        <f>'Приложение 4'!G191</f>
        <v>116850.2</v>
      </c>
      <c r="E18" s="25">
        <f>'Приложение 4'!H191</f>
        <v>115198.6</v>
      </c>
      <c r="F18" s="25">
        <f>'Приложение 4'!I191</f>
        <v>120898</v>
      </c>
      <c r="G18" s="25">
        <f>'Приложение 4'!J191</f>
        <v>119000</v>
      </c>
      <c r="H18" s="25">
        <f>'Приложение 4'!K191</f>
        <v>119000</v>
      </c>
      <c r="I18" s="26">
        <f>'Приложение 4'!F191</f>
        <v>590946.80000000005</v>
      </c>
    </row>
    <row r="19" spans="1:9" ht="31.5" x14ac:dyDescent="0.2">
      <c r="A19" s="149"/>
      <c r="B19" s="149"/>
      <c r="C19" s="36" t="s">
        <v>4</v>
      </c>
      <c r="D19" s="25">
        <f>'Приложение 4'!G192</f>
        <v>0</v>
      </c>
      <c r="E19" s="25">
        <f>'Приложение 4'!H192</f>
        <v>0</v>
      </c>
      <c r="F19" s="25">
        <f>'Приложение 4'!I192</f>
        <v>0</v>
      </c>
      <c r="G19" s="25">
        <f>'Приложение 4'!J192</f>
        <v>0</v>
      </c>
      <c r="H19" s="25">
        <f>'Приложение 4'!K192</f>
        <v>0</v>
      </c>
      <c r="I19" s="26">
        <f>'Приложение 4'!F192</f>
        <v>0</v>
      </c>
    </row>
    <row r="20" spans="1:9" ht="31.5" x14ac:dyDescent="0.2">
      <c r="A20" s="149"/>
      <c r="B20" s="149"/>
      <c r="C20" s="36" t="s">
        <v>10</v>
      </c>
      <c r="D20" s="25">
        <f>'Приложение 4'!G193</f>
        <v>8258</v>
      </c>
      <c r="E20" s="25">
        <f>'Приложение 4'!H193</f>
        <v>15590</v>
      </c>
      <c r="F20" s="25">
        <f>'Приложение 4'!I193</f>
        <v>195</v>
      </c>
      <c r="G20" s="25">
        <f>'Приложение 4'!J193</f>
        <v>0</v>
      </c>
      <c r="H20" s="25">
        <f>'Приложение 4'!K193</f>
        <v>0</v>
      </c>
      <c r="I20" s="26">
        <f>'Приложение 4'!F193</f>
        <v>24043</v>
      </c>
    </row>
    <row r="21" spans="1:9" ht="31.5" x14ac:dyDescent="0.2">
      <c r="A21" s="149"/>
      <c r="B21" s="149"/>
      <c r="C21" s="36" t="s">
        <v>25</v>
      </c>
      <c r="D21" s="25">
        <f>'Приложение 4'!G194</f>
        <v>108592.2</v>
      </c>
      <c r="E21" s="25">
        <f>'Приложение 4'!H194</f>
        <v>99608.6</v>
      </c>
      <c r="F21" s="25">
        <f>'Приложение 4'!I194</f>
        <v>120703</v>
      </c>
      <c r="G21" s="25">
        <f>'Приложение 4'!J194</f>
        <v>119000</v>
      </c>
      <c r="H21" s="25">
        <f>'Приложение 4'!K194</f>
        <v>119000</v>
      </c>
      <c r="I21" s="26">
        <f>'Приложение 4'!F194</f>
        <v>566903.80000000005</v>
      </c>
    </row>
    <row r="22" spans="1:9" x14ac:dyDescent="0.2">
      <c r="A22" s="150"/>
      <c r="B22" s="150"/>
      <c r="C22" s="36" t="s">
        <v>46</v>
      </c>
      <c r="D22" s="25">
        <f>'Приложение 4'!G195</f>
        <v>0</v>
      </c>
      <c r="E22" s="25">
        <f>'Приложение 4'!H195</f>
        <v>0</v>
      </c>
      <c r="F22" s="25">
        <f>'Приложение 4'!I195</f>
        <v>0</v>
      </c>
      <c r="G22" s="25">
        <f>'Приложение 4'!J195</f>
        <v>0</v>
      </c>
      <c r="H22" s="25">
        <f>'Приложение 4'!K195</f>
        <v>0</v>
      </c>
      <c r="I22" s="26">
        <f>'Приложение 4'!F195</f>
        <v>0</v>
      </c>
    </row>
    <row r="23" spans="1:9" ht="28.5" customHeight="1" x14ac:dyDescent="0.25">
      <c r="A23" s="154" t="s">
        <v>399</v>
      </c>
      <c r="B23" s="159"/>
      <c r="C23" s="159"/>
      <c r="D23" s="159"/>
      <c r="E23" s="159"/>
      <c r="F23" s="159"/>
      <c r="G23" s="159"/>
      <c r="H23" s="159"/>
      <c r="I23" s="160"/>
    </row>
    <row r="24" spans="1:9" x14ac:dyDescent="0.2">
      <c r="A24" s="36" t="s">
        <v>29</v>
      </c>
      <c r="B24" s="151" t="s">
        <v>59</v>
      </c>
      <c r="C24" s="157"/>
      <c r="D24" s="157"/>
      <c r="E24" s="157"/>
      <c r="F24" s="157"/>
      <c r="G24" s="157"/>
      <c r="H24" s="157"/>
      <c r="I24" s="158"/>
    </row>
    <row r="25" spans="1:9" ht="16.5" customHeight="1" x14ac:dyDescent="0.2">
      <c r="A25" s="148" t="s">
        <v>20</v>
      </c>
      <c r="B25" s="148" t="s">
        <v>21</v>
      </c>
      <c r="C25" s="148" t="s">
        <v>6</v>
      </c>
      <c r="D25" s="151" t="s">
        <v>30</v>
      </c>
      <c r="E25" s="152"/>
      <c r="F25" s="152"/>
      <c r="G25" s="152"/>
      <c r="H25" s="152"/>
      <c r="I25" s="153"/>
    </row>
    <row r="26" spans="1:9" ht="77.25" customHeight="1" x14ac:dyDescent="0.2">
      <c r="A26" s="149"/>
      <c r="B26" s="150"/>
      <c r="C26" s="150"/>
      <c r="D26" s="80" t="s">
        <v>88</v>
      </c>
      <c r="E26" s="80" t="s">
        <v>84</v>
      </c>
      <c r="F26" s="80" t="s">
        <v>85</v>
      </c>
      <c r="G26" s="80" t="s">
        <v>86</v>
      </c>
      <c r="H26" s="80" t="s">
        <v>87</v>
      </c>
      <c r="I26" s="80" t="s">
        <v>5</v>
      </c>
    </row>
    <row r="27" spans="1:9" ht="41.25" customHeight="1" x14ac:dyDescent="0.2">
      <c r="A27" s="149"/>
      <c r="B27" s="148" t="s">
        <v>58</v>
      </c>
      <c r="C27" s="79" t="s">
        <v>22</v>
      </c>
      <c r="D27" s="25">
        <f>'Приложение 4'!G247</f>
        <v>454</v>
      </c>
      <c r="E27" s="25">
        <f>'Приложение 4'!H247</f>
        <v>410</v>
      </c>
      <c r="F27" s="25">
        <f>'Приложение 4'!I247</f>
        <v>550</v>
      </c>
      <c r="G27" s="25">
        <f>'Приложение 4'!J247</f>
        <v>550</v>
      </c>
      <c r="H27" s="25">
        <f>'Приложение 4'!K247</f>
        <v>550</v>
      </c>
      <c r="I27" s="26">
        <f>'Приложение 4'!F247</f>
        <v>2514</v>
      </c>
    </row>
    <row r="28" spans="1:9" ht="31.5" x14ac:dyDescent="0.2">
      <c r="A28" s="149"/>
      <c r="B28" s="149"/>
      <c r="C28" s="36" t="s">
        <v>4</v>
      </c>
      <c r="D28" s="25">
        <f>'Приложение 4'!G248</f>
        <v>0</v>
      </c>
      <c r="E28" s="25">
        <f>'Приложение 4'!H248</f>
        <v>0</v>
      </c>
      <c r="F28" s="25">
        <f>'Приложение 4'!I248</f>
        <v>0</v>
      </c>
      <c r="G28" s="25">
        <f>'Приложение 4'!J248</f>
        <v>0</v>
      </c>
      <c r="H28" s="25">
        <f>'Приложение 4'!K248</f>
        <v>0</v>
      </c>
      <c r="I28" s="26">
        <f>'Приложение 4'!F248</f>
        <v>0</v>
      </c>
    </row>
    <row r="29" spans="1:9" ht="31.5" x14ac:dyDescent="0.2">
      <c r="A29" s="149"/>
      <c r="B29" s="149"/>
      <c r="C29" s="36" t="s">
        <v>10</v>
      </c>
      <c r="D29" s="25">
        <f>'Приложение 4'!G249</f>
        <v>0</v>
      </c>
      <c r="E29" s="25">
        <f>'Приложение 4'!H249</f>
        <v>0</v>
      </c>
      <c r="F29" s="25">
        <f>'Приложение 4'!I249</f>
        <v>0</v>
      </c>
      <c r="G29" s="25">
        <f>'Приложение 4'!J249</f>
        <v>0</v>
      </c>
      <c r="H29" s="25">
        <f>'Приложение 4'!K249</f>
        <v>0</v>
      </c>
      <c r="I29" s="26">
        <f>'Приложение 4'!F249</f>
        <v>0</v>
      </c>
    </row>
    <row r="30" spans="1:9" ht="31.5" x14ac:dyDescent="0.2">
      <c r="A30" s="149"/>
      <c r="B30" s="149"/>
      <c r="C30" s="36" t="s">
        <v>25</v>
      </c>
      <c r="D30" s="25">
        <f>'Приложение 4'!G250</f>
        <v>454</v>
      </c>
      <c r="E30" s="25">
        <f>'Приложение 4'!H250</f>
        <v>410</v>
      </c>
      <c r="F30" s="25">
        <f>'Приложение 4'!I250</f>
        <v>550</v>
      </c>
      <c r="G30" s="25">
        <f>'Приложение 4'!J250</f>
        <v>550</v>
      </c>
      <c r="H30" s="25">
        <f>'Приложение 4'!K250</f>
        <v>550</v>
      </c>
      <c r="I30" s="26">
        <f>'Приложение 4'!F250</f>
        <v>2514</v>
      </c>
    </row>
    <row r="31" spans="1:9" x14ac:dyDescent="0.2">
      <c r="A31" s="150"/>
      <c r="B31" s="150"/>
      <c r="C31" s="36" t="s">
        <v>46</v>
      </c>
      <c r="D31" s="25">
        <f>'Приложение 4'!G251</f>
        <v>0</v>
      </c>
      <c r="E31" s="25">
        <f>'Приложение 4'!H251</f>
        <v>0</v>
      </c>
      <c r="F31" s="25">
        <f>'Приложение 4'!I251</f>
        <v>0</v>
      </c>
      <c r="G31" s="25">
        <f>'Приложение 4'!J251</f>
        <v>0</v>
      </c>
      <c r="H31" s="25">
        <f>'Приложение 4'!K251</f>
        <v>0</v>
      </c>
      <c r="I31" s="26">
        <f>'Приложение 4'!F251</f>
        <v>0</v>
      </c>
    </row>
    <row r="32" spans="1:9" ht="33" customHeight="1" x14ac:dyDescent="0.25">
      <c r="A32" s="154" t="s">
        <v>400</v>
      </c>
      <c r="B32" s="155"/>
      <c r="C32" s="155"/>
      <c r="D32" s="155"/>
      <c r="E32" s="155"/>
      <c r="F32" s="155"/>
      <c r="G32" s="155"/>
      <c r="H32" s="155"/>
      <c r="I32" s="156"/>
    </row>
    <row r="33" spans="1:9" ht="40.5" customHeight="1" x14ac:dyDescent="0.2">
      <c r="A33" s="36" t="s">
        <v>29</v>
      </c>
      <c r="B33" s="151" t="s">
        <v>59</v>
      </c>
      <c r="C33" s="157"/>
      <c r="D33" s="157"/>
      <c r="E33" s="157"/>
      <c r="F33" s="157"/>
      <c r="G33" s="157"/>
      <c r="H33" s="157"/>
      <c r="I33" s="158"/>
    </row>
    <row r="34" spans="1:9" ht="20.25" customHeight="1" x14ac:dyDescent="0.2">
      <c r="A34" s="148" t="s">
        <v>20</v>
      </c>
      <c r="B34" s="148" t="s">
        <v>21</v>
      </c>
      <c r="C34" s="148" t="s">
        <v>6</v>
      </c>
      <c r="D34" s="151" t="s">
        <v>30</v>
      </c>
      <c r="E34" s="152"/>
      <c r="F34" s="152"/>
      <c r="G34" s="152"/>
      <c r="H34" s="152"/>
      <c r="I34" s="153"/>
    </row>
    <row r="35" spans="1:9" ht="83.25" customHeight="1" x14ac:dyDescent="0.2">
      <c r="A35" s="149"/>
      <c r="B35" s="150"/>
      <c r="C35" s="150"/>
      <c r="D35" s="80" t="s">
        <v>88</v>
      </c>
      <c r="E35" s="80" t="s">
        <v>84</v>
      </c>
      <c r="F35" s="80" t="s">
        <v>85</v>
      </c>
      <c r="G35" s="80" t="s">
        <v>86</v>
      </c>
      <c r="H35" s="80" t="s">
        <v>87</v>
      </c>
      <c r="I35" s="80" t="s">
        <v>5</v>
      </c>
    </row>
    <row r="36" spans="1:9" ht="31.5" x14ac:dyDescent="0.2">
      <c r="A36" s="149"/>
      <c r="B36" s="148" t="s">
        <v>58</v>
      </c>
      <c r="C36" s="79" t="s">
        <v>22</v>
      </c>
      <c r="D36" s="25">
        <f>'Приложение 4'!G273</f>
        <v>22240.9</v>
      </c>
      <c r="E36" s="25">
        <f>'Приложение 4'!H273</f>
        <v>24731.7</v>
      </c>
      <c r="F36" s="25">
        <f>'Приложение 4'!I273</f>
        <v>31300</v>
      </c>
      <c r="G36" s="25">
        <f>'Приложение 4'!J273</f>
        <v>30600</v>
      </c>
      <c r="H36" s="25">
        <f>'Приложение 4'!K273</f>
        <v>30600</v>
      </c>
      <c r="I36" s="26">
        <f>'Приложение 4'!F273</f>
        <v>139472.6</v>
      </c>
    </row>
    <row r="37" spans="1:9" ht="31.5" x14ac:dyDescent="0.2">
      <c r="A37" s="149"/>
      <c r="B37" s="149"/>
      <c r="C37" s="36" t="s">
        <v>4</v>
      </c>
      <c r="D37" s="25">
        <f>'Приложение 4'!G274</f>
        <v>0</v>
      </c>
      <c r="E37" s="25">
        <f>'Приложение 4'!H274</f>
        <v>0</v>
      </c>
      <c r="F37" s="25">
        <f>'Приложение 4'!I274</f>
        <v>0</v>
      </c>
      <c r="G37" s="25">
        <f>'Приложение 4'!J274</f>
        <v>0</v>
      </c>
      <c r="H37" s="25">
        <f>'Приложение 4'!K274</f>
        <v>0</v>
      </c>
      <c r="I37" s="26">
        <f>'Приложение 4'!F274</f>
        <v>0</v>
      </c>
    </row>
    <row r="38" spans="1:9" ht="31.5" x14ac:dyDescent="0.2">
      <c r="A38" s="149"/>
      <c r="B38" s="149"/>
      <c r="C38" s="36" t="s">
        <v>10</v>
      </c>
      <c r="D38" s="25">
        <f>'Приложение 4'!G275</f>
        <v>0</v>
      </c>
      <c r="E38" s="25">
        <f>'Приложение 4'!H275</f>
        <v>0</v>
      </c>
      <c r="F38" s="25">
        <f>'Приложение 4'!I275</f>
        <v>0</v>
      </c>
      <c r="G38" s="25">
        <f>'Приложение 4'!J275</f>
        <v>0</v>
      </c>
      <c r="H38" s="25">
        <f>'Приложение 4'!K275</f>
        <v>0</v>
      </c>
      <c r="I38" s="26">
        <f>'Приложение 4'!F275</f>
        <v>0</v>
      </c>
    </row>
    <row r="39" spans="1:9" ht="31.5" x14ac:dyDescent="0.2">
      <c r="A39" s="149"/>
      <c r="B39" s="149"/>
      <c r="C39" s="36" t="s">
        <v>25</v>
      </c>
      <c r="D39" s="25">
        <f>'Приложение 4'!G276</f>
        <v>22240.9</v>
      </c>
      <c r="E39" s="25">
        <f>'Приложение 4'!H276</f>
        <v>24731.7</v>
      </c>
      <c r="F39" s="25">
        <f>'Приложение 4'!I276</f>
        <v>31300</v>
      </c>
      <c r="G39" s="25">
        <f>'Приложение 4'!J276</f>
        <v>30600</v>
      </c>
      <c r="H39" s="25">
        <f>'Приложение 4'!K276</f>
        <v>30600</v>
      </c>
      <c r="I39" s="26">
        <f>'Приложение 4'!F276</f>
        <v>139472.6</v>
      </c>
    </row>
    <row r="40" spans="1:9" x14ac:dyDescent="0.2">
      <c r="A40" s="150"/>
      <c r="B40" s="150"/>
      <c r="C40" s="36" t="s">
        <v>46</v>
      </c>
      <c r="D40" s="25">
        <f>'Приложение 4'!G277</f>
        <v>0</v>
      </c>
      <c r="E40" s="25">
        <f>'Приложение 4'!H277</f>
        <v>0</v>
      </c>
      <c r="F40" s="25">
        <f>'Приложение 4'!I277</f>
        <v>0</v>
      </c>
      <c r="G40" s="25">
        <f>'Приложение 4'!J277</f>
        <v>0</v>
      </c>
      <c r="H40" s="25">
        <f>'Приложение 4'!K277</f>
        <v>0</v>
      </c>
      <c r="I40" s="26">
        <f>'Приложение 4'!F277</f>
        <v>0</v>
      </c>
    </row>
    <row r="41" spans="1:9" ht="30" customHeight="1" x14ac:dyDescent="0.25">
      <c r="A41" s="154" t="s">
        <v>401</v>
      </c>
      <c r="B41" s="155"/>
      <c r="C41" s="155"/>
      <c r="D41" s="155"/>
      <c r="E41" s="155"/>
      <c r="F41" s="155"/>
      <c r="G41" s="155"/>
      <c r="H41" s="155"/>
      <c r="I41" s="156"/>
    </row>
    <row r="42" spans="1:9" x14ac:dyDescent="0.2">
      <c r="A42" s="36" t="s">
        <v>29</v>
      </c>
      <c r="B42" s="151" t="s">
        <v>59</v>
      </c>
      <c r="C42" s="157"/>
      <c r="D42" s="157"/>
      <c r="E42" s="157"/>
      <c r="F42" s="157"/>
      <c r="G42" s="157"/>
      <c r="H42" s="157"/>
      <c r="I42" s="158"/>
    </row>
    <row r="43" spans="1:9" ht="29.25" customHeight="1" x14ac:dyDescent="0.2">
      <c r="A43" s="148" t="s">
        <v>20</v>
      </c>
      <c r="B43" s="148" t="s">
        <v>21</v>
      </c>
      <c r="C43" s="148" t="s">
        <v>6</v>
      </c>
      <c r="D43" s="151" t="s">
        <v>30</v>
      </c>
      <c r="E43" s="152"/>
      <c r="F43" s="152"/>
      <c r="G43" s="152"/>
      <c r="H43" s="152"/>
      <c r="I43" s="153"/>
    </row>
    <row r="44" spans="1:9" ht="72" customHeight="1" x14ac:dyDescent="0.2">
      <c r="A44" s="149"/>
      <c r="B44" s="150"/>
      <c r="C44" s="150"/>
      <c r="D44" s="80" t="s">
        <v>88</v>
      </c>
      <c r="E44" s="80" t="s">
        <v>84</v>
      </c>
      <c r="F44" s="80" t="s">
        <v>85</v>
      </c>
      <c r="G44" s="80" t="s">
        <v>86</v>
      </c>
      <c r="H44" s="80" t="s">
        <v>87</v>
      </c>
      <c r="I44" s="80" t="s">
        <v>5</v>
      </c>
    </row>
    <row r="45" spans="1:9" ht="31.5" x14ac:dyDescent="0.2">
      <c r="A45" s="149"/>
      <c r="B45" s="148" t="s">
        <v>58</v>
      </c>
      <c r="C45" s="79" t="s">
        <v>22</v>
      </c>
      <c r="D45" s="25">
        <f>'Приложение 4'!G329</f>
        <v>2720</v>
      </c>
      <c r="E45" s="25">
        <f>'Приложение 4'!H329</f>
        <v>5649.5999999999985</v>
      </c>
      <c r="F45" s="25">
        <f>'Приложение 4'!I329</f>
        <v>38739</v>
      </c>
      <c r="G45" s="25">
        <f>'Приложение 4'!J329</f>
        <v>85252</v>
      </c>
      <c r="H45" s="25">
        <f>'Приложение 4'!K329</f>
        <v>85252</v>
      </c>
      <c r="I45" s="26">
        <f>'Приложение 4'!F329</f>
        <v>217612.6</v>
      </c>
    </row>
    <row r="46" spans="1:9" ht="31.5" x14ac:dyDescent="0.2">
      <c r="A46" s="149"/>
      <c r="B46" s="149"/>
      <c r="C46" s="36" t="s">
        <v>4</v>
      </c>
      <c r="D46" s="25">
        <f>'Приложение 4'!G330</f>
        <v>0</v>
      </c>
      <c r="E46" s="25">
        <f>'Приложение 4'!H330</f>
        <v>0</v>
      </c>
      <c r="F46" s="25">
        <f>'Приложение 4'!I330</f>
        <v>0</v>
      </c>
      <c r="G46" s="25">
        <f>'Приложение 4'!J330</f>
        <v>0</v>
      </c>
      <c r="H46" s="25">
        <f>'Приложение 4'!K330</f>
        <v>0</v>
      </c>
      <c r="I46" s="26">
        <f>'Приложение 4'!F330</f>
        <v>0</v>
      </c>
    </row>
    <row r="47" spans="1:9" ht="31.5" x14ac:dyDescent="0.2">
      <c r="A47" s="149"/>
      <c r="B47" s="149"/>
      <c r="C47" s="36" t="s">
        <v>10</v>
      </c>
      <c r="D47" s="25">
        <f>'Приложение 4'!G331</f>
        <v>0</v>
      </c>
      <c r="E47" s="25">
        <f>'Приложение 4'!H331</f>
        <v>0</v>
      </c>
      <c r="F47" s="25">
        <f>'Приложение 4'!I331</f>
        <v>0</v>
      </c>
      <c r="G47" s="25">
        <f>'Приложение 4'!J331</f>
        <v>0</v>
      </c>
      <c r="H47" s="25">
        <f>'Приложение 4'!K331</f>
        <v>0</v>
      </c>
      <c r="I47" s="26">
        <f>'Приложение 4'!F331</f>
        <v>0</v>
      </c>
    </row>
    <row r="48" spans="1:9" ht="31.5" x14ac:dyDescent="0.2">
      <c r="A48" s="149"/>
      <c r="B48" s="149"/>
      <c r="C48" s="36" t="s">
        <v>25</v>
      </c>
      <c r="D48" s="25">
        <f>'Приложение 4'!G332</f>
        <v>2720</v>
      </c>
      <c r="E48" s="25">
        <f>'Приложение 4'!H332</f>
        <v>5649.5999999999985</v>
      </c>
      <c r="F48" s="25">
        <f>'Приложение 4'!I332</f>
        <v>38739</v>
      </c>
      <c r="G48" s="25">
        <f>'Приложение 4'!J332</f>
        <v>85252</v>
      </c>
      <c r="H48" s="25">
        <f>'Приложение 4'!K332</f>
        <v>85252</v>
      </c>
      <c r="I48" s="26">
        <f>'Приложение 4'!F332</f>
        <v>217612.6</v>
      </c>
    </row>
    <row r="49" spans="1:9" x14ac:dyDescent="0.2">
      <c r="A49" s="150"/>
      <c r="B49" s="150"/>
      <c r="C49" s="36" t="s">
        <v>46</v>
      </c>
      <c r="D49" s="25">
        <f>'Приложение 4'!G333</f>
        <v>0</v>
      </c>
      <c r="E49" s="25">
        <f>'Приложение 4'!H333</f>
        <v>0</v>
      </c>
      <c r="F49" s="25">
        <f>'Приложение 4'!I333</f>
        <v>0</v>
      </c>
      <c r="G49" s="25">
        <f>'Приложение 4'!J333</f>
        <v>0</v>
      </c>
      <c r="H49" s="25">
        <f>'Приложение 4'!K333</f>
        <v>0</v>
      </c>
      <c r="I49" s="26">
        <f>'Приложение 4'!F333</f>
        <v>0</v>
      </c>
    </row>
    <row r="50" spans="1:9" ht="23.25" customHeight="1" x14ac:dyDescent="0.25">
      <c r="A50" s="154" t="s">
        <v>402</v>
      </c>
      <c r="B50" s="155"/>
      <c r="C50" s="155"/>
      <c r="D50" s="155"/>
      <c r="E50" s="155"/>
      <c r="F50" s="155"/>
      <c r="G50" s="155"/>
      <c r="H50" s="155"/>
      <c r="I50" s="156"/>
    </row>
    <row r="51" spans="1:9" x14ac:dyDescent="0.2">
      <c r="A51" s="36" t="s">
        <v>29</v>
      </c>
      <c r="B51" s="151" t="s">
        <v>59</v>
      </c>
      <c r="C51" s="157"/>
      <c r="D51" s="157"/>
      <c r="E51" s="157"/>
      <c r="F51" s="157"/>
      <c r="G51" s="157"/>
      <c r="H51" s="157"/>
      <c r="I51" s="158"/>
    </row>
    <row r="52" spans="1:9" ht="18" customHeight="1" x14ac:dyDescent="0.2">
      <c r="A52" s="148" t="s">
        <v>20</v>
      </c>
      <c r="B52" s="148" t="s">
        <v>21</v>
      </c>
      <c r="C52" s="148" t="s">
        <v>6</v>
      </c>
      <c r="D52" s="151" t="s">
        <v>30</v>
      </c>
      <c r="E52" s="152"/>
      <c r="F52" s="152"/>
      <c r="G52" s="152"/>
      <c r="H52" s="152"/>
      <c r="I52" s="153"/>
    </row>
    <row r="53" spans="1:9" ht="69.75" customHeight="1" x14ac:dyDescent="0.2">
      <c r="A53" s="149"/>
      <c r="B53" s="150"/>
      <c r="C53" s="150"/>
      <c r="D53" s="80" t="s">
        <v>88</v>
      </c>
      <c r="E53" s="80" t="s">
        <v>84</v>
      </c>
      <c r="F53" s="80" t="s">
        <v>85</v>
      </c>
      <c r="G53" s="80" t="s">
        <v>86</v>
      </c>
      <c r="H53" s="80" t="s">
        <v>87</v>
      </c>
      <c r="I53" s="80" t="s">
        <v>5</v>
      </c>
    </row>
    <row r="54" spans="1:9" ht="31.5" x14ac:dyDescent="0.2">
      <c r="A54" s="149"/>
      <c r="B54" s="148" t="s">
        <v>58</v>
      </c>
      <c r="C54" s="79" t="s">
        <v>22</v>
      </c>
      <c r="D54" s="25">
        <f>'Приложение 4'!G410</f>
        <v>322418.8</v>
      </c>
      <c r="E54" s="25">
        <f>'Приложение 4'!H410</f>
        <v>341076.1</v>
      </c>
      <c r="F54" s="25">
        <f>'Приложение 4'!I410</f>
        <v>401589.60000000003</v>
      </c>
      <c r="G54" s="25">
        <f>'Приложение 4'!J410</f>
        <v>373442.7</v>
      </c>
      <c r="H54" s="25">
        <f>'Приложение 4'!K410</f>
        <v>373485.7</v>
      </c>
      <c r="I54" s="26">
        <f>'Приложение 4'!F410</f>
        <v>1812012.9</v>
      </c>
    </row>
    <row r="55" spans="1:9" ht="31.5" x14ac:dyDescent="0.2">
      <c r="A55" s="149"/>
      <c r="B55" s="149"/>
      <c r="C55" s="36" t="s">
        <v>4</v>
      </c>
      <c r="D55" s="25">
        <f>'Приложение 4'!G411</f>
        <v>0</v>
      </c>
      <c r="E55" s="25">
        <f>'Приложение 4'!H411</f>
        <v>0</v>
      </c>
      <c r="F55" s="25">
        <f>'Приложение 4'!I411</f>
        <v>0</v>
      </c>
      <c r="G55" s="25">
        <f>'Приложение 4'!J411</f>
        <v>0</v>
      </c>
      <c r="H55" s="25">
        <f>'Приложение 4'!K411</f>
        <v>0</v>
      </c>
      <c r="I55" s="26">
        <f>'Приложение 4'!F411</f>
        <v>0</v>
      </c>
    </row>
    <row r="56" spans="1:9" ht="31.5" x14ac:dyDescent="0.2">
      <c r="A56" s="149"/>
      <c r="B56" s="149"/>
      <c r="C56" s="36" t="s">
        <v>10</v>
      </c>
      <c r="D56" s="25">
        <f>'Приложение 4'!G412</f>
        <v>9288</v>
      </c>
      <c r="E56" s="25">
        <f>'Приложение 4'!H412</f>
        <v>15292.599999999999</v>
      </c>
      <c r="F56" s="25">
        <f>'Приложение 4'!I412</f>
        <v>18015</v>
      </c>
      <c r="G56" s="25">
        <f>'Приложение 4'!J412</f>
        <v>9923</v>
      </c>
      <c r="H56" s="25">
        <f>'Приложение 4'!K412</f>
        <v>9966</v>
      </c>
      <c r="I56" s="26">
        <f>'Приложение 4'!F412</f>
        <v>62484.6</v>
      </c>
    </row>
    <row r="57" spans="1:9" ht="31.5" x14ac:dyDescent="0.2">
      <c r="A57" s="149"/>
      <c r="B57" s="149"/>
      <c r="C57" s="36" t="s">
        <v>25</v>
      </c>
      <c r="D57" s="25">
        <f>'Приложение 4'!G413</f>
        <v>313130.8</v>
      </c>
      <c r="E57" s="25">
        <f>'Приложение 4'!H413</f>
        <v>325783.5</v>
      </c>
      <c r="F57" s="25">
        <f>'Приложение 4'!I413</f>
        <v>383574.60000000003</v>
      </c>
      <c r="G57" s="25">
        <f>'Приложение 4'!J413</f>
        <v>363519.7</v>
      </c>
      <c r="H57" s="25">
        <f>'Приложение 4'!K413</f>
        <v>363519.7</v>
      </c>
      <c r="I57" s="26">
        <f>'Приложение 4'!F413</f>
        <v>1749528.3</v>
      </c>
    </row>
    <row r="58" spans="1:9" x14ac:dyDescent="0.2">
      <c r="A58" s="150"/>
      <c r="B58" s="150"/>
      <c r="C58" s="36" t="s">
        <v>46</v>
      </c>
      <c r="D58" s="25">
        <f>'Приложение 4'!G414</f>
        <v>0</v>
      </c>
      <c r="E58" s="25">
        <f>'Приложение 4'!H414</f>
        <v>0</v>
      </c>
      <c r="F58" s="25">
        <f>'Приложение 4'!I414</f>
        <v>0</v>
      </c>
      <c r="G58" s="25">
        <f>'Приложение 4'!J414</f>
        <v>0</v>
      </c>
      <c r="H58" s="25">
        <f>'Приложение 4'!K414</f>
        <v>0</v>
      </c>
      <c r="I58" s="26">
        <f>'Приложение 4'!F414</f>
        <v>0</v>
      </c>
    </row>
    <row r="59" spans="1:9" ht="30.75" customHeight="1" x14ac:dyDescent="0.25">
      <c r="A59" s="154" t="s">
        <v>403</v>
      </c>
      <c r="B59" s="159"/>
      <c r="C59" s="159"/>
      <c r="D59" s="159"/>
      <c r="E59" s="159"/>
      <c r="F59" s="159"/>
      <c r="G59" s="159"/>
      <c r="H59" s="159"/>
      <c r="I59" s="160"/>
    </row>
    <row r="60" spans="1:9" x14ac:dyDescent="0.2">
      <c r="A60" s="36" t="s">
        <v>29</v>
      </c>
      <c r="B60" s="151" t="s">
        <v>59</v>
      </c>
      <c r="C60" s="157"/>
      <c r="D60" s="157"/>
      <c r="E60" s="157"/>
      <c r="F60" s="157"/>
      <c r="G60" s="157"/>
      <c r="H60" s="157"/>
      <c r="I60" s="158"/>
    </row>
    <row r="61" spans="1:9" ht="20.25" customHeight="1" x14ac:dyDescent="0.2">
      <c r="A61" s="148" t="s">
        <v>20</v>
      </c>
      <c r="B61" s="148" t="s">
        <v>21</v>
      </c>
      <c r="C61" s="148" t="s">
        <v>6</v>
      </c>
      <c r="D61" s="151" t="s">
        <v>30</v>
      </c>
      <c r="E61" s="152"/>
      <c r="F61" s="152"/>
      <c r="G61" s="152"/>
      <c r="H61" s="152"/>
      <c r="I61" s="153"/>
    </row>
    <row r="62" spans="1:9" ht="67.5" customHeight="1" x14ac:dyDescent="0.2">
      <c r="A62" s="149"/>
      <c r="B62" s="150"/>
      <c r="C62" s="150"/>
      <c r="D62" s="80" t="s">
        <v>88</v>
      </c>
      <c r="E62" s="80" t="s">
        <v>84</v>
      </c>
      <c r="F62" s="80" t="s">
        <v>85</v>
      </c>
      <c r="G62" s="80" t="s">
        <v>86</v>
      </c>
      <c r="H62" s="80" t="s">
        <v>87</v>
      </c>
      <c r="I62" s="80" t="s">
        <v>5</v>
      </c>
    </row>
    <row r="63" spans="1:9" ht="31.5" x14ac:dyDescent="0.2">
      <c r="A63" s="149"/>
      <c r="B63" s="148" t="s">
        <v>58</v>
      </c>
      <c r="C63" s="79" t="s">
        <v>22</v>
      </c>
      <c r="D63" s="25">
        <f>'Приложение 4'!G431</f>
        <v>0</v>
      </c>
      <c r="E63" s="25">
        <f>'Приложение 4'!H431</f>
        <v>67316</v>
      </c>
      <c r="F63" s="25">
        <f>'Приложение 4'!I431</f>
        <v>73494</v>
      </c>
      <c r="G63" s="25">
        <f>'Приложение 4'!J431</f>
        <v>68537</v>
      </c>
      <c r="H63" s="25">
        <f>'Приложение 4'!K431</f>
        <v>68537</v>
      </c>
      <c r="I63" s="26">
        <f>'Приложение 4'!F431</f>
        <v>277884</v>
      </c>
    </row>
    <row r="64" spans="1:9" ht="31.5" x14ac:dyDescent="0.2">
      <c r="A64" s="149"/>
      <c r="B64" s="149"/>
      <c r="C64" s="36" t="s">
        <v>4</v>
      </c>
      <c r="D64" s="25">
        <f>'Приложение 4'!G432</f>
        <v>0</v>
      </c>
      <c r="E64" s="25">
        <f>'Приложение 4'!H432</f>
        <v>0</v>
      </c>
      <c r="F64" s="25">
        <f>'Приложение 4'!I432</f>
        <v>0</v>
      </c>
      <c r="G64" s="25">
        <f>'Приложение 4'!J432</f>
        <v>0</v>
      </c>
      <c r="H64" s="25">
        <f>'Приложение 4'!K432</f>
        <v>0</v>
      </c>
      <c r="I64" s="26">
        <f>'Приложение 4'!F432</f>
        <v>0</v>
      </c>
    </row>
    <row r="65" spans="1:9" ht="31.5" x14ac:dyDescent="0.2">
      <c r="A65" s="149"/>
      <c r="B65" s="149"/>
      <c r="C65" s="36" t="s">
        <v>10</v>
      </c>
      <c r="D65" s="25">
        <f>'Приложение 4'!G433</f>
        <v>0</v>
      </c>
      <c r="E65" s="25">
        <f>'Приложение 4'!H433</f>
        <v>2602</v>
      </c>
      <c r="F65" s="25">
        <f>'Приложение 4'!I433</f>
        <v>2746</v>
      </c>
      <c r="G65" s="25">
        <f>'Приложение 4'!J433</f>
        <v>2609</v>
      </c>
      <c r="H65" s="25">
        <f>'Приложение 4'!K433</f>
        <v>2609</v>
      </c>
      <c r="I65" s="26">
        <f>'Приложение 4'!F433</f>
        <v>10566</v>
      </c>
    </row>
    <row r="66" spans="1:9" ht="31.5" x14ac:dyDescent="0.2">
      <c r="A66" s="149"/>
      <c r="B66" s="149"/>
      <c r="C66" s="36" t="s">
        <v>25</v>
      </c>
      <c r="D66" s="25">
        <f>'Приложение 4'!G434</f>
        <v>0</v>
      </c>
      <c r="E66" s="25">
        <f>'Приложение 4'!H434</f>
        <v>64714</v>
      </c>
      <c r="F66" s="25">
        <f>'Приложение 4'!I434</f>
        <v>70748</v>
      </c>
      <c r="G66" s="25">
        <f>'Приложение 4'!J434</f>
        <v>65928</v>
      </c>
      <c r="H66" s="25">
        <f>'Приложение 4'!K434</f>
        <v>65928</v>
      </c>
      <c r="I66" s="26">
        <f>'Приложение 4'!F434</f>
        <v>267318</v>
      </c>
    </row>
    <row r="67" spans="1:9" x14ac:dyDescent="0.2">
      <c r="A67" s="150"/>
      <c r="B67" s="150"/>
      <c r="C67" s="36" t="s">
        <v>46</v>
      </c>
      <c r="D67" s="25">
        <f>'Приложение 4'!G435</f>
        <v>0</v>
      </c>
      <c r="E67" s="25">
        <f>'Приложение 4'!H435</f>
        <v>0</v>
      </c>
      <c r="F67" s="25">
        <f>'Приложение 4'!I435</f>
        <v>0</v>
      </c>
      <c r="G67" s="25">
        <f>'Приложение 4'!J435</f>
        <v>0</v>
      </c>
      <c r="H67" s="25">
        <f>'Приложение 4'!K435</f>
        <v>0</v>
      </c>
      <c r="I67" s="26">
        <f>'Приложение 4'!F435</f>
        <v>0</v>
      </c>
    </row>
    <row r="68" spans="1:9" ht="22.5" customHeight="1" x14ac:dyDescent="0.25">
      <c r="A68" s="154" t="s">
        <v>404</v>
      </c>
      <c r="B68" s="155"/>
      <c r="C68" s="155"/>
      <c r="D68" s="155"/>
      <c r="E68" s="155"/>
      <c r="F68" s="155"/>
      <c r="G68" s="155"/>
      <c r="H68" s="155"/>
      <c r="I68" s="156"/>
    </row>
    <row r="69" spans="1:9" x14ac:dyDescent="0.2">
      <c r="A69" s="36" t="s">
        <v>29</v>
      </c>
      <c r="B69" s="151" t="s">
        <v>59</v>
      </c>
      <c r="C69" s="157"/>
      <c r="D69" s="157"/>
      <c r="E69" s="157"/>
      <c r="F69" s="157"/>
      <c r="G69" s="157"/>
      <c r="H69" s="157"/>
      <c r="I69" s="158"/>
    </row>
    <row r="70" spans="1:9" ht="27.75" customHeight="1" x14ac:dyDescent="0.2">
      <c r="A70" s="148" t="s">
        <v>20</v>
      </c>
      <c r="B70" s="148" t="s">
        <v>21</v>
      </c>
      <c r="C70" s="148" t="s">
        <v>6</v>
      </c>
      <c r="D70" s="151" t="s">
        <v>30</v>
      </c>
      <c r="E70" s="152"/>
      <c r="F70" s="152"/>
      <c r="G70" s="152"/>
      <c r="H70" s="152"/>
      <c r="I70" s="153"/>
    </row>
    <row r="71" spans="1:9" ht="77.25" customHeight="1" x14ac:dyDescent="0.2">
      <c r="A71" s="149"/>
      <c r="B71" s="150"/>
      <c r="C71" s="150"/>
      <c r="D71" s="80" t="s">
        <v>88</v>
      </c>
      <c r="E71" s="80" t="s">
        <v>84</v>
      </c>
      <c r="F71" s="80" t="s">
        <v>85</v>
      </c>
      <c r="G71" s="80" t="s">
        <v>86</v>
      </c>
      <c r="H71" s="80" t="s">
        <v>87</v>
      </c>
      <c r="I71" s="80" t="s">
        <v>5</v>
      </c>
    </row>
    <row r="72" spans="1:9" ht="31.5" x14ac:dyDescent="0.2">
      <c r="A72" s="149"/>
      <c r="B72" s="148" t="s">
        <v>58</v>
      </c>
      <c r="C72" s="79" t="s">
        <v>22</v>
      </c>
      <c r="D72" s="25">
        <f>'Приложение 4'!G452</f>
        <v>3441</v>
      </c>
      <c r="E72" s="25">
        <f>'Приложение 4'!H452</f>
        <v>3818</v>
      </c>
      <c r="F72" s="25">
        <f>'Приложение 4'!I452</f>
        <v>3913</v>
      </c>
      <c r="G72" s="25">
        <f>'Приложение 4'!J452</f>
        <v>3906</v>
      </c>
      <c r="H72" s="25">
        <f>'Приложение 4'!K452</f>
        <v>3904</v>
      </c>
      <c r="I72" s="26">
        <f>'Приложение 4'!F452</f>
        <v>18982</v>
      </c>
    </row>
    <row r="73" spans="1:9" ht="31.5" x14ac:dyDescent="0.2">
      <c r="A73" s="149"/>
      <c r="B73" s="149"/>
      <c r="C73" s="36" t="s">
        <v>4</v>
      </c>
      <c r="D73" s="25">
        <f>'Приложение 4'!G453</f>
        <v>0</v>
      </c>
      <c r="E73" s="25">
        <f>'Приложение 4'!H453</f>
        <v>0</v>
      </c>
      <c r="F73" s="25">
        <f>'Приложение 4'!I453</f>
        <v>0</v>
      </c>
      <c r="G73" s="25">
        <f>'Приложение 4'!J453</f>
        <v>0</v>
      </c>
      <c r="H73" s="25">
        <f>'Приложение 4'!K453</f>
        <v>0</v>
      </c>
      <c r="I73" s="26">
        <f>'Приложение 4'!F453</f>
        <v>0</v>
      </c>
    </row>
    <row r="74" spans="1:9" ht="31.5" x14ac:dyDescent="0.2">
      <c r="A74" s="149"/>
      <c r="B74" s="149"/>
      <c r="C74" s="36" t="s">
        <v>10</v>
      </c>
      <c r="D74" s="25">
        <f>'Приложение 4'!G454</f>
        <v>3441</v>
      </c>
      <c r="E74" s="25">
        <f>'Приложение 4'!H454</f>
        <v>3818</v>
      </c>
      <c r="F74" s="25">
        <f>'Приложение 4'!I454</f>
        <v>3913</v>
      </c>
      <c r="G74" s="25">
        <f>'Приложение 4'!J454</f>
        <v>3906</v>
      </c>
      <c r="H74" s="25">
        <f>'Приложение 4'!K454</f>
        <v>3904</v>
      </c>
      <c r="I74" s="26">
        <f>'Приложение 4'!F454</f>
        <v>18982</v>
      </c>
    </row>
    <row r="75" spans="1:9" ht="31.5" x14ac:dyDescent="0.2">
      <c r="A75" s="149"/>
      <c r="B75" s="149"/>
      <c r="C75" s="36" t="s">
        <v>25</v>
      </c>
      <c r="D75" s="25">
        <f>'Приложение 4'!G455</f>
        <v>0</v>
      </c>
      <c r="E75" s="25">
        <f>'Приложение 4'!H455</f>
        <v>0</v>
      </c>
      <c r="F75" s="25">
        <f>'Приложение 4'!I455</f>
        <v>0</v>
      </c>
      <c r="G75" s="25">
        <f>'Приложение 4'!J455</f>
        <v>0</v>
      </c>
      <c r="H75" s="25">
        <f>'Приложение 4'!K455</f>
        <v>0</v>
      </c>
      <c r="I75" s="26">
        <f>'Приложение 4'!F455</f>
        <v>0</v>
      </c>
    </row>
    <row r="76" spans="1:9" x14ac:dyDescent="0.2">
      <c r="A76" s="150"/>
      <c r="B76" s="150"/>
      <c r="C76" s="36" t="s">
        <v>46</v>
      </c>
      <c r="D76" s="25">
        <f>'Приложение 4'!G456</f>
        <v>0</v>
      </c>
      <c r="E76" s="25">
        <f>'Приложение 4'!H456</f>
        <v>0</v>
      </c>
      <c r="F76" s="25">
        <f>'Приложение 4'!I456</f>
        <v>0</v>
      </c>
      <c r="G76" s="25">
        <f>'Приложение 4'!J456</f>
        <v>0</v>
      </c>
      <c r="H76" s="25">
        <f>'Приложение 4'!K456</f>
        <v>0</v>
      </c>
      <c r="I76" s="26">
        <f>'Приложение 4'!F456</f>
        <v>0</v>
      </c>
    </row>
    <row r="77" spans="1:9" ht="39" customHeight="1" x14ac:dyDescent="0.25">
      <c r="A77" s="154" t="s">
        <v>405</v>
      </c>
      <c r="B77" s="155"/>
      <c r="C77" s="155"/>
      <c r="D77" s="155"/>
      <c r="E77" s="155"/>
      <c r="F77" s="155"/>
      <c r="G77" s="155"/>
      <c r="H77" s="155"/>
      <c r="I77" s="156"/>
    </row>
    <row r="78" spans="1:9" ht="27" customHeight="1" x14ac:dyDescent="0.2">
      <c r="A78" s="36" t="s">
        <v>29</v>
      </c>
      <c r="B78" s="151" t="s">
        <v>59</v>
      </c>
      <c r="C78" s="157"/>
      <c r="D78" s="157"/>
      <c r="E78" s="157"/>
      <c r="F78" s="157"/>
      <c r="G78" s="157"/>
      <c r="H78" s="157"/>
      <c r="I78" s="158"/>
    </row>
    <row r="79" spans="1:9" ht="29.25" customHeight="1" x14ac:dyDescent="0.2">
      <c r="A79" s="148" t="s">
        <v>20</v>
      </c>
      <c r="B79" s="148" t="s">
        <v>21</v>
      </c>
      <c r="C79" s="148" t="s">
        <v>6</v>
      </c>
      <c r="D79" s="151" t="s">
        <v>30</v>
      </c>
      <c r="E79" s="152"/>
      <c r="F79" s="152"/>
      <c r="G79" s="152"/>
      <c r="H79" s="152"/>
      <c r="I79" s="153"/>
    </row>
    <row r="80" spans="1:9" ht="72" customHeight="1" x14ac:dyDescent="0.2">
      <c r="A80" s="149"/>
      <c r="B80" s="150"/>
      <c r="C80" s="150"/>
      <c r="D80" s="80" t="s">
        <v>88</v>
      </c>
      <c r="E80" s="80" t="s">
        <v>84</v>
      </c>
      <c r="F80" s="80" t="s">
        <v>85</v>
      </c>
      <c r="G80" s="80" t="s">
        <v>86</v>
      </c>
      <c r="H80" s="80" t="s">
        <v>87</v>
      </c>
      <c r="I80" s="80" t="s">
        <v>5</v>
      </c>
    </row>
    <row r="81" spans="1:9" ht="31.5" x14ac:dyDescent="0.2">
      <c r="A81" s="149"/>
      <c r="B81" s="148" t="s">
        <v>58</v>
      </c>
      <c r="C81" s="79" t="s">
        <v>22</v>
      </c>
      <c r="D81" s="25">
        <f>'Приложение 4'!G478</f>
        <v>8402</v>
      </c>
      <c r="E81" s="25">
        <f>'Приложение 4'!H478</f>
        <v>7702</v>
      </c>
      <c r="F81" s="25">
        <f>'Приложение 4'!I478</f>
        <v>8620</v>
      </c>
      <c r="G81" s="25">
        <f>'Приложение 4'!J478</f>
        <v>7702</v>
      </c>
      <c r="H81" s="25">
        <f>'Приложение 4'!K478</f>
        <v>7702</v>
      </c>
      <c r="I81" s="26">
        <f>'Приложение 4'!F478</f>
        <v>40128</v>
      </c>
    </row>
    <row r="82" spans="1:9" ht="31.5" x14ac:dyDescent="0.2">
      <c r="A82" s="149"/>
      <c r="B82" s="149"/>
      <c r="C82" s="36" t="s">
        <v>4</v>
      </c>
      <c r="D82" s="25">
        <f>'Приложение 4'!G479</f>
        <v>0</v>
      </c>
      <c r="E82" s="25">
        <f>'Приложение 4'!H479</f>
        <v>0</v>
      </c>
      <c r="F82" s="25">
        <f>'Приложение 4'!I479</f>
        <v>0</v>
      </c>
      <c r="G82" s="25">
        <f>'Приложение 4'!J479</f>
        <v>0</v>
      </c>
      <c r="H82" s="25">
        <f>'Приложение 4'!K479</f>
        <v>0</v>
      </c>
      <c r="I82" s="26">
        <f>'Приложение 4'!F479</f>
        <v>0</v>
      </c>
    </row>
    <row r="83" spans="1:9" ht="31.5" x14ac:dyDescent="0.2">
      <c r="A83" s="149"/>
      <c r="B83" s="149"/>
      <c r="C83" s="36" t="s">
        <v>10</v>
      </c>
      <c r="D83" s="25">
        <f>'Приложение 4'!G480</f>
        <v>0</v>
      </c>
      <c r="E83" s="25">
        <f>'Приложение 4'!H480</f>
        <v>0</v>
      </c>
      <c r="F83" s="25">
        <f>'Приложение 4'!I480</f>
        <v>0</v>
      </c>
      <c r="G83" s="25">
        <f>'Приложение 4'!J480</f>
        <v>0</v>
      </c>
      <c r="H83" s="25">
        <f>'Приложение 4'!K480</f>
        <v>0</v>
      </c>
      <c r="I83" s="26">
        <f>'Приложение 4'!F480</f>
        <v>0</v>
      </c>
    </row>
    <row r="84" spans="1:9" ht="31.5" x14ac:dyDescent="0.2">
      <c r="A84" s="149"/>
      <c r="B84" s="149"/>
      <c r="C84" s="36" t="s">
        <v>25</v>
      </c>
      <c r="D84" s="25">
        <f>'Приложение 4'!G481</f>
        <v>8402</v>
      </c>
      <c r="E84" s="25">
        <f>'Приложение 4'!H481</f>
        <v>7702</v>
      </c>
      <c r="F84" s="25">
        <f>'Приложение 4'!I481</f>
        <v>8620</v>
      </c>
      <c r="G84" s="25">
        <f>'Приложение 4'!J481</f>
        <v>7702</v>
      </c>
      <c r="H84" s="25">
        <f>'Приложение 4'!K481</f>
        <v>7702</v>
      </c>
      <c r="I84" s="26">
        <f>'Приложение 4'!F481</f>
        <v>40128</v>
      </c>
    </row>
    <row r="85" spans="1:9" x14ac:dyDescent="0.2">
      <c r="A85" s="150"/>
      <c r="B85" s="150"/>
      <c r="C85" s="36" t="s">
        <v>46</v>
      </c>
      <c r="D85" s="25">
        <f>'Приложение 4'!G482</f>
        <v>0</v>
      </c>
      <c r="E85" s="25">
        <f>'Приложение 4'!H482</f>
        <v>0</v>
      </c>
      <c r="F85" s="25">
        <f>'Приложение 4'!I482</f>
        <v>0</v>
      </c>
      <c r="G85" s="25">
        <f>'Приложение 4'!J482</f>
        <v>0</v>
      </c>
      <c r="H85" s="25">
        <f>'Приложение 4'!K482</f>
        <v>0</v>
      </c>
      <c r="I85" s="26">
        <f>'Приложение 4'!F482</f>
        <v>0</v>
      </c>
    </row>
    <row r="86" spans="1:9" ht="26.25" customHeight="1" x14ac:dyDescent="0.25">
      <c r="A86" s="154" t="s">
        <v>452</v>
      </c>
      <c r="B86" s="155"/>
      <c r="C86" s="155"/>
      <c r="D86" s="155"/>
      <c r="E86" s="155"/>
      <c r="F86" s="155"/>
      <c r="G86" s="155"/>
      <c r="H86" s="155"/>
      <c r="I86" s="156"/>
    </row>
    <row r="87" spans="1:9" x14ac:dyDescent="0.2">
      <c r="A87" s="36" t="s">
        <v>29</v>
      </c>
      <c r="B87" s="151" t="s">
        <v>59</v>
      </c>
      <c r="C87" s="157"/>
      <c r="D87" s="157"/>
      <c r="E87" s="157"/>
      <c r="F87" s="157"/>
      <c r="G87" s="157"/>
      <c r="H87" s="157"/>
      <c r="I87" s="158"/>
    </row>
    <row r="88" spans="1:9" ht="22.5" customHeight="1" x14ac:dyDescent="0.2">
      <c r="A88" s="148" t="s">
        <v>20</v>
      </c>
      <c r="B88" s="148" t="s">
        <v>21</v>
      </c>
      <c r="C88" s="148" t="s">
        <v>6</v>
      </c>
      <c r="D88" s="151" t="s">
        <v>30</v>
      </c>
      <c r="E88" s="152"/>
      <c r="F88" s="152"/>
      <c r="G88" s="152"/>
      <c r="H88" s="152"/>
      <c r="I88" s="153"/>
    </row>
    <row r="89" spans="1:9" ht="69.75" customHeight="1" x14ac:dyDescent="0.2">
      <c r="A89" s="149"/>
      <c r="B89" s="150"/>
      <c r="C89" s="150"/>
      <c r="D89" s="80" t="s">
        <v>88</v>
      </c>
      <c r="E89" s="80" t="s">
        <v>84</v>
      </c>
      <c r="F89" s="80" t="s">
        <v>85</v>
      </c>
      <c r="G89" s="80" t="s">
        <v>86</v>
      </c>
      <c r="H89" s="80" t="s">
        <v>87</v>
      </c>
      <c r="I89" s="80" t="s">
        <v>5</v>
      </c>
    </row>
    <row r="90" spans="1:9" ht="31.5" x14ac:dyDescent="0.2">
      <c r="A90" s="149"/>
      <c r="B90" s="148" t="s">
        <v>58</v>
      </c>
      <c r="C90" s="79" t="s">
        <v>22</v>
      </c>
      <c r="D90" s="25">
        <f>'Приложение 4'!G504</f>
        <v>48643.6</v>
      </c>
      <c r="E90" s="25">
        <f>'Приложение 4'!H504</f>
        <v>47618.1</v>
      </c>
      <c r="F90" s="25">
        <f>'Приложение 4'!I504</f>
        <v>55896.2</v>
      </c>
      <c r="G90" s="25">
        <f>'Приложение 4'!J504</f>
        <v>51846.2</v>
      </c>
      <c r="H90" s="25">
        <f>'Приложение 4'!K504</f>
        <v>51846.2</v>
      </c>
      <c r="I90" s="26">
        <f>'Приложение 4'!F504</f>
        <v>255850.3</v>
      </c>
    </row>
    <row r="91" spans="1:9" ht="31.5" x14ac:dyDescent="0.2">
      <c r="A91" s="149"/>
      <c r="B91" s="149"/>
      <c r="C91" s="36" t="s">
        <v>4</v>
      </c>
      <c r="D91" s="25">
        <f>'Приложение 4'!G505</f>
        <v>0</v>
      </c>
      <c r="E91" s="25">
        <f>'Приложение 4'!H505</f>
        <v>0</v>
      </c>
      <c r="F91" s="25">
        <f>'Приложение 4'!I505</f>
        <v>0</v>
      </c>
      <c r="G91" s="25">
        <f>'Приложение 4'!J505</f>
        <v>0</v>
      </c>
      <c r="H91" s="25">
        <f>'Приложение 4'!K505</f>
        <v>0</v>
      </c>
      <c r="I91" s="26">
        <f>'Приложение 4'!F505</f>
        <v>0</v>
      </c>
    </row>
    <row r="92" spans="1:9" ht="31.5" x14ac:dyDescent="0.2">
      <c r="A92" s="149"/>
      <c r="B92" s="149"/>
      <c r="C92" s="36" t="s">
        <v>10</v>
      </c>
      <c r="D92" s="25">
        <f>'Приложение 4'!G506</f>
        <v>0</v>
      </c>
      <c r="E92" s="25">
        <f>'Приложение 4'!H506</f>
        <v>0</v>
      </c>
      <c r="F92" s="25">
        <f>'Приложение 4'!I506</f>
        <v>0</v>
      </c>
      <c r="G92" s="25">
        <f>'Приложение 4'!J506</f>
        <v>0</v>
      </c>
      <c r="H92" s="25">
        <f>'Приложение 4'!K506</f>
        <v>0</v>
      </c>
      <c r="I92" s="26">
        <f>'Приложение 4'!F506</f>
        <v>0</v>
      </c>
    </row>
    <row r="93" spans="1:9" ht="31.5" x14ac:dyDescent="0.2">
      <c r="A93" s="149"/>
      <c r="B93" s="149"/>
      <c r="C93" s="36" t="s">
        <v>25</v>
      </c>
      <c r="D93" s="25">
        <f>'Приложение 4'!G507</f>
        <v>48643.6</v>
      </c>
      <c r="E93" s="25">
        <f>'Приложение 4'!H507</f>
        <v>47618.1</v>
      </c>
      <c r="F93" s="25">
        <f>'Приложение 4'!I507</f>
        <v>55896.2</v>
      </c>
      <c r="G93" s="25">
        <f>'Приложение 4'!J507</f>
        <v>51846.2</v>
      </c>
      <c r="H93" s="25">
        <f>'Приложение 4'!K507</f>
        <v>51846.2</v>
      </c>
      <c r="I93" s="26">
        <f>'Приложение 4'!F507</f>
        <v>255850.3</v>
      </c>
    </row>
    <row r="94" spans="1:9" x14ac:dyDescent="0.2">
      <c r="A94" s="150"/>
      <c r="B94" s="150"/>
      <c r="C94" s="36" t="s">
        <v>46</v>
      </c>
      <c r="D94" s="25">
        <f>'Приложение 4'!G508</f>
        <v>0</v>
      </c>
      <c r="E94" s="25">
        <f>'Приложение 4'!H508</f>
        <v>0</v>
      </c>
      <c r="F94" s="25">
        <f>'Приложение 4'!I508</f>
        <v>0</v>
      </c>
      <c r="G94" s="25">
        <f>'Приложение 4'!J508</f>
        <v>0</v>
      </c>
      <c r="H94" s="25">
        <f>'Приложение 4'!K508</f>
        <v>0</v>
      </c>
      <c r="I94" s="26">
        <f>'Приложение 4'!F508</f>
        <v>0</v>
      </c>
    </row>
    <row r="95" spans="1:9" ht="51" customHeight="1" x14ac:dyDescent="0.25">
      <c r="A95" s="154" t="s">
        <v>406</v>
      </c>
      <c r="B95" s="155"/>
      <c r="C95" s="155"/>
      <c r="D95" s="155"/>
      <c r="E95" s="155"/>
      <c r="F95" s="155"/>
      <c r="G95" s="155"/>
      <c r="H95" s="155"/>
      <c r="I95" s="156"/>
    </row>
    <row r="96" spans="1:9" x14ac:dyDescent="0.2">
      <c r="A96" s="36" t="s">
        <v>29</v>
      </c>
      <c r="B96" s="151" t="s">
        <v>59</v>
      </c>
      <c r="C96" s="157"/>
      <c r="D96" s="157"/>
      <c r="E96" s="157"/>
      <c r="F96" s="157"/>
      <c r="G96" s="157"/>
      <c r="H96" s="157"/>
      <c r="I96" s="158"/>
    </row>
    <row r="97" spans="1:9" ht="29.25" customHeight="1" x14ac:dyDescent="0.2">
      <c r="A97" s="148" t="s">
        <v>20</v>
      </c>
      <c r="B97" s="148" t="s">
        <v>21</v>
      </c>
      <c r="C97" s="148" t="s">
        <v>6</v>
      </c>
      <c r="D97" s="151" t="s">
        <v>30</v>
      </c>
      <c r="E97" s="152"/>
      <c r="F97" s="152"/>
      <c r="G97" s="152"/>
      <c r="H97" s="152"/>
      <c r="I97" s="153"/>
    </row>
    <row r="98" spans="1:9" ht="78" customHeight="1" x14ac:dyDescent="0.2">
      <c r="A98" s="149"/>
      <c r="B98" s="150"/>
      <c r="C98" s="150"/>
      <c r="D98" s="80" t="s">
        <v>88</v>
      </c>
      <c r="E98" s="80" t="s">
        <v>84</v>
      </c>
      <c r="F98" s="80" t="s">
        <v>85</v>
      </c>
      <c r="G98" s="80" t="s">
        <v>86</v>
      </c>
      <c r="H98" s="80" t="s">
        <v>87</v>
      </c>
      <c r="I98" s="80" t="s">
        <v>5</v>
      </c>
    </row>
    <row r="99" spans="1:9" ht="31.5" x14ac:dyDescent="0.2">
      <c r="A99" s="149"/>
      <c r="B99" s="148" t="s">
        <v>58</v>
      </c>
      <c r="C99" s="79" t="s">
        <v>22</v>
      </c>
      <c r="D99" s="25">
        <f>'Приложение 4'!G825</f>
        <v>536534.19999999995</v>
      </c>
      <c r="E99" s="25">
        <f>'Приложение 4'!H825</f>
        <v>342304.39999999997</v>
      </c>
      <c r="F99" s="25">
        <f>'Приложение 4'!I825</f>
        <v>83514.39999999998</v>
      </c>
      <c r="G99" s="25">
        <f>'Приложение 4'!J825</f>
        <v>33904</v>
      </c>
      <c r="H99" s="25">
        <f>'Приложение 4'!K825</f>
        <v>33602</v>
      </c>
      <c r="I99" s="26">
        <f>'Приложение 4'!F825</f>
        <v>1029859.0000000001</v>
      </c>
    </row>
    <row r="100" spans="1:9" ht="31.5" x14ac:dyDescent="0.2">
      <c r="A100" s="149"/>
      <c r="B100" s="149"/>
      <c r="C100" s="36" t="s">
        <v>4</v>
      </c>
      <c r="D100" s="25">
        <f>'Приложение 4'!G826</f>
        <v>0</v>
      </c>
      <c r="E100" s="25">
        <f>'Приложение 4'!H826</f>
        <v>0</v>
      </c>
      <c r="F100" s="25">
        <f>'Приложение 4'!I826</f>
        <v>0</v>
      </c>
      <c r="G100" s="25">
        <f>'Приложение 4'!J826</f>
        <v>0</v>
      </c>
      <c r="H100" s="25">
        <f>'Приложение 4'!K826</f>
        <v>0</v>
      </c>
      <c r="I100" s="26">
        <f>'Приложение 4'!F826</f>
        <v>0</v>
      </c>
    </row>
    <row r="101" spans="1:9" ht="31.5" x14ac:dyDescent="0.2">
      <c r="A101" s="149"/>
      <c r="B101" s="149"/>
      <c r="C101" s="36" t="s">
        <v>10</v>
      </c>
      <c r="D101" s="25">
        <f>'Приложение 4'!G827</f>
        <v>10486</v>
      </c>
      <c r="E101" s="25">
        <f>'Приложение 4'!H827</f>
        <v>10486</v>
      </c>
      <c r="F101" s="25">
        <f>'Приложение 4'!I827</f>
        <v>13051</v>
      </c>
      <c r="G101" s="25">
        <f>'Приложение 4'!J827</f>
        <v>0</v>
      </c>
      <c r="H101" s="25">
        <f>'Приложение 4'!K827</f>
        <v>0</v>
      </c>
      <c r="I101" s="26">
        <f>'Приложение 4'!F827</f>
        <v>34023</v>
      </c>
    </row>
    <row r="102" spans="1:9" ht="31.5" x14ac:dyDescent="0.2">
      <c r="A102" s="149"/>
      <c r="B102" s="149"/>
      <c r="C102" s="36" t="s">
        <v>25</v>
      </c>
      <c r="D102" s="25">
        <f>'Приложение 4'!G828</f>
        <v>526048.19999999995</v>
      </c>
      <c r="E102" s="25">
        <f>'Приложение 4'!H828</f>
        <v>331818.39999999997</v>
      </c>
      <c r="F102" s="25">
        <f>'Приложение 4'!I828</f>
        <v>70463.39999999998</v>
      </c>
      <c r="G102" s="25">
        <f>'Приложение 4'!J828</f>
        <v>33904</v>
      </c>
      <c r="H102" s="25">
        <f>'Приложение 4'!K828</f>
        <v>33602</v>
      </c>
      <c r="I102" s="26">
        <f>'Приложение 4'!F828</f>
        <v>995836.00000000012</v>
      </c>
    </row>
    <row r="103" spans="1:9" x14ac:dyDescent="0.2">
      <c r="A103" s="150"/>
      <c r="B103" s="150"/>
      <c r="C103" s="36" t="s">
        <v>46</v>
      </c>
      <c r="D103" s="25">
        <f>'Приложение 4'!G829</f>
        <v>0</v>
      </c>
      <c r="E103" s="25">
        <f>'Приложение 4'!H829</f>
        <v>0</v>
      </c>
      <c r="F103" s="25">
        <f>'Приложение 4'!I829</f>
        <v>0</v>
      </c>
      <c r="G103" s="25">
        <f>'Приложение 4'!J829</f>
        <v>0</v>
      </c>
      <c r="H103" s="25">
        <f>'Приложение 4'!K829</f>
        <v>0</v>
      </c>
      <c r="I103" s="26">
        <f>'Приложение 4'!F829</f>
        <v>0</v>
      </c>
    </row>
    <row r="104" spans="1:9" ht="24.75" customHeight="1" x14ac:dyDescent="0.25">
      <c r="A104" s="154" t="s">
        <v>407</v>
      </c>
      <c r="B104" s="155"/>
      <c r="C104" s="155"/>
      <c r="D104" s="155"/>
      <c r="E104" s="155"/>
      <c r="F104" s="155"/>
      <c r="G104" s="155"/>
      <c r="H104" s="155"/>
      <c r="I104" s="156"/>
    </row>
    <row r="105" spans="1:9" x14ac:dyDescent="0.2">
      <c r="A105" s="36" t="s">
        <v>29</v>
      </c>
      <c r="B105" s="151" t="s">
        <v>59</v>
      </c>
      <c r="C105" s="157"/>
      <c r="D105" s="157"/>
      <c r="E105" s="157"/>
      <c r="F105" s="157"/>
      <c r="G105" s="157"/>
      <c r="H105" s="157"/>
      <c r="I105" s="158"/>
    </row>
    <row r="106" spans="1:9" ht="18" customHeight="1" x14ac:dyDescent="0.2">
      <c r="A106" s="148" t="s">
        <v>20</v>
      </c>
      <c r="B106" s="148" t="s">
        <v>21</v>
      </c>
      <c r="C106" s="148" t="s">
        <v>6</v>
      </c>
      <c r="D106" s="151" t="s">
        <v>30</v>
      </c>
      <c r="E106" s="152"/>
      <c r="F106" s="152"/>
      <c r="G106" s="152"/>
      <c r="H106" s="152"/>
      <c r="I106" s="153"/>
    </row>
    <row r="107" spans="1:9" ht="73.5" customHeight="1" x14ac:dyDescent="0.2">
      <c r="A107" s="149"/>
      <c r="B107" s="150"/>
      <c r="C107" s="150"/>
      <c r="D107" s="80" t="s">
        <v>88</v>
      </c>
      <c r="E107" s="80" t="s">
        <v>84</v>
      </c>
      <c r="F107" s="80" t="s">
        <v>85</v>
      </c>
      <c r="G107" s="80" t="s">
        <v>86</v>
      </c>
      <c r="H107" s="80" t="s">
        <v>87</v>
      </c>
      <c r="I107" s="80" t="s">
        <v>5</v>
      </c>
    </row>
    <row r="108" spans="1:9" ht="31.5" x14ac:dyDescent="0.2">
      <c r="A108" s="149"/>
      <c r="B108" s="148" t="s">
        <v>58</v>
      </c>
      <c r="C108" s="79" t="s">
        <v>22</v>
      </c>
      <c r="D108" s="25">
        <f>'Приложение 4'!G851</f>
        <v>24953.1</v>
      </c>
      <c r="E108" s="25">
        <f>'Приложение 4'!H851</f>
        <v>26699.9</v>
      </c>
      <c r="F108" s="25">
        <f>'Приложение 4'!I851</f>
        <v>21040</v>
      </c>
      <c r="G108" s="25">
        <f>'Приложение 4'!J851</f>
        <v>19990</v>
      </c>
      <c r="H108" s="25">
        <f>'Приложение 4'!K851</f>
        <v>19990</v>
      </c>
      <c r="I108" s="26">
        <f>'Приложение 4'!F851</f>
        <v>112673</v>
      </c>
    </row>
    <row r="109" spans="1:9" ht="31.5" x14ac:dyDescent="0.2">
      <c r="A109" s="149"/>
      <c r="B109" s="149"/>
      <c r="C109" s="36" t="s">
        <v>4</v>
      </c>
      <c r="D109" s="25">
        <f>'Приложение 4'!G852</f>
        <v>0</v>
      </c>
      <c r="E109" s="25">
        <f>'Приложение 4'!H852</f>
        <v>0</v>
      </c>
      <c r="F109" s="25">
        <f>'Приложение 4'!I852</f>
        <v>0</v>
      </c>
      <c r="G109" s="25">
        <f>'Приложение 4'!J852</f>
        <v>0</v>
      </c>
      <c r="H109" s="25">
        <f>'Приложение 4'!K852</f>
        <v>0</v>
      </c>
      <c r="I109" s="26">
        <f>'Приложение 4'!F852</f>
        <v>0</v>
      </c>
    </row>
    <row r="110" spans="1:9" ht="31.5" x14ac:dyDescent="0.2">
      <c r="A110" s="149"/>
      <c r="B110" s="149"/>
      <c r="C110" s="36" t="s">
        <v>10</v>
      </c>
      <c r="D110" s="25">
        <f>'Приложение 4'!G853</f>
        <v>0</v>
      </c>
      <c r="E110" s="25">
        <f>'Приложение 4'!H853</f>
        <v>0</v>
      </c>
      <c r="F110" s="25">
        <f>'Приложение 4'!I853</f>
        <v>0</v>
      </c>
      <c r="G110" s="25">
        <f>'Приложение 4'!J853</f>
        <v>0</v>
      </c>
      <c r="H110" s="25">
        <f>'Приложение 4'!K853</f>
        <v>0</v>
      </c>
      <c r="I110" s="26">
        <f>'Приложение 4'!F853</f>
        <v>0</v>
      </c>
    </row>
    <row r="111" spans="1:9" ht="31.5" x14ac:dyDescent="0.2">
      <c r="A111" s="149"/>
      <c r="B111" s="149"/>
      <c r="C111" s="36" t="s">
        <v>25</v>
      </c>
      <c r="D111" s="25">
        <f>'Приложение 4'!G854</f>
        <v>24953.1</v>
      </c>
      <c r="E111" s="25">
        <f>'Приложение 4'!H854</f>
        <v>26699.9</v>
      </c>
      <c r="F111" s="25">
        <f>'Приложение 4'!I854</f>
        <v>21040</v>
      </c>
      <c r="G111" s="25">
        <f>'Приложение 4'!J854</f>
        <v>19990</v>
      </c>
      <c r="H111" s="25">
        <f>'Приложение 4'!K854</f>
        <v>19990</v>
      </c>
      <c r="I111" s="26">
        <f>'Приложение 4'!F854</f>
        <v>112673</v>
      </c>
    </row>
    <row r="112" spans="1:9" x14ac:dyDescent="0.2">
      <c r="A112" s="150"/>
      <c r="B112" s="150"/>
      <c r="C112" s="36" t="s">
        <v>46</v>
      </c>
      <c r="D112" s="25">
        <f>'Приложение 4'!G855</f>
        <v>0</v>
      </c>
      <c r="E112" s="25">
        <f>'Приложение 4'!H855</f>
        <v>0</v>
      </c>
      <c r="F112" s="25">
        <f>'Приложение 4'!I855</f>
        <v>0</v>
      </c>
      <c r="G112" s="25">
        <f>'Приложение 4'!J855</f>
        <v>0</v>
      </c>
      <c r="H112" s="25">
        <f>'Приложение 4'!K855</f>
        <v>0</v>
      </c>
      <c r="I112" s="26">
        <f>'Приложение 4'!F855</f>
        <v>0</v>
      </c>
    </row>
    <row r="113" spans="1:9" ht="19.5" customHeight="1" x14ac:dyDescent="0.25">
      <c r="A113" s="154" t="s">
        <v>408</v>
      </c>
      <c r="B113" s="155"/>
      <c r="C113" s="155"/>
      <c r="D113" s="155"/>
      <c r="E113" s="155"/>
      <c r="F113" s="155"/>
      <c r="G113" s="155"/>
      <c r="H113" s="155"/>
      <c r="I113" s="156"/>
    </row>
    <row r="114" spans="1:9" ht="21" customHeight="1" x14ac:dyDescent="0.2">
      <c r="A114" s="36" t="s">
        <v>29</v>
      </c>
      <c r="B114" s="151" t="s">
        <v>59</v>
      </c>
      <c r="C114" s="157"/>
      <c r="D114" s="157"/>
      <c r="E114" s="157"/>
      <c r="F114" s="157"/>
      <c r="G114" s="157"/>
      <c r="H114" s="157"/>
      <c r="I114" s="158"/>
    </row>
    <row r="115" spans="1:9" ht="20.25" customHeight="1" x14ac:dyDescent="0.2">
      <c r="A115" s="148" t="s">
        <v>20</v>
      </c>
      <c r="B115" s="148" t="s">
        <v>21</v>
      </c>
      <c r="C115" s="148" t="s">
        <v>6</v>
      </c>
      <c r="D115" s="151" t="s">
        <v>30</v>
      </c>
      <c r="E115" s="152"/>
      <c r="F115" s="152"/>
      <c r="G115" s="152"/>
      <c r="H115" s="152"/>
      <c r="I115" s="153"/>
    </row>
    <row r="116" spans="1:9" ht="81" customHeight="1" x14ac:dyDescent="0.2">
      <c r="A116" s="149"/>
      <c r="B116" s="150"/>
      <c r="C116" s="150"/>
      <c r="D116" s="80" t="s">
        <v>88</v>
      </c>
      <c r="E116" s="80" t="s">
        <v>84</v>
      </c>
      <c r="F116" s="80" t="s">
        <v>85</v>
      </c>
      <c r="G116" s="80" t="s">
        <v>86</v>
      </c>
      <c r="H116" s="80" t="s">
        <v>87</v>
      </c>
      <c r="I116" s="80" t="s">
        <v>5</v>
      </c>
    </row>
    <row r="117" spans="1:9" ht="31.5" x14ac:dyDescent="0.2">
      <c r="A117" s="149"/>
      <c r="B117" s="148" t="s">
        <v>58</v>
      </c>
      <c r="C117" s="79" t="s">
        <v>22</v>
      </c>
      <c r="D117" s="25">
        <f>'Приложение 4'!G872</f>
        <v>7775.2</v>
      </c>
      <c r="E117" s="25">
        <f>'Приложение 4'!H872</f>
        <v>8773.6</v>
      </c>
      <c r="F117" s="25">
        <f>'Приложение 4'!I872</f>
        <v>11288.699999999999</v>
      </c>
      <c r="G117" s="25">
        <f>'Приложение 4'!J872</f>
        <v>9417.0999999999985</v>
      </c>
      <c r="H117" s="25">
        <f>'Приложение 4'!K872</f>
        <v>9417.0999999999985</v>
      </c>
      <c r="I117" s="26">
        <f>'Приложение 4'!F872</f>
        <v>46671.7</v>
      </c>
    </row>
    <row r="118" spans="1:9" ht="31.5" x14ac:dyDescent="0.2">
      <c r="A118" s="149"/>
      <c r="B118" s="149"/>
      <c r="C118" s="36" t="s">
        <v>4</v>
      </c>
      <c r="D118" s="25">
        <f>'Приложение 4'!G873</f>
        <v>0</v>
      </c>
      <c r="E118" s="25">
        <f>'Приложение 4'!H873</f>
        <v>0</v>
      </c>
      <c r="F118" s="25">
        <f>'Приложение 4'!I873</f>
        <v>0</v>
      </c>
      <c r="G118" s="25">
        <f>'Приложение 4'!J873</f>
        <v>0</v>
      </c>
      <c r="H118" s="25">
        <f>'Приложение 4'!K873</f>
        <v>0</v>
      </c>
      <c r="I118" s="26">
        <f>'Приложение 4'!F873</f>
        <v>0</v>
      </c>
    </row>
    <row r="119" spans="1:9" ht="31.5" x14ac:dyDescent="0.2">
      <c r="A119" s="149"/>
      <c r="B119" s="149"/>
      <c r="C119" s="36" t="s">
        <v>10</v>
      </c>
      <c r="D119" s="25">
        <f>'Приложение 4'!G874</f>
        <v>0</v>
      </c>
      <c r="E119" s="25">
        <f>'Приложение 4'!H874</f>
        <v>0</v>
      </c>
      <c r="F119" s="25">
        <f>'Приложение 4'!I874</f>
        <v>0</v>
      </c>
      <c r="G119" s="25">
        <f>'Приложение 4'!J874</f>
        <v>0</v>
      </c>
      <c r="H119" s="25">
        <f>'Приложение 4'!K874</f>
        <v>0</v>
      </c>
      <c r="I119" s="26">
        <f>'Приложение 4'!F874</f>
        <v>0</v>
      </c>
    </row>
    <row r="120" spans="1:9" ht="31.5" x14ac:dyDescent="0.2">
      <c r="A120" s="149"/>
      <c r="B120" s="149"/>
      <c r="C120" s="36" t="s">
        <v>25</v>
      </c>
      <c r="D120" s="25">
        <f>'Приложение 4'!G875</f>
        <v>7775.2</v>
      </c>
      <c r="E120" s="25">
        <f>'Приложение 4'!H875</f>
        <v>8773.6</v>
      </c>
      <c r="F120" s="25">
        <f>'Приложение 4'!I875</f>
        <v>11288.699999999999</v>
      </c>
      <c r="G120" s="25">
        <f>'Приложение 4'!J875</f>
        <v>9417.0999999999985</v>
      </c>
      <c r="H120" s="25">
        <f>'Приложение 4'!K875</f>
        <v>9417.0999999999985</v>
      </c>
      <c r="I120" s="26">
        <f>'Приложение 4'!F875</f>
        <v>46671.7</v>
      </c>
    </row>
    <row r="121" spans="1:9" x14ac:dyDescent="0.2">
      <c r="A121" s="150"/>
      <c r="B121" s="150"/>
      <c r="C121" s="36" t="s">
        <v>46</v>
      </c>
      <c r="D121" s="25">
        <f>'Приложение 4'!G876</f>
        <v>0</v>
      </c>
      <c r="E121" s="25">
        <f>'Приложение 4'!H876</f>
        <v>0</v>
      </c>
      <c r="F121" s="25">
        <f>'Приложение 4'!I876</f>
        <v>0</v>
      </c>
      <c r="G121" s="25">
        <f>'Приложение 4'!J876</f>
        <v>0</v>
      </c>
      <c r="H121" s="25">
        <f>'Приложение 4'!K876</f>
        <v>0</v>
      </c>
      <c r="I121" s="26">
        <f>'Приложение 4'!F876</f>
        <v>0</v>
      </c>
    </row>
    <row r="122" spans="1:9" ht="23.25" customHeight="1" x14ac:dyDescent="0.25">
      <c r="A122" s="154" t="s">
        <v>409</v>
      </c>
      <c r="B122" s="155"/>
      <c r="C122" s="155"/>
      <c r="D122" s="155"/>
      <c r="E122" s="155"/>
      <c r="F122" s="155"/>
      <c r="G122" s="155"/>
      <c r="H122" s="155"/>
      <c r="I122" s="156"/>
    </row>
    <row r="123" spans="1:9" x14ac:dyDescent="0.2">
      <c r="A123" s="36" t="s">
        <v>29</v>
      </c>
      <c r="B123" s="151" t="s">
        <v>59</v>
      </c>
      <c r="C123" s="157"/>
      <c r="D123" s="157"/>
      <c r="E123" s="157"/>
      <c r="F123" s="157"/>
      <c r="G123" s="157"/>
      <c r="H123" s="157"/>
      <c r="I123" s="158"/>
    </row>
    <row r="124" spans="1:9" ht="18" customHeight="1" x14ac:dyDescent="0.2">
      <c r="A124" s="148" t="s">
        <v>20</v>
      </c>
      <c r="B124" s="148" t="s">
        <v>21</v>
      </c>
      <c r="C124" s="148" t="s">
        <v>6</v>
      </c>
      <c r="D124" s="151" t="s">
        <v>30</v>
      </c>
      <c r="E124" s="152"/>
      <c r="F124" s="152"/>
      <c r="G124" s="152"/>
      <c r="H124" s="152"/>
      <c r="I124" s="153"/>
    </row>
    <row r="125" spans="1:9" ht="71.25" customHeight="1" x14ac:dyDescent="0.2">
      <c r="A125" s="149"/>
      <c r="B125" s="150"/>
      <c r="C125" s="150"/>
      <c r="D125" s="80" t="s">
        <v>88</v>
      </c>
      <c r="E125" s="80" t="s">
        <v>84</v>
      </c>
      <c r="F125" s="80" t="s">
        <v>85</v>
      </c>
      <c r="G125" s="80" t="s">
        <v>86</v>
      </c>
      <c r="H125" s="80" t="s">
        <v>87</v>
      </c>
      <c r="I125" s="80" t="s">
        <v>5</v>
      </c>
    </row>
    <row r="126" spans="1:9" ht="31.5" x14ac:dyDescent="0.2">
      <c r="A126" s="149"/>
      <c r="B126" s="148" t="s">
        <v>58</v>
      </c>
      <c r="C126" s="79" t="s">
        <v>22</v>
      </c>
      <c r="D126" s="25">
        <f>'Приложение 4'!G893</f>
        <v>91832.2</v>
      </c>
      <c r="E126" s="25">
        <f>'Приложение 4'!H893</f>
        <v>138482.79999999999</v>
      </c>
      <c r="F126" s="25">
        <f>'Приложение 4'!I893</f>
        <v>129700</v>
      </c>
      <c r="G126" s="25">
        <f>'Приложение 4'!J893</f>
        <v>131000</v>
      </c>
      <c r="H126" s="25">
        <f>'Приложение 4'!K893</f>
        <v>131000</v>
      </c>
      <c r="I126" s="26">
        <f>'Приложение 4'!F893</f>
        <v>622015</v>
      </c>
    </row>
    <row r="127" spans="1:9" ht="31.5" x14ac:dyDescent="0.2">
      <c r="A127" s="149"/>
      <c r="B127" s="149"/>
      <c r="C127" s="36" t="s">
        <v>4</v>
      </c>
      <c r="D127" s="25">
        <f>'Приложение 4'!G894</f>
        <v>0</v>
      </c>
      <c r="E127" s="25">
        <f>'Приложение 4'!H894</f>
        <v>0</v>
      </c>
      <c r="F127" s="25">
        <f>'Приложение 4'!I894</f>
        <v>0</v>
      </c>
      <c r="G127" s="25">
        <f>'Приложение 4'!J894</f>
        <v>0</v>
      </c>
      <c r="H127" s="25">
        <f>'Приложение 4'!K894</f>
        <v>0</v>
      </c>
      <c r="I127" s="26">
        <f>'Приложение 4'!F894</f>
        <v>0</v>
      </c>
    </row>
    <row r="128" spans="1:9" ht="31.5" x14ac:dyDescent="0.2">
      <c r="A128" s="149"/>
      <c r="B128" s="149"/>
      <c r="C128" s="36" t="s">
        <v>10</v>
      </c>
      <c r="D128" s="25">
        <f>'Приложение 4'!G895</f>
        <v>0</v>
      </c>
      <c r="E128" s="25">
        <f>'Приложение 4'!H895</f>
        <v>0</v>
      </c>
      <c r="F128" s="25">
        <f>'Приложение 4'!I895</f>
        <v>0</v>
      </c>
      <c r="G128" s="25">
        <f>'Приложение 4'!J895</f>
        <v>0</v>
      </c>
      <c r="H128" s="25">
        <f>'Приложение 4'!K895</f>
        <v>0</v>
      </c>
      <c r="I128" s="26">
        <f>'Приложение 4'!F895</f>
        <v>0</v>
      </c>
    </row>
    <row r="129" spans="1:9" ht="31.5" x14ac:dyDescent="0.2">
      <c r="A129" s="149"/>
      <c r="B129" s="149"/>
      <c r="C129" s="36" t="s">
        <v>25</v>
      </c>
      <c r="D129" s="25">
        <f>'Приложение 4'!G896</f>
        <v>91832.2</v>
      </c>
      <c r="E129" s="25">
        <f>'Приложение 4'!H896</f>
        <v>138482.79999999999</v>
      </c>
      <c r="F129" s="25">
        <f>'Приложение 4'!I896</f>
        <v>129700</v>
      </c>
      <c r="G129" s="25">
        <f>'Приложение 4'!J896</f>
        <v>131000</v>
      </c>
      <c r="H129" s="25">
        <f>'Приложение 4'!K896</f>
        <v>131000</v>
      </c>
      <c r="I129" s="26">
        <f>'Приложение 4'!F896</f>
        <v>622015</v>
      </c>
    </row>
    <row r="130" spans="1:9" x14ac:dyDescent="0.2">
      <c r="A130" s="150"/>
      <c r="B130" s="150"/>
      <c r="C130" s="36" t="s">
        <v>46</v>
      </c>
      <c r="D130" s="25">
        <f>'Приложение 4'!G897</f>
        <v>0</v>
      </c>
      <c r="E130" s="25">
        <f>'Приложение 4'!H897</f>
        <v>0</v>
      </c>
      <c r="F130" s="25">
        <f>'Приложение 4'!I897</f>
        <v>0</v>
      </c>
      <c r="G130" s="25">
        <f>'Приложение 4'!J897</f>
        <v>0</v>
      </c>
      <c r="H130" s="25">
        <f>'Приложение 4'!K897</f>
        <v>0</v>
      </c>
      <c r="I130" s="26">
        <f>'Приложение 4'!F897</f>
        <v>0</v>
      </c>
    </row>
  </sheetData>
  <mergeCells count="101">
    <mergeCell ref="F1:I1"/>
    <mergeCell ref="K1:M1"/>
    <mergeCell ref="A3:I3"/>
    <mergeCell ref="B6:I6"/>
    <mergeCell ref="A5:I5"/>
    <mergeCell ref="A14:I14"/>
    <mergeCell ref="B15:I15"/>
    <mergeCell ref="B7:B8"/>
    <mergeCell ref="C7:C8"/>
    <mergeCell ref="A7:A13"/>
    <mergeCell ref="B9:B13"/>
    <mergeCell ref="D7:I7"/>
    <mergeCell ref="A16:A22"/>
    <mergeCell ref="B16:B17"/>
    <mergeCell ref="C16:C17"/>
    <mergeCell ref="D16:I16"/>
    <mergeCell ref="B18:B22"/>
    <mergeCell ref="A23:I23"/>
    <mergeCell ref="B24:I24"/>
    <mergeCell ref="A25:A31"/>
    <mergeCell ref="B25:B26"/>
    <mergeCell ref="C25:C26"/>
    <mergeCell ref="D25:I25"/>
    <mergeCell ref="B27:B31"/>
    <mergeCell ref="A32:I32"/>
    <mergeCell ref="B33:I33"/>
    <mergeCell ref="A34:A40"/>
    <mergeCell ref="B34:B35"/>
    <mergeCell ref="C34:C35"/>
    <mergeCell ref="D34:I34"/>
    <mergeCell ref="B36:B40"/>
    <mergeCell ref="A41:I41"/>
    <mergeCell ref="B42:I42"/>
    <mergeCell ref="A43:A49"/>
    <mergeCell ref="B43:B44"/>
    <mergeCell ref="C43:C44"/>
    <mergeCell ref="D43:I43"/>
    <mergeCell ref="B45:B49"/>
    <mergeCell ref="A50:I50"/>
    <mergeCell ref="B51:I51"/>
    <mergeCell ref="A52:A58"/>
    <mergeCell ref="B52:B53"/>
    <mergeCell ref="C52:C53"/>
    <mergeCell ref="D52:I52"/>
    <mergeCell ref="B54:B58"/>
    <mergeCell ref="A59:I59"/>
    <mergeCell ref="B60:I60"/>
    <mergeCell ref="A61:A67"/>
    <mergeCell ref="B61:B62"/>
    <mergeCell ref="C61:C62"/>
    <mergeCell ref="D61:I61"/>
    <mergeCell ref="B63:B67"/>
    <mergeCell ref="A68:I68"/>
    <mergeCell ref="B69:I69"/>
    <mergeCell ref="A70:A76"/>
    <mergeCell ref="B70:B71"/>
    <mergeCell ref="C70:C71"/>
    <mergeCell ref="D70:I70"/>
    <mergeCell ref="B72:B76"/>
    <mergeCell ref="A77:I77"/>
    <mergeCell ref="B78:I78"/>
    <mergeCell ref="A79:A85"/>
    <mergeCell ref="B79:B80"/>
    <mergeCell ref="C79:C80"/>
    <mergeCell ref="D79:I79"/>
    <mergeCell ref="B81:B85"/>
    <mergeCell ref="A86:I86"/>
    <mergeCell ref="B87:I87"/>
    <mergeCell ref="A88:A94"/>
    <mergeCell ref="B88:B89"/>
    <mergeCell ref="C88:C89"/>
    <mergeCell ref="D88:I88"/>
    <mergeCell ref="B90:B94"/>
    <mergeCell ref="A95:I95"/>
    <mergeCell ref="B96:I96"/>
    <mergeCell ref="A97:A103"/>
    <mergeCell ref="B97:B98"/>
    <mergeCell ref="C97:C98"/>
    <mergeCell ref="D97:I97"/>
    <mergeCell ref="B99:B103"/>
    <mergeCell ref="A104:I104"/>
    <mergeCell ref="B105:I105"/>
    <mergeCell ref="A106:A112"/>
    <mergeCell ref="B106:B107"/>
    <mergeCell ref="C106:C107"/>
    <mergeCell ref="D106:I106"/>
    <mergeCell ref="B108:B112"/>
    <mergeCell ref="A124:A130"/>
    <mergeCell ref="B124:B125"/>
    <mergeCell ref="C124:C125"/>
    <mergeCell ref="D124:I124"/>
    <mergeCell ref="B126:B130"/>
    <mergeCell ref="A113:I113"/>
    <mergeCell ref="B114:I114"/>
    <mergeCell ref="A115:A121"/>
    <mergeCell ref="B115:B116"/>
    <mergeCell ref="C115:C116"/>
    <mergeCell ref="D115:I115"/>
    <mergeCell ref="B117:B121"/>
    <mergeCell ref="A122:I122"/>
    <mergeCell ref="B123:I123"/>
  </mergeCells>
  <phoneticPr fontId="3" type="noConversion"/>
  <pageMargins left="0.35433070866141736" right="0.39370078740157483" top="0.39370078740157483" bottom="0.39370078740157483" header="0.31496062992125984" footer="0.31496062992125984"/>
  <pageSetup paperSize="9" scale="61" orientation="landscape" r:id="rId1"/>
  <headerFooter alignWithMargins="0"/>
  <rowBreaks count="4" manualBreakCount="4">
    <brk id="22" max="10" man="1"/>
    <brk id="49" max="10" man="1"/>
    <brk id="76" max="10" man="1"/>
    <brk id="10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view="pageBreakPreview" zoomScale="80" zoomScaleNormal="100" zoomScaleSheetLayoutView="80" workbookViewId="0">
      <pane xSplit="8" ySplit="9" topLeftCell="I32" activePane="bottomRight" state="frozen"/>
      <selection pane="topRight" activeCell="I1" sqref="I1"/>
      <selection pane="bottomLeft" activeCell="A10" sqref="A10"/>
      <selection pane="bottomRight" activeCell="C11" sqref="C11:C33"/>
    </sheetView>
  </sheetViews>
  <sheetFormatPr defaultRowHeight="15.75" x14ac:dyDescent="0.2"/>
  <cols>
    <col min="1" max="1" width="9.42578125" style="46" customWidth="1"/>
    <col min="2" max="2" width="58.5703125" style="47" customWidth="1"/>
    <col min="3" max="3" width="17.140625" style="46" customWidth="1"/>
    <col min="4" max="4" width="12.5703125" style="46" customWidth="1"/>
    <col min="5" max="5" width="17" style="47" customWidth="1"/>
    <col min="6" max="6" width="16.28515625" style="47" customWidth="1"/>
    <col min="7" max="7" width="15.85546875" style="47" customWidth="1"/>
    <col min="8" max="8" width="15.7109375" style="47" customWidth="1"/>
    <col min="9" max="9" width="17.28515625" style="47" customWidth="1"/>
    <col min="10" max="10" width="18" style="47" customWidth="1"/>
    <col min="11" max="11" width="19.5703125" style="47" customWidth="1"/>
    <col min="12" max="12" width="0.28515625" style="10" customWidth="1"/>
    <col min="13" max="16384" width="9.140625" style="10"/>
  </cols>
  <sheetData>
    <row r="1" spans="1:14" ht="99" customHeight="1" x14ac:dyDescent="0.2">
      <c r="D1" s="21" t="s">
        <v>56</v>
      </c>
      <c r="G1" s="167" t="s">
        <v>362</v>
      </c>
      <c r="H1" s="168"/>
      <c r="I1" s="168"/>
      <c r="J1" s="168"/>
      <c r="K1" s="168"/>
      <c r="L1" s="39"/>
      <c r="M1" s="39"/>
      <c r="N1" s="39"/>
    </row>
    <row r="2" spans="1:14" s="1" customFormat="1" x14ac:dyDescent="0.2">
      <c r="A2" s="165" t="s">
        <v>54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89"/>
      <c r="M2" s="89"/>
      <c r="N2" s="89"/>
    </row>
    <row r="3" spans="1:14" s="1" customFormat="1" ht="12.75" x14ac:dyDescent="0.2">
      <c r="A3" s="165" t="str">
        <f>'Приложение 4'!A3:L3</f>
        <v>«Эффективная власть на 2017-2021 годы»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s="1" customFormat="1" x14ac:dyDescent="0.2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89"/>
      <c r="M4" s="89"/>
      <c r="N4" s="89"/>
    </row>
    <row r="5" spans="1:14" s="1" customFormat="1" ht="1.5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89"/>
      <c r="M5" s="89"/>
      <c r="N5" s="89"/>
    </row>
    <row r="6" spans="1:14" hidden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39"/>
      <c r="M6" s="39"/>
      <c r="N6" s="39"/>
    </row>
    <row r="7" spans="1:14" x14ac:dyDescent="0.2">
      <c r="A7" s="166" t="s">
        <v>7</v>
      </c>
      <c r="B7" s="166" t="s">
        <v>31</v>
      </c>
      <c r="C7" s="179" t="s">
        <v>47</v>
      </c>
      <c r="D7" s="166" t="s">
        <v>17</v>
      </c>
      <c r="E7" s="166" t="s">
        <v>90</v>
      </c>
      <c r="F7" s="166" t="s">
        <v>8</v>
      </c>
      <c r="G7" s="166"/>
      <c r="H7" s="166"/>
      <c r="I7" s="166"/>
      <c r="J7" s="166"/>
      <c r="K7" s="166"/>
      <c r="L7" s="39"/>
      <c r="M7" s="39"/>
      <c r="N7" s="39"/>
    </row>
    <row r="8" spans="1:14" ht="78.75" x14ac:dyDescent="0.2">
      <c r="A8" s="166"/>
      <c r="B8" s="166"/>
      <c r="C8" s="179"/>
      <c r="D8" s="166"/>
      <c r="E8" s="166"/>
      <c r="F8" s="87" t="s">
        <v>88</v>
      </c>
      <c r="G8" s="87" t="s">
        <v>84</v>
      </c>
      <c r="H8" s="87" t="s">
        <v>85</v>
      </c>
      <c r="I8" s="87" t="s">
        <v>86</v>
      </c>
      <c r="J8" s="87" t="s">
        <v>87</v>
      </c>
      <c r="K8" s="87" t="s">
        <v>34</v>
      </c>
      <c r="L8" s="39"/>
      <c r="M8" s="39"/>
      <c r="N8" s="39"/>
    </row>
    <row r="9" spans="1:14" x14ac:dyDescent="0.2">
      <c r="A9" s="87">
        <v>1</v>
      </c>
      <c r="B9" s="87">
        <v>2</v>
      </c>
      <c r="C9" s="87">
        <v>3</v>
      </c>
      <c r="D9" s="87">
        <v>4</v>
      </c>
      <c r="E9" s="87">
        <v>5</v>
      </c>
      <c r="F9" s="87">
        <v>6</v>
      </c>
      <c r="G9" s="87">
        <v>7</v>
      </c>
      <c r="H9" s="87">
        <v>8</v>
      </c>
      <c r="I9" s="87">
        <v>9</v>
      </c>
      <c r="J9" s="87">
        <v>10</v>
      </c>
      <c r="K9" s="87">
        <v>11</v>
      </c>
      <c r="L9" s="39"/>
      <c r="M9" s="39"/>
      <c r="N9" s="39"/>
    </row>
    <row r="10" spans="1:14" ht="12.75" x14ac:dyDescent="0.2">
      <c r="A10" s="171" t="s">
        <v>322</v>
      </c>
      <c r="B10" s="172"/>
      <c r="C10" s="172"/>
      <c r="D10" s="172"/>
      <c r="E10" s="177"/>
      <c r="F10" s="177"/>
      <c r="G10" s="177"/>
      <c r="H10" s="177"/>
      <c r="I10" s="177"/>
      <c r="J10" s="177"/>
      <c r="K10" s="178"/>
      <c r="L10" s="39"/>
      <c r="M10" s="39"/>
      <c r="N10" s="39"/>
    </row>
    <row r="11" spans="1:14" ht="60" x14ac:dyDescent="0.2">
      <c r="A11" s="92">
        <v>1</v>
      </c>
      <c r="B11" s="95" t="s">
        <v>560</v>
      </c>
      <c r="C11" s="126" t="s">
        <v>309</v>
      </c>
      <c r="D11" s="50" t="s">
        <v>641</v>
      </c>
      <c r="E11" s="33">
        <v>100</v>
      </c>
      <c r="F11" s="33">
        <v>100</v>
      </c>
      <c r="G11" s="33">
        <v>100</v>
      </c>
      <c r="H11" s="68">
        <v>100</v>
      </c>
      <c r="I11" s="69">
        <v>100</v>
      </c>
      <c r="J11" s="69">
        <v>100</v>
      </c>
      <c r="K11" s="16" t="s">
        <v>161</v>
      </c>
      <c r="L11" s="39"/>
      <c r="M11" s="39"/>
      <c r="N11" s="39"/>
    </row>
    <row r="12" spans="1:14" ht="45" x14ac:dyDescent="0.2">
      <c r="A12" s="92">
        <f>A11+1</f>
        <v>2</v>
      </c>
      <c r="B12" s="51" t="s">
        <v>561</v>
      </c>
      <c r="C12" s="126" t="s">
        <v>309</v>
      </c>
      <c r="D12" s="50" t="s">
        <v>641</v>
      </c>
      <c r="E12" s="33" t="s">
        <v>482</v>
      </c>
      <c r="F12" s="33" t="s">
        <v>482</v>
      </c>
      <c r="G12" s="33" t="s">
        <v>482</v>
      </c>
      <c r="H12" s="68">
        <v>40</v>
      </c>
      <c r="I12" s="69">
        <v>25</v>
      </c>
      <c r="J12" s="69">
        <v>10</v>
      </c>
      <c r="K12" s="16" t="s">
        <v>161</v>
      </c>
      <c r="L12" s="39"/>
      <c r="M12" s="39"/>
      <c r="N12" s="39"/>
    </row>
    <row r="13" spans="1:14" ht="120" x14ac:dyDescent="0.2">
      <c r="A13" s="92">
        <f t="shared" ref="A13:A33" si="0">A12+1</f>
        <v>3</v>
      </c>
      <c r="B13" s="95" t="s">
        <v>562</v>
      </c>
      <c r="C13" s="126" t="s">
        <v>309</v>
      </c>
      <c r="D13" s="50" t="s">
        <v>641</v>
      </c>
      <c r="E13" s="33">
        <v>90</v>
      </c>
      <c r="F13" s="33">
        <v>90</v>
      </c>
      <c r="G13" s="33">
        <v>93</v>
      </c>
      <c r="H13" s="68">
        <v>95</v>
      </c>
      <c r="I13" s="69">
        <v>97</v>
      </c>
      <c r="J13" s="69">
        <v>100</v>
      </c>
      <c r="K13" s="16" t="s">
        <v>162</v>
      </c>
      <c r="L13" s="39"/>
      <c r="M13" s="39"/>
      <c r="N13" s="39"/>
    </row>
    <row r="14" spans="1:14" ht="45" x14ac:dyDescent="0.2">
      <c r="A14" s="92">
        <f t="shared" si="0"/>
        <v>4</v>
      </c>
      <c r="B14" s="95" t="s">
        <v>642</v>
      </c>
      <c r="C14" s="126" t="s">
        <v>309</v>
      </c>
      <c r="D14" s="50" t="s">
        <v>641</v>
      </c>
      <c r="E14" s="33">
        <v>100</v>
      </c>
      <c r="F14" s="33">
        <v>100</v>
      </c>
      <c r="G14" s="33">
        <v>100</v>
      </c>
      <c r="H14" s="68">
        <v>100</v>
      </c>
      <c r="I14" s="69">
        <v>100</v>
      </c>
      <c r="J14" s="69">
        <v>100</v>
      </c>
      <c r="K14" s="16" t="s">
        <v>162</v>
      </c>
      <c r="L14" s="39"/>
      <c r="M14" s="39"/>
      <c r="N14" s="39"/>
    </row>
    <row r="15" spans="1:14" ht="120" x14ac:dyDescent="0.2">
      <c r="A15" s="92">
        <f t="shared" si="0"/>
        <v>5</v>
      </c>
      <c r="B15" s="95" t="s">
        <v>643</v>
      </c>
      <c r="C15" s="126" t="s">
        <v>309</v>
      </c>
      <c r="D15" s="50" t="s">
        <v>641</v>
      </c>
      <c r="E15" s="33">
        <v>95</v>
      </c>
      <c r="F15" s="33">
        <v>95</v>
      </c>
      <c r="G15" s="33">
        <v>95</v>
      </c>
      <c r="H15" s="68">
        <v>100</v>
      </c>
      <c r="I15" s="69">
        <v>100</v>
      </c>
      <c r="J15" s="69">
        <v>100</v>
      </c>
      <c r="K15" s="16" t="s">
        <v>185</v>
      </c>
      <c r="L15" s="39"/>
      <c r="M15" s="39"/>
      <c r="N15" s="39"/>
    </row>
    <row r="16" spans="1:14" ht="45" x14ac:dyDescent="0.2">
      <c r="A16" s="92">
        <f t="shared" si="0"/>
        <v>6</v>
      </c>
      <c r="B16" s="95" t="s">
        <v>644</v>
      </c>
      <c r="C16" s="32" t="s">
        <v>658</v>
      </c>
      <c r="D16" s="50" t="s">
        <v>641</v>
      </c>
      <c r="E16" s="33">
        <v>60</v>
      </c>
      <c r="F16" s="33">
        <v>60</v>
      </c>
      <c r="G16" s="33">
        <v>70</v>
      </c>
      <c r="H16" s="68">
        <v>80</v>
      </c>
      <c r="I16" s="69">
        <v>82</v>
      </c>
      <c r="J16" s="69">
        <v>85</v>
      </c>
      <c r="K16" s="16" t="s">
        <v>185</v>
      </c>
      <c r="L16" s="39"/>
      <c r="M16" s="39"/>
      <c r="N16" s="39"/>
    </row>
    <row r="17" spans="1:14" ht="45" customHeight="1" x14ac:dyDescent="0.2">
      <c r="A17" s="92">
        <f t="shared" si="0"/>
        <v>7</v>
      </c>
      <c r="B17" s="95" t="s">
        <v>540</v>
      </c>
      <c r="C17" s="126" t="s">
        <v>309</v>
      </c>
      <c r="D17" s="50" t="s">
        <v>641</v>
      </c>
      <c r="E17" s="33">
        <v>48</v>
      </c>
      <c r="F17" s="33">
        <v>48</v>
      </c>
      <c r="G17" s="33">
        <v>50</v>
      </c>
      <c r="H17" s="68">
        <v>70</v>
      </c>
      <c r="I17" s="69">
        <v>75</v>
      </c>
      <c r="J17" s="69">
        <v>80</v>
      </c>
      <c r="K17" s="16" t="s">
        <v>185</v>
      </c>
      <c r="L17" s="39"/>
      <c r="M17" s="39"/>
      <c r="N17" s="39"/>
    </row>
    <row r="18" spans="1:14" ht="45" x14ac:dyDescent="0.2">
      <c r="A18" s="92">
        <f t="shared" si="0"/>
        <v>8</v>
      </c>
      <c r="B18" s="95" t="s">
        <v>645</v>
      </c>
      <c r="C18" s="92" t="s">
        <v>486</v>
      </c>
      <c r="D18" s="50" t="s">
        <v>641</v>
      </c>
      <c r="E18" s="92">
        <v>4</v>
      </c>
      <c r="F18" s="92">
        <v>4</v>
      </c>
      <c r="G18" s="92">
        <v>2.2999999999999998</v>
      </c>
      <c r="H18" s="70">
        <v>2.2000000000000002</v>
      </c>
      <c r="I18" s="71">
        <v>2</v>
      </c>
      <c r="J18" s="71">
        <v>2</v>
      </c>
      <c r="K18" s="16" t="s">
        <v>185</v>
      </c>
      <c r="L18" s="39"/>
      <c r="M18" s="39"/>
      <c r="N18" s="39"/>
    </row>
    <row r="19" spans="1:14" ht="60" x14ac:dyDescent="0.2">
      <c r="A19" s="92">
        <f t="shared" si="0"/>
        <v>9</v>
      </c>
      <c r="B19" s="95" t="s">
        <v>481</v>
      </c>
      <c r="C19" s="126" t="s">
        <v>309</v>
      </c>
      <c r="D19" s="50" t="s">
        <v>641</v>
      </c>
      <c r="E19" s="92">
        <v>70</v>
      </c>
      <c r="F19" s="92">
        <v>70</v>
      </c>
      <c r="G19" s="92">
        <v>80</v>
      </c>
      <c r="H19" s="70">
        <v>85</v>
      </c>
      <c r="I19" s="71">
        <v>85</v>
      </c>
      <c r="J19" s="71">
        <v>90</v>
      </c>
      <c r="K19" s="16" t="s">
        <v>185</v>
      </c>
      <c r="L19" s="39"/>
      <c r="M19" s="39"/>
      <c r="N19" s="39"/>
    </row>
    <row r="20" spans="1:14" ht="30" x14ac:dyDescent="0.2">
      <c r="A20" s="92">
        <f t="shared" si="0"/>
        <v>10</v>
      </c>
      <c r="B20" s="95" t="s">
        <v>646</v>
      </c>
      <c r="C20" s="92" t="s">
        <v>486</v>
      </c>
      <c r="D20" s="50" t="s">
        <v>641</v>
      </c>
      <c r="E20" s="33" t="s">
        <v>482</v>
      </c>
      <c r="F20" s="33" t="s">
        <v>482</v>
      </c>
      <c r="G20" s="33" t="s">
        <v>482</v>
      </c>
      <c r="H20" s="70">
        <v>39</v>
      </c>
      <c r="I20" s="71">
        <v>37</v>
      </c>
      <c r="J20" s="71">
        <v>35</v>
      </c>
      <c r="K20" s="16" t="s">
        <v>185</v>
      </c>
      <c r="L20" s="39"/>
      <c r="M20" s="39"/>
      <c r="N20" s="39"/>
    </row>
    <row r="21" spans="1:14" ht="45" x14ac:dyDescent="0.2">
      <c r="A21" s="92">
        <f t="shared" si="0"/>
        <v>11</v>
      </c>
      <c r="B21" s="95" t="s">
        <v>647</v>
      </c>
      <c r="C21" s="92" t="s">
        <v>486</v>
      </c>
      <c r="D21" s="50" t="s">
        <v>641</v>
      </c>
      <c r="E21" s="33" t="s">
        <v>482</v>
      </c>
      <c r="F21" s="33" t="s">
        <v>482</v>
      </c>
      <c r="G21" s="33" t="s">
        <v>482</v>
      </c>
      <c r="H21" s="70">
        <v>30</v>
      </c>
      <c r="I21" s="71">
        <v>30</v>
      </c>
      <c r="J21" s="71">
        <v>30</v>
      </c>
      <c r="K21" s="16" t="s">
        <v>185</v>
      </c>
      <c r="L21" s="39"/>
      <c r="M21" s="39"/>
      <c r="N21" s="39"/>
    </row>
    <row r="22" spans="1:14" ht="45" x14ac:dyDescent="0.2">
      <c r="A22" s="92">
        <f t="shared" si="0"/>
        <v>12</v>
      </c>
      <c r="B22" s="95" t="s">
        <v>648</v>
      </c>
      <c r="C22" s="92" t="s">
        <v>486</v>
      </c>
      <c r="D22" s="50" t="s">
        <v>641</v>
      </c>
      <c r="E22" s="33" t="s">
        <v>482</v>
      </c>
      <c r="F22" s="33" t="s">
        <v>482</v>
      </c>
      <c r="G22" s="33" t="s">
        <v>482</v>
      </c>
      <c r="H22" s="70">
        <v>30</v>
      </c>
      <c r="I22" s="71">
        <v>30</v>
      </c>
      <c r="J22" s="71">
        <v>30</v>
      </c>
      <c r="K22" s="16" t="s">
        <v>185</v>
      </c>
      <c r="L22" s="39"/>
      <c r="M22" s="39"/>
      <c r="N22" s="39"/>
    </row>
    <row r="23" spans="1:14" ht="30" x14ac:dyDescent="0.2">
      <c r="A23" s="92">
        <f t="shared" si="0"/>
        <v>13</v>
      </c>
      <c r="B23" s="95" t="s">
        <v>649</v>
      </c>
      <c r="C23" s="92" t="s">
        <v>486</v>
      </c>
      <c r="D23" s="50" t="s">
        <v>641</v>
      </c>
      <c r="E23" s="92">
        <v>10</v>
      </c>
      <c r="F23" s="92">
        <v>10</v>
      </c>
      <c r="G23" s="92">
        <v>10</v>
      </c>
      <c r="H23" s="70">
        <v>10</v>
      </c>
      <c r="I23" s="71">
        <v>5</v>
      </c>
      <c r="J23" s="71">
        <v>5</v>
      </c>
      <c r="K23" s="16" t="s">
        <v>185</v>
      </c>
      <c r="L23" s="39"/>
      <c r="M23" s="39"/>
      <c r="N23" s="39"/>
    </row>
    <row r="24" spans="1:14" ht="75" x14ac:dyDescent="0.2">
      <c r="A24" s="92">
        <f t="shared" si="0"/>
        <v>14</v>
      </c>
      <c r="B24" s="95" t="s">
        <v>157</v>
      </c>
      <c r="C24" s="126" t="s">
        <v>309</v>
      </c>
      <c r="D24" s="50" t="s">
        <v>641</v>
      </c>
      <c r="E24" s="92">
        <v>93</v>
      </c>
      <c r="F24" s="92">
        <v>93</v>
      </c>
      <c r="G24" s="92">
        <v>95</v>
      </c>
      <c r="H24" s="70">
        <v>96</v>
      </c>
      <c r="I24" s="71">
        <v>98</v>
      </c>
      <c r="J24" s="71">
        <v>100</v>
      </c>
      <c r="K24" s="16" t="s">
        <v>185</v>
      </c>
      <c r="L24" s="39"/>
      <c r="M24" s="39"/>
      <c r="N24" s="39"/>
    </row>
    <row r="25" spans="1:14" ht="45" x14ac:dyDescent="0.2">
      <c r="A25" s="92">
        <f t="shared" si="0"/>
        <v>15</v>
      </c>
      <c r="B25" s="95" t="s">
        <v>650</v>
      </c>
      <c r="C25" s="126" t="s">
        <v>309</v>
      </c>
      <c r="D25" s="50" t="s">
        <v>641</v>
      </c>
      <c r="E25" s="33">
        <v>50</v>
      </c>
      <c r="F25" s="33">
        <v>50</v>
      </c>
      <c r="G25" s="33">
        <v>70</v>
      </c>
      <c r="H25" s="68">
        <v>80</v>
      </c>
      <c r="I25" s="69">
        <v>90</v>
      </c>
      <c r="J25" s="69">
        <v>100</v>
      </c>
      <c r="K25" s="16" t="s">
        <v>185</v>
      </c>
      <c r="L25" s="39"/>
      <c r="M25" s="39"/>
      <c r="N25" s="39"/>
    </row>
    <row r="26" spans="1:14" ht="180" x14ac:dyDescent="0.2">
      <c r="A26" s="92">
        <f t="shared" si="0"/>
        <v>16</v>
      </c>
      <c r="B26" s="95" t="s">
        <v>651</v>
      </c>
      <c r="C26" s="126" t="s">
        <v>309</v>
      </c>
      <c r="D26" s="50" t="s">
        <v>641</v>
      </c>
      <c r="E26" s="33">
        <v>100</v>
      </c>
      <c r="F26" s="33">
        <v>100</v>
      </c>
      <c r="G26" s="33">
        <v>100</v>
      </c>
      <c r="H26" s="68">
        <v>100</v>
      </c>
      <c r="I26" s="69">
        <v>100</v>
      </c>
      <c r="J26" s="69">
        <v>100</v>
      </c>
      <c r="K26" s="16" t="s">
        <v>161</v>
      </c>
      <c r="L26" s="39"/>
      <c r="M26" s="39"/>
      <c r="N26" s="39"/>
    </row>
    <row r="27" spans="1:14" ht="60" x14ac:dyDescent="0.2">
      <c r="A27" s="92">
        <f t="shared" si="0"/>
        <v>17</v>
      </c>
      <c r="B27" s="95" t="s">
        <v>652</v>
      </c>
      <c r="C27" s="126" t="s">
        <v>309</v>
      </c>
      <c r="D27" s="50" t="s">
        <v>158</v>
      </c>
      <c r="E27" s="33">
        <v>13.6</v>
      </c>
      <c r="F27" s="33">
        <v>13.6</v>
      </c>
      <c r="G27" s="33">
        <v>13.8</v>
      </c>
      <c r="H27" s="68">
        <v>13.8</v>
      </c>
      <c r="I27" s="69">
        <v>13.8</v>
      </c>
      <c r="J27" s="69">
        <v>13.8</v>
      </c>
      <c r="K27" s="16" t="s">
        <v>204</v>
      </c>
      <c r="L27" s="39"/>
      <c r="M27" s="39"/>
      <c r="N27" s="39"/>
    </row>
    <row r="28" spans="1:14" ht="60" x14ac:dyDescent="0.2">
      <c r="A28" s="92">
        <f t="shared" si="0"/>
        <v>18</v>
      </c>
      <c r="B28" s="95" t="s">
        <v>653</v>
      </c>
      <c r="C28" s="126" t="s">
        <v>309</v>
      </c>
      <c r="D28" s="50" t="s">
        <v>641</v>
      </c>
      <c r="E28" s="33" t="s">
        <v>482</v>
      </c>
      <c r="F28" s="33" t="s">
        <v>482</v>
      </c>
      <c r="G28" s="72">
        <v>100</v>
      </c>
      <c r="H28" s="73">
        <v>100</v>
      </c>
      <c r="I28" s="74">
        <v>100</v>
      </c>
      <c r="J28" s="74">
        <v>100</v>
      </c>
      <c r="K28" s="16" t="s">
        <v>204</v>
      </c>
      <c r="L28" s="39"/>
      <c r="M28" s="39"/>
      <c r="N28" s="39"/>
    </row>
    <row r="29" spans="1:14" ht="75" x14ac:dyDescent="0.2">
      <c r="A29" s="92">
        <f t="shared" si="0"/>
        <v>19</v>
      </c>
      <c r="B29" s="95" t="s">
        <v>654</v>
      </c>
      <c r="C29" s="92" t="s">
        <v>486</v>
      </c>
      <c r="D29" s="50" t="s">
        <v>158</v>
      </c>
      <c r="E29" s="33" t="s">
        <v>482</v>
      </c>
      <c r="F29" s="33" t="s">
        <v>482</v>
      </c>
      <c r="G29" s="33" t="s">
        <v>482</v>
      </c>
      <c r="H29" s="73">
        <v>1</v>
      </c>
      <c r="I29" s="74">
        <v>1</v>
      </c>
      <c r="J29" s="74">
        <v>1</v>
      </c>
      <c r="K29" s="16" t="s">
        <v>204</v>
      </c>
      <c r="L29" s="39"/>
      <c r="M29" s="39"/>
      <c r="N29" s="39"/>
    </row>
    <row r="30" spans="1:14" ht="48.75" customHeight="1" x14ac:dyDescent="0.2">
      <c r="A30" s="92">
        <f t="shared" si="0"/>
        <v>20</v>
      </c>
      <c r="B30" s="95" t="s">
        <v>159</v>
      </c>
      <c r="C30" s="126" t="s">
        <v>309</v>
      </c>
      <c r="D30" s="50" t="s">
        <v>641</v>
      </c>
      <c r="E30" s="33">
        <v>80</v>
      </c>
      <c r="F30" s="33">
        <v>80</v>
      </c>
      <c r="G30" s="33">
        <v>85</v>
      </c>
      <c r="H30" s="88">
        <v>90</v>
      </c>
      <c r="I30" s="87">
        <v>90</v>
      </c>
      <c r="J30" s="87">
        <v>90</v>
      </c>
      <c r="K30" s="16" t="s">
        <v>161</v>
      </c>
      <c r="L30" s="39"/>
      <c r="M30" s="39"/>
      <c r="N30" s="39"/>
    </row>
    <row r="31" spans="1:14" ht="75" x14ac:dyDescent="0.2">
      <c r="A31" s="92">
        <f t="shared" si="0"/>
        <v>21</v>
      </c>
      <c r="B31" s="95" t="s">
        <v>655</v>
      </c>
      <c r="C31" s="92" t="s">
        <v>657</v>
      </c>
      <c r="D31" s="50" t="s">
        <v>641</v>
      </c>
      <c r="E31" s="33">
        <v>75</v>
      </c>
      <c r="F31" s="33">
        <v>75</v>
      </c>
      <c r="G31" s="33">
        <v>76</v>
      </c>
      <c r="H31" s="75">
        <v>77</v>
      </c>
      <c r="I31" s="76">
        <v>78</v>
      </c>
      <c r="J31" s="87">
        <v>79</v>
      </c>
      <c r="K31" s="16" t="s">
        <v>161</v>
      </c>
      <c r="L31" s="39"/>
      <c r="M31" s="39"/>
      <c r="N31" s="39"/>
    </row>
    <row r="32" spans="1:14" ht="45" x14ac:dyDescent="0.2">
      <c r="A32" s="92">
        <f t="shared" si="0"/>
        <v>22</v>
      </c>
      <c r="B32" s="95" t="s">
        <v>563</v>
      </c>
      <c r="C32" s="126" t="s">
        <v>309</v>
      </c>
      <c r="D32" s="50" t="s">
        <v>641</v>
      </c>
      <c r="E32" s="92">
        <v>80</v>
      </c>
      <c r="F32" s="92">
        <v>80</v>
      </c>
      <c r="G32" s="92">
        <v>85</v>
      </c>
      <c r="H32" s="88">
        <v>80</v>
      </c>
      <c r="I32" s="87">
        <v>90</v>
      </c>
      <c r="J32" s="87">
        <v>97</v>
      </c>
      <c r="K32" s="16" t="s">
        <v>161</v>
      </c>
      <c r="L32" s="39"/>
      <c r="M32" s="39"/>
      <c r="N32" s="39"/>
    </row>
    <row r="33" spans="1:14" ht="120" x14ac:dyDescent="0.2">
      <c r="A33" s="92">
        <f t="shared" si="0"/>
        <v>23</v>
      </c>
      <c r="B33" s="95" t="s">
        <v>656</v>
      </c>
      <c r="C33" s="126" t="s">
        <v>309</v>
      </c>
      <c r="D33" s="50" t="s">
        <v>641</v>
      </c>
      <c r="E33" s="33">
        <v>70</v>
      </c>
      <c r="F33" s="33">
        <v>70</v>
      </c>
      <c r="G33" s="33">
        <v>85</v>
      </c>
      <c r="H33" s="75">
        <v>100</v>
      </c>
      <c r="I33" s="76">
        <v>100</v>
      </c>
      <c r="J33" s="76">
        <v>100</v>
      </c>
      <c r="K33" s="16" t="s">
        <v>148</v>
      </c>
      <c r="L33" s="39"/>
      <c r="M33" s="39"/>
      <c r="N33" s="39"/>
    </row>
    <row r="34" spans="1:14" ht="12.75" x14ac:dyDescent="0.2">
      <c r="A34" s="171" t="s">
        <v>323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3"/>
      <c r="L34" s="39"/>
      <c r="M34" s="39"/>
      <c r="N34" s="39"/>
    </row>
    <row r="35" spans="1:14" ht="45" x14ac:dyDescent="0.2">
      <c r="A35" s="33">
        <v>1</v>
      </c>
      <c r="B35" s="94" t="s">
        <v>387</v>
      </c>
      <c r="C35" s="92" t="s">
        <v>309</v>
      </c>
      <c r="D35" s="92" t="s">
        <v>110</v>
      </c>
      <c r="E35" s="92">
        <v>100</v>
      </c>
      <c r="F35" s="24" t="s">
        <v>202</v>
      </c>
      <c r="G35" s="24" t="s">
        <v>202</v>
      </c>
      <c r="H35" s="24" t="s">
        <v>202</v>
      </c>
      <c r="I35" s="24" t="s">
        <v>202</v>
      </c>
      <c r="J35" s="24" t="s">
        <v>202</v>
      </c>
      <c r="K35" s="16" t="s">
        <v>161</v>
      </c>
      <c r="L35" s="39"/>
      <c r="M35" s="39"/>
      <c r="N35" s="39"/>
    </row>
    <row r="36" spans="1:14" ht="45" x14ac:dyDescent="0.2">
      <c r="A36" s="33">
        <v>2</v>
      </c>
      <c r="B36" s="94" t="s">
        <v>200</v>
      </c>
      <c r="C36" s="92" t="s">
        <v>309</v>
      </c>
      <c r="D36" s="92" t="s">
        <v>110</v>
      </c>
      <c r="E36" s="92">
        <v>91</v>
      </c>
      <c r="F36" s="24" t="s">
        <v>493</v>
      </c>
      <c r="G36" s="24" t="s">
        <v>493</v>
      </c>
      <c r="H36" s="24" t="s">
        <v>493</v>
      </c>
      <c r="I36" s="24" t="s">
        <v>493</v>
      </c>
      <c r="J36" s="24">
        <v>94.8</v>
      </c>
      <c r="K36" s="16" t="s">
        <v>162</v>
      </c>
      <c r="L36" s="39"/>
      <c r="M36" s="39"/>
      <c r="N36" s="39"/>
    </row>
    <row r="37" spans="1:14" ht="45" x14ac:dyDescent="0.2">
      <c r="A37" s="52">
        <v>3</v>
      </c>
      <c r="B37" s="53" t="s">
        <v>308</v>
      </c>
      <c r="C37" s="93" t="s">
        <v>309</v>
      </c>
      <c r="D37" s="93" t="s">
        <v>201</v>
      </c>
      <c r="E37" s="93">
        <v>13.5</v>
      </c>
      <c r="F37" s="34">
        <v>13</v>
      </c>
      <c r="G37" s="34">
        <v>12.5</v>
      </c>
      <c r="H37" s="34">
        <v>12</v>
      </c>
      <c r="I37" s="34">
        <v>11.5</v>
      </c>
      <c r="J37" s="34">
        <v>11</v>
      </c>
      <c r="K37" s="35" t="s">
        <v>161</v>
      </c>
      <c r="L37" s="39"/>
      <c r="M37" s="39"/>
      <c r="N37" s="39"/>
    </row>
    <row r="38" spans="1:14" ht="30" x14ac:dyDescent="0.2">
      <c r="A38" s="33">
        <v>4</v>
      </c>
      <c r="B38" s="54" t="s">
        <v>485</v>
      </c>
      <c r="C38" s="93" t="s">
        <v>486</v>
      </c>
      <c r="D38" s="92" t="s">
        <v>110</v>
      </c>
      <c r="E38" s="92" t="s">
        <v>482</v>
      </c>
      <c r="F38" s="24" t="s">
        <v>482</v>
      </c>
      <c r="G38" s="24" t="s">
        <v>494</v>
      </c>
      <c r="H38" s="24" t="s">
        <v>494</v>
      </c>
      <c r="I38" s="24" t="s">
        <v>494</v>
      </c>
      <c r="J38" s="24" t="s">
        <v>494</v>
      </c>
      <c r="K38" s="16" t="s">
        <v>161</v>
      </c>
      <c r="L38" s="39"/>
      <c r="M38" s="39"/>
      <c r="N38" s="39"/>
    </row>
    <row r="39" spans="1:14" ht="12.75" x14ac:dyDescent="0.2">
      <c r="A39" s="171" t="s">
        <v>327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3"/>
      <c r="L39" s="39"/>
      <c r="M39" s="39"/>
      <c r="N39" s="39"/>
    </row>
    <row r="40" spans="1:14" s="14" customFormat="1" ht="60" x14ac:dyDescent="0.2">
      <c r="A40" s="92">
        <v>1</v>
      </c>
      <c r="B40" s="94" t="s">
        <v>388</v>
      </c>
      <c r="C40" s="92" t="s">
        <v>390</v>
      </c>
      <c r="D40" s="92" t="s">
        <v>110</v>
      </c>
      <c r="E40" s="92">
        <v>21</v>
      </c>
      <c r="F40" s="92">
        <v>25</v>
      </c>
      <c r="G40" s="17">
        <v>25</v>
      </c>
      <c r="H40" s="92">
        <v>25</v>
      </c>
      <c r="I40" s="92">
        <v>25</v>
      </c>
      <c r="J40" s="92">
        <v>25</v>
      </c>
      <c r="K40" s="16" t="s">
        <v>204</v>
      </c>
    </row>
    <row r="41" spans="1:14" ht="12.75" x14ac:dyDescent="0.2">
      <c r="A41" s="171" t="s">
        <v>329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3"/>
      <c r="L41" s="39"/>
      <c r="M41" s="39"/>
      <c r="N41" s="39"/>
    </row>
    <row r="42" spans="1:14" ht="60" x14ac:dyDescent="0.2">
      <c r="A42" s="55">
        <v>1</v>
      </c>
      <c r="B42" s="95" t="s">
        <v>199</v>
      </c>
      <c r="C42" s="92" t="s">
        <v>390</v>
      </c>
      <c r="D42" s="92" t="s">
        <v>110</v>
      </c>
      <c r="E42" s="92">
        <v>-7</v>
      </c>
      <c r="F42" s="92">
        <v>7</v>
      </c>
      <c r="G42" s="92">
        <v>4</v>
      </c>
      <c r="H42" s="92">
        <v>3.3</v>
      </c>
      <c r="I42" s="92">
        <v>-3.6</v>
      </c>
      <c r="J42" s="92">
        <v>2.1</v>
      </c>
      <c r="K42" s="16" t="s">
        <v>161</v>
      </c>
      <c r="L42" s="39"/>
      <c r="M42" s="39"/>
      <c r="N42" s="39"/>
    </row>
    <row r="43" spans="1:14" ht="105" x14ac:dyDescent="0.2">
      <c r="A43" s="55">
        <v>2</v>
      </c>
      <c r="B43" s="94" t="s">
        <v>310</v>
      </c>
      <c r="C43" s="92" t="s">
        <v>390</v>
      </c>
      <c r="D43" s="92" t="s">
        <v>110</v>
      </c>
      <c r="E43" s="92">
        <v>0</v>
      </c>
      <c r="F43" s="92" t="s">
        <v>184</v>
      </c>
      <c r="G43" s="92" t="s">
        <v>184</v>
      </c>
      <c r="H43" s="92" t="s">
        <v>184</v>
      </c>
      <c r="I43" s="92" t="s">
        <v>184</v>
      </c>
      <c r="J43" s="92" t="s">
        <v>184</v>
      </c>
      <c r="K43" s="16" t="s">
        <v>185</v>
      </c>
      <c r="L43" s="39"/>
      <c r="M43" s="39"/>
      <c r="N43" s="39"/>
    </row>
    <row r="44" spans="1:14" ht="45" x14ac:dyDescent="0.2">
      <c r="A44" s="55">
        <v>3</v>
      </c>
      <c r="B44" s="94" t="s">
        <v>487</v>
      </c>
      <c r="C44" s="92" t="s">
        <v>486</v>
      </c>
      <c r="D44" s="92" t="s">
        <v>483</v>
      </c>
      <c r="E44" s="92" t="s">
        <v>482</v>
      </c>
      <c r="F44" s="92" t="s">
        <v>482</v>
      </c>
      <c r="G44" s="92">
        <v>0.81</v>
      </c>
      <c r="H44" s="92" t="s">
        <v>482</v>
      </c>
      <c r="I44" s="92" t="s">
        <v>482</v>
      </c>
      <c r="J44" s="92" t="s">
        <v>482</v>
      </c>
      <c r="K44" s="16" t="s">
        <v>161</v>
      </c>
      <c r="L44" s="39"/>
      <c r="M44" s="39"/>
      <c r="N44" s="39"/>
    </row>
    <row r="45" spans="1:14" s="77" customFormat="1" ht="45" x14ac:dyDescent="0.2">
      <c r="A45" s="55">
        <v>4</v>
      </c>
      <c r="B45" s="94" t="s">
        <v>682</v>
      </c>
      <c r="C45" s="92" t="s">
        <v>486</v>
      </c>
      <c r="D45" s="92" t="s">
        <v>483</v>
      </c>
      <c r="E45" s="92" t="s">
        <v>482</v>
      </c>
      <c r="F45" s="92" t="s">
        <v>482</v>
      </c>
      <c r="G45" s="92">
        <v>10185</v>
      </c>
      <c r="H45" s="92" t="s">
        <v>482</v>
      </c>
      <c r="I45" s="92" t="s">
        <v>482</v>
      </c>
      <c r="J45" s="92" t="s">
        <v>482</v>
      </c>
      <c r="K45" s="16" t="s">
        <v>161</v>
      </c>
      <c r="L45" s="39"/>
      <c r="M45" s="39"/>
      <c r="N45" s="39"/>
    </row>
    <row r="46" spans="1:14" s="77" customFormat="1" ht="45" x14ac:dyDescent="0.2">
      <c r="A46" s="55">
        <v>5</v>
      </c>
      <c r="B46" s="94" t="s">
        <v>681</v>
      </c>
      <c r="C46" s="92" t="s">
        <v>486</v>
      </c>
      <c r="D46" s="92" t="s">
        <v>483</v>
      </c>
      <c r="E46" s="92" t="s">
        <v>482</v>
      </c>
      <c r="F46" s="92" t="s">
        <v>482</v>
      </c>
      <c r="G46" s="92" t="s">
        <v>482</v>
      </c>
      <c r="H46" s="92">
        <v>7.4999999999999997E-2</v>
      </c>
      <c r="I46" s="92">
        <v>6.7000000000000004E-2</v>
      </c>
      <c r="J46" s="92">
        <v>6.2E-2</v>
      </c>
      <c r="K46" s="16" t="s">
        <v>161</v>
      </c>
      <c r="L46" s="39"/>
      <c r="M46" s="39"/>
      <c r="N46" s="39"/>
    </row>
    <row r="47" spans="1:14" ht="12.75" x14ac:dyDescent="0.2">
      <c r="A47" s="171" t="s">
        <v>330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3"/>
      <c r="L47" s="39"/>
      <c r="M47" s="39"/>
      <c r="N47" s="39"/>
    </row>
    <row r="48" spans="1:14" s="14" customFormat="1" ht="60" x14ac:dyDescent="0.2">
      <c r="A48" s="55">
        <v>1</v>
      </c>
      <c r="B48" s="94" t="s">
        <v>106</v>
      </c>
      <c r="C48" s="92" t="s">
        <v>390</v>
      </c>
      <c r="D48" s="92" t="s">
        <v>110</v>
      </c>
      <c r="E48" s="92">
        <v>0</v>
      </c>
      <c r="F48" s="92">
        <v>0</v>
      </c>
      <c r="G48" s="92">
        <v>5</v>
      </c>
      <c r="H48" s="92">
        <v>5</v>
      </c>
      <c r="I48" s="92">
        <v>5</v>
      </c>
      <c r="J48" s="92">
        <v>5</v>
      </c>
      <c r="K48" s="16" t="s">
        <v>162</v>
      </c>
    </row>
    <row r="49" spans="1:14" ht="45" x14ac:dyDescent="0.2">
      <c r="A49" s="55">
        <v>2</v>
      </c>
      <c r="B49" s="95" t="s">
        <v>104</v>
      </c>
      <c r="C49" s="92" t="s">
        <v>390</v>
      </c>
      <c r="D49" s="92" t="s">
        <v>105</v>
      </c>
      <c r="E49" s="92">
        <v>350</v>
      </c>
      <c r="F49" s="92">
        <v>350</v>
      </c>
      <c r="G49" s="92">
        <v>343</v>
      </c>
      <c r="H49" s="92">
        <v>176</v>
      </c>
      <c r="I49" s="92">
        <v>176</v>
      </c>
      <c r="J49" s="92">
        <v>176</v>
      </c>
      <c r="K49" s="16" t="s">
        <v>162</v>
      </c>
      <c r="L49" s="39"/>
      <c r="M49" s="39"/>
      <c r="N49" s="39"/>
    </row>
    <row r="50" spans="1:14" ht="75" x14ac:dyDescent="0.2">
      <c r="A50" s="55">
        <v>3</v>
      </c>
      <c r="B50" s="94" t="s">
        <v>107</v>
      </c>
      <c r="C50" s="92" t="s">
        <v>390</v>
      </c>
      <c r="D50" s="92" t="s">
        <v>110</v>
      </c>
      <c r="E50" s="92">
        <v>100</v>
      </c>
      <c r="F50" s="92">
        <v>100</v>
      </c>
      <c r="G50" s="92">
        <v>100</v>
      </c>
      <c r="H50" s="92">
        <v>100</v>
      </c>
      <c r="I50" s="92">
        <v>100</v>
      </c>
      <c r="J50" s="92">
        <v>100</v>
      </c>
      <c r="K50" s="16" t="s">
        <v>162</v>
      </c>
      <c r="L50" s="39"/>
      <c r="M50" s="39"/>
      <c r="N50" s="39"/>
    </row>
    <row r="51" spans="1:14" ht="60" x14ac:dyDescent="0.2">
      <c r="A51" s="55">
        <v>4</v>
      </c>
      <c r="B51" s="94" t="s">
        <v>108</v>
      </c>
      <c r="C51" s="92" t="s">
        <v>390</v>
      </c>
      <c r="D51" s="92" t="s">
        <v>110</v>
      </c>
      <c r="E51" s="92">
        <v>100</v>
      </c>
      <c r="F51" s="92">
        <v>100</v>
      </c>
      <c r="G51" s="92">
        <v>100</v>
      </c>
      <c r="H51" s="92">
        <v>100</v>
      </c>
      <c r="I51" s="92">
        <v>100</v>
      </c>
      <c r="J51" s="92">
        <v>100</v>
      </c>
      <c r="K51" s="16" t="s">
        <v>162</v>
      </c>
      <c r="L51" s="39"/>
      <c r="M51" s="39"/>
      <c r="N51" s="39"/>
    </row>
    <row r="52" spans="1:14" ht="45" x14ac:dyDescent="0.2">
      <c r="A52" s="55">
        <v>5</v>
      </c>
      <c r="B52" s="94" t="s">
        <v>425</v>
      </c>
      <c r="C52" s="92" t="s">
        <v>390</v>
      </c>
      <c r="D52" s="92" t="s">
        <v>110</v>
      </c>
      <c r="E52" s="92">
        <v>100</v>
      </c>
      <c r="F52" s="92">
        <v>100</v>
      </c>
      <c r="G52" s="92">
        <v>100</v>
      </c>
      <c r="H52" s="92">
        <v>100</v>
      </c>
      <c r="I52" s="92">
        <v>100</v>
      </c>
      <c r="J52" s="92">
        <v>100</v>
      </c>
      <c r="K52" s="16" t="s">
        <v>162</v>
      </c>
      <c r="L52" s="39"/>
      <c r="M52" s="39"/>
      <c r="N52" s="39"/>
    </row>
    <row r="53" spans="1:14" s="14" customFormat="1" ht="90" x14ac:dyDescent="0.2">
      <c r="A53" s="55">
        <v>6</v>
      </c>
      <c r="B53" s="94" t="s">
        <v>109</v>
      </c>
      <c r="C53" s="92" t="s">
        <v>390</v>
      </c>
      <c r="D53" s="92" t="s">
        <v>110</v>
      </c>
      <c r="E53" s="92">
        <v>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16" t="s">
        <v>148</v>
      </c>
    </row>
    <row r="54" spans="1:14" ht="14.25" x14ac:dyDescent="0.2">
      <c r="A54" s="174" t="s">
        <v>333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6"/>
      <c r="L54" s="39"/>
      <c r="M54" s="39"/>
      <c r="N54" s="39"/>
    </row>
    <row r="55" spans="1:14" ht="60" x14ac:dyDescent="0.2">
      <c r="A55" s="55" t="s">
        <v>161</v>
      </c>
      <c r="B55" s="94" t="s">
        <v>276</v>
      </c>
      <c r="C55" s="92" t="s">
        <v>309</v>
      </c>
      <c r="D55" s="92" t="s">
        <v>110</v>
      </c>
      <c r="E55" s="92">
        <v>95</v>
      </c>
      <c r="F55" s="92">
        <v>95</v>
      </c>
      <c r="G55" s="92">
        <v>95</v>
      </c>
      <c r="H55" s="92">
        <v>95</v>
      </c>
      <c r="I55" s="92">
        <v>95</v>
      </c>
      <c r="J55" s="92">
        <v>95</v>
      </c>
      <c r="K55" s="16" t="s">
        <v>161</v>
      </c>
      <c r="L55" s="39"/>
      <c r="M55" s="39"/>
      <c r="N55" s="39"/>
    </row>
    <row r="56" spans="1:14" ht="60" x14ac:dyDescent="0.2">
      <c r="A56" s="55">
        <f>A55+1</f>
        <v>2</v>
      </c>
      <c r="B56" s="94" t="s">
        <v>389</v>
      </c>
      <c r="C56" s="92" t="s">
        <v>309</v>
      </c>
      <c r="D56" s="92" t="s">
        <v>110</v>
      </c>
      <c r="E56" s="92">
        <v>100</v>
      </c>
      <c r="F56" s="92">
        <v>100</v>
      </c>
      <c r="G56" s="92">
        <v>100</v>
      </c>
      <c r="H56" s="92">
        <v>100</v>
      </c>
      <c r="I56" s="92">
        <v>100</v>
      </c>
      <c r="J56" s="92">
        <v>100</v>
      </c>
      <c r="K56" s="16" t="s">
        <v>161</v>
      </c>
      <c r="L56" s="39"/>
      <c r="M56" s="39"/>
      <c r="N56" s="39"/>
    </row>
    <row r="57" spans="1:14" ht="60" x14ac:dyDescent="0.2">
      <c r="A57" s="55">
        <v>3</v>
      </c>
      <c r="B57" s="94" t="s">
        <v>315</v>
      </c>
      <c r="C57" s="92" t="s">
        <v>309</v>
      </c>
      <c r="D57" s="92" t="s">
        <v>110</v>
      </c>
      <c r="E57" s="92">
        <v>1.8</v>
      </c>
      <c r="F57" s="92">
        <v>2</v>
      </c>
      <c r="G57" s="92">
        <v>2.2000000000000002</v>
      </c>
      <c r="H57" s="92">
        <v>2.4</v>
      </c>
      <c r="I57" s="92">
        <v>2.6</v>
      </c>
      <c r="J57" s="92">
        <v>2.7</v>
      </c>
      <c r="K57" s="16" t="s">
        <v>161</v>
      </c>
      <c r="L57" s="39"/>
      <c r="M57" s="39"/>
      <c r="N57" s="39"/>
    </row>
    <row r="58" spans="1:14" ht="12.75" x14ac:dyDescent="0.2">
      <c r="A58" s="171" t="s">
        <v>363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3"/>
      <c r="L58" s="39"/>
      <c r="M58" s="39"/>
      <c r="N58" s="39"/>
    </row>
    <row r="59" spans="1:14" ht="45" x14ac:dyDescent="0.2">
      <c r="A59" s="55" t="s">
        <v>161</v>
      </c>
      <c r="B59" s="95" t="s">
        <v>262</v>
      </c>
      <c r="C59" s="92" t="s">
        <v>390</v>
      </c>
      <c r="D59" s="92" t="s">
        <v>203</v>
      </c>
      <c r="E59" s="92">
        <v>3</v>
      </c>
      <c r="F59" s="92">
        <v>4</v>
      </c>
      <c r="G59" s="92">
        <v>3</v>
      </c>
      <c r="H59" s="92">
        <v>5</v>
      </c>
      <c r="I59" s="92">
        <v>5</v>
      </c>
      <c r="J59" s="92">
        <v>5</v>
      </c>
      <c r="K59" s="16" t="s">
        <v>161</v>
      </c>
      <c r="L59" s="39"/>
      <c r="M59" s="39"/>
      <c r="N59" s="39"/>
    </row>
    <row r="60" spans="1:14" ht="45" x14ac:dyDescent="0.2">
      <c r="A60" s="55" t="s">
        <v>162</v>
      </c>
      <c r="B60" s="95" t="s">
        <v>263</v>
      </c>
      <c r="C60" s="92" t="s">
        <v>390</v>
      </c>
      <c r="D60" s="92" t="s">
        <v>203</v>
      </c>
      <c r="E60" s="92">
        <v>100</v>
      </c>
      <c r="F60" s="92">
        <v>100</v>
      </c>
      <c r="G60" s="92">
        <v>130</v>
      </c>
      <c r="H60" s="92">
        <v>90</v>
      </c>
      <c r="I60" s="92">
        <v>90</v>
      </c>
      <c r="J60" s="92">
        <v>90</v>
      </c>
      <c r="K60" s="16" t="s">
        <v>161</v>
      </c>
      <c r="L60" s="39"/>
      <c r="M60" s="39"/>
      <c r="N60" s="39"/>
    </row>
    <row r="61" spans="1:14" ht="45" x14ac:dyDescent="0.2">
      <c r="A61" s="55" t="s">
        <v>185</v>
      </c>
      <c r="B61" s="91" t="s">
        <v>264</v>
      </c>
      <c r="C61" s="90" t="s">
        <v>309</v>
      </c>
      <c r="D61" s="92" t="s">
        <v>203</v>
      </c>
      <c r="E61" s="92">
        <v>70</v>
      </c>
      <c r="F61" s="92" t="s">
        <v>304</v>
      </c>
      <c r="G61" s="92">
        <v>50</v>
      </c>
      <c r="H61" s="92" t="s">
        <v>482</v>
      </c>
      <c r="I61" s="92" t="s">
        <v>482</v>
      </c>
      <c r="J61" s="92" t="s">
        <v>482</v>
      </c>
      <c r="K61" s="16" t="s">
        <v>161</v>
      </c>
      <c r="L61" s="39"/>
      <c r="M61" s="39"/>
      <c r="N61" s="39"/>
    </row>
    <row r="62" spans="1:14" ht="60" x14ac:dyDescent="0.2">
      <c r="A62" s="55" t="s">
        <v>204</v>
      </c>
      <c r="B62" s="91" t="s">
        <v>265</v>
      </c>
      <c r="C62" s="90" t="s">
        <v>390</v>
      </c>
      <c r="D62" s="92" t="s">
        <v>110</v>
      </c>
      <c r="E62" s="92">
        <v>100</v>
      </c>
      <c r="F62" s="92">
        <v>100</v>
      </c>
      <c r="G62" s="92">
        <v>100</v>
      </c>
      <c r="H62" s="92">
        <v>100</v>
      </c>
      <c r="I62" s="92">
        <v>100</v>
      </c>
      <c r="J62" s="92">
        <v>100</v>
      </c>
      <c r="K62" s="16" t="s">
        <v>162</v>
      </c>
      <c r="L62" s="39"/>
      <c r="M62" s="39"/>
      <c r="N62" s="39"/>
    </row>
    <row r="63" spans="1:14" ht="45" x14ac:dyDescent="0.2">
      <c r="A63" s="55" t="s">
        <v>148</v>
      </c>
      <c r="B63" s="91" t="s">
        <v>266</v>
      </c>
      <c r="C63" s="90" t="s">
        <v>390</v>
      </c>
      <c r="D63" s="92" t="s">
        <v>110</v>
      </c>
      <c r="E63" s="92">
        <v>100</v>
      </c>
      <c r="F63" s="92">
        <v>100</v>
      </c>
      <c r="G63" s="92">
        <v>100</v>
      </c>
      <c r="H63" s="92" t="s">
        <v>482</v>
      </c>
      <c r="I63" s="92" t="s">
        <v>482</v>
      </c>
      <c r="J63" s="92" t="s">
        <v>482</v>
      </c>
      <c r="K63" s="16" t="s">
        <v>162</v>
      </c>
      <c r="L63" s="39"/>
      <c r="M63" s="39"/>
      <c r="N63" s="39"/>
    </row>
    <row r="64" spans="1:14" ht="45" x14ac:dyDescent="0.2">
      <c r="A64" s="55" t="s">
        <v>150</v>
      </c>
      <c r="B64" s="91" t="s">
        <v>267</v>
      </c>
      <c r="C64" s="90" t="s">
        <v>309</v>
      </c>
      <c r="D64" s="92" t="s">
        <v>110</v>
      </c>
      <c r="E64" s="92">
        <v>100</v>
      </c>
      <c r="F64" s="92">
        <v>100</v>
      </c>
      <c r="G64" s="92">
        <v>100</v>
      </c>
      <c r="H64" s="92">
        <v>100</v>
      </c>
      <c r="I64" s="92">
        <v>100</v>
      </c>
      <c r="J64" s="92">
        <v>100</v>
      </c>
      <c r="K64" s="16" t="s">
        <v>185</v>
      </c>
      <c r="L64" s="39"/>
      <c r="M64" s="39"/>
      <c r="N64" s="39"/>
    </row>
    <row r="65" spans="1:14" ht="45" x14ac:dyDescent="0.2">
      <c r="A65" s="55" t="s">
        <v>152</v>
      </c>
      <c r="B65" s="91" t="s">
        <v>268</v>
      </c>
      <c r="C65" s="90" t="s">
        <v>309</v>
      </c>
      <c r="D65" s="92" t="s">
        <v>110</v>
      </c>
      <c r="E65" s="92">
        <v>3</v>
      </c>
      <c r="F65" s="92" t="s">
        <v>304</v>
      </c>
      <c r="G65" s="92">
        <v>3</v>
      </c>
      <c r="H65" s="92">
        <v>100</v>
      </c>
      <c r="I65" s="92">
        <v>100</v>
      </c>
      <c r="J65" s="92">
        <v>100</v>
      </c>
      <c r="K65" s="16" t="s">
        <v>185</v>
      </c>
      <c r="L65" s="39"/>
      <c r="M65" s="39"/>
      <c r="N65" s="39"/>
    </row>
    <row r="66" spans="1:14" ht="45" x14ac:dyDescent="0.2">
      <c r="A66" s="55" t="s">
        <v>153</v>
      </c>
      <c r="B66" s="91" t="s">
        <v>306</v>
      </c>
      <c r="C66" s="90" t="s">
        <v>309</v>
      </c>
      <c r="D66" s="92" t="s">
        <v>110</v>
      </c>
      <c r="E66" s="92">
        <v>100</v>
      </c>
      <c r="F66" s="92" t="s">
        <v>304</v>
      </c>
      <c r="G66" s="92">
        <v>100</v>
      </c>
      <c r="H66" s="92" t="s">
        <v>482</v>
      </c>
      <c r="I66" s="92" t="s">
        <v>482</v>
      </c>
      <c r="J66" s="92" t="s">
        <v>482</v>
      </c>
      <c r="K66" s="16" t="s">
        <v>185</v>
      </c>
      <c r="L66" s="39"/>
      <c r="M66" s="39"/>
      <c r="N66" s="39"/>
    </row>
    <row r="67" spans="1:14" ht="45" x14ac:dyDescent="0.2">
      <c r="A67" s="55" t="s">
        <v>414</v>
      </c>
      <c r="B67" s="91" t="s">
        <v>269</v>
      </c>
      <c r="C67" s="90" t="s">
        <v>309</v>
      </c>
      <c r="D67" s="92" t="s">
        <v>110</v>
      </c>
      <c r="E67" s="92">
        <v>100</v>
      </c>
      <c r="F67" s="92" t="s">
        <v>304</v>
      </c>
      <c r="G67" s="92">
        <v>100</v>
      </c>
      <c r="H67" s="92" t="s">
        <v>482</v>
      </c>
      <c r="I67" s="92" t="s">
        <v>482</v>
      </c>
      <c r="J67" s="92" t="s">
        <v>482</v>
      </c>
      <c r="K67" s="16" t="s">
        <v>185</v>
      </c>
      <c r="L67" s="39"/>
      <c r="M67" s="39"/>
      <c r="N67" s="39"/>
    </row>
    <row r="68" spans="1:14" ht="45" x14ac:dyDescent="0.2">
      <c r="A68" s="55" t="s">
        <v>415</v>
      </c>
      <c r="B68" s="91" t="s">
        <v>270</v>
      </c>
      <c r="C68" s="90" t="s">
        <v>309</v>
      </c>
      <c r="D68" s="92" t="s">
        <v>110</v>
      </c>
      <c r="E68" s="92">
        <v>20</v>
      </c>
      <c r="F68" s="92" t="s">
        <v>304</v>
      </c>
      <c r="G68" s="92">
        <v>20</v>
      </c>
      <c r="H68" s="92" t="s">
        <v>482</v>
      </c>
      <c r="I68" s="92" t="s">
        <v>482</v>
      </c>
      <c r="J68" s="92" t="s">
        <v>482</v>
      </c>
      <c r="K68" s="16" t="s">
        <v>185</v>
      </c>
      <c r="L68" s="39"/>
      <c r="M68" s="39"/>
      <c r="N68" s="39"/>
    </row>
    <row r="69" spans="1:14" ht="45" x14ac:dyDescent="0.2">
      <c r="A69" s="55" t="s">
        <v>416</v>
      </c>
      <c r="B69" s="91" t="s">
        <v>271</v>
      </c>
      <c r="C69" s="90" t="s">
        <v>309</v>
      </c>
      <c r="D69" s="92" t="s">
        <v>110</v>
      </c>
      <c r="E69" s="92">
        <v>100</v>
      </c>
      <c r="F69" s="92" t="s">
        <v>304</v>
      </c>
      <c r="G69" s="92">
        <v>100</v>
      </c>
      <c r="H69" s="92">
        <v>100</v>
      </c>
      <c r="I69" s="92">
        <v>100</v>
      </c>
      <c r="J69" s="92">
        <v>100</v>
      </c>
      <c r="K69" s="16" t="s">
        <v>185</v>
      </c>
      <c r="L69" s="39"/>
      <c r="M69" s="39"/>
      <c r="N69" s="39"/>
    </row>
    <row r="70" spans="1:14" ht="45" x14ac:dyDescent="0.2">
      <c r="A70" s="55" t="s">
        <v>417</v>
      </c>
      <c r="B70" s="91" t="s">
        <v>272</v>
      </c>
      <c r="C70" s="90" t="s">
        <v>309</v>
      </c>
      <c r="D70" s="92" t="s">
        <v>110</v>
      </c>
      <c r="E70" s="92">
        <v>100</v>
      </c>
      <c r="F70" s="92">
        <v>100</v>
      </c>
      <c r="G70" s="92">
        <v>100</v>
      </c>
      <c r="H70" s="92">
        <v>100</v>
      </c>
      <c r="I70" s="92">
        <v>100</v>
      </c>
      <c r="J70" s="92">
        <v>100</v>
      </c>
      <c r="K70" s="16" t="s">
        <v>185</v>
      </c>
      <c r="L70" s="39"/>
      <c r="M70" s="39"/>
      <c r="N70" s="39"/>
    </row>
    <row r="71" spans="1:14" ht="45" x14ac:dyDescent="0.2">
      <c r="A71" s="55" t="s">
        <v>418</v>
      </c>
      <c r="B71" s="91" t="s">
        <v>273</v>
      </c>
      <c r="C71" s="90" t="s">
        <v>309</v>
      </c>
      <c r="D71" s="92" t="s">
        <v>110</v>
      </c>
      <c r="E71" s="92">
        <v>100</v>
      </c>
      <c r="F71" s="92" t="s">
        <v>304</v>
      </c>
      <c r="G71" s="92">
        <v>100</v>
      </c>
      <c r="H71" s="92">
        <v>100</v>
      </c>
      <c r="I71" s="92">
        <v>100</v>
      </c>
      <c r="J71" s="92">
        <v>100</v>
      </c>
      <c r="K71" s="16" t="s">
        <v>185</v>
      </c>
      <c r="L71" s="39"/>
      <c r="M71" s="39"/>
      <c r="N71" s="39"/>
    </row>
    <row r="72" spans="1:14" ht="45" x14ac:dyDescent="0.2">
      <c r="A72" s="55" t="s">
        <v>419</v>
      </c>
      <c r="B72" s="91" t="s">
        <v>424</v>
      </c>
      <c r="C72" s="90" t="s">
        <v>309</v>
      </c>
      <c r="D72" s="92" t="s">
        <v>110</v>
      </c>
      <c r="E72" s="92">
        <v>100</v>
      </c>
      <c r="F72" s="92">
        <v>100</v>
      </c>
      <c r="G72" s="92">
        <v>90</v>
      </c>
      <c r="H72" s="92" t="s">
        <v>482</v>
      </c>
      <c r="I72" s="92" t="s">
        <v>482</v>
      </c>
      <c r="J72" s="92" t="s">
        <v>482</v>
      </c>
      <c r="K72" s="16" t="s">
        <v>185</v>
      </c>
      <c r="L72" s="39"/>
      <c r="M72" s="39"/>
      <c r="N72" s="39"/>
    </row>
    <row r="73" spans="1:14" ht="45" x14ac:dyDescent="0.2">
      <c r="A73" s="55" t="s">
        <v>420</v>
      </c>
      <c r="B73" s="91" t="s">
        <v>274</v>
      </c>
      <c r="C73" s="90" t="s">
        <v>309</v>
      </c>
      <c r="D73" s="92" t="s">
        <v>110</v>
      </c>
      <c r="E73" s="92">
        <v>79</v>
      </c>
      <c r="F73" s="92" t="s">
        <v>304</v>
      </c>
      <c r="G73" s="92">
        <v>79</v>
      </c>
      <c r="H73" s="92" t="s">
        <v>482</v>
      </c>
      <c r="I73" s="92" t="s">
        <v>482</v>
      </c>
      <c r="J73" s="92" t="s">
        <v>482</v>
      </c>
      <c r="K73" s="16" t="s">
        <v>185</v>
      </c>
      <c r="L73" s="39"/>
      <c r="M73" s="39"/>
      <c r="N73" s="39"/>
    </row>
    <row r="74" spans="1:14" ht="45" x14ac:dyDescent="0.2">
      <c r="A74" s="55" t="s">
        <v>421</v>
      </c>
      <c r="B74" s="91" t="s">
        <v>275</v>
      </c>
      <c r="C74" s="90" t="s">
        <v>390</v>
      </c>
      <c r="D74" s="92" t="s">
        <v>203</v>
      </c>
      <c r="E74" s="92">
        <v>48</v>
      </c>
      <c r="F74" s="92">
        <v>109</v>
      </c>
      <c r="G74" s="92">
        <v>83</v>
      </c>
      <c r="H74" s="92">
        <v>60</v>
      </c>
      <c r="I74" s="92">
        <v>60</v>
      </c>
      <c r="J74" s="92">
        <v>60</v>
      </c>
      <c r="K74" s="16" t="s">
        <v>185</v>
      </c>
      <c r="L74" s="39"/>
      <c r="M74" s="39"/>
      <c r="N74" s="39"/>
    </row>
    <row r="75" spans="1:14" ht="45" x14ac:dyDescent="0.2">
      <c r="A75" s="55" t="s">
        <v>422</v>
      </c>
      <c r="B75" s="91" t="s">
        <v>680</v>
      </c>
      <c r="C75" s="90" t="s">
        <v>486</v>
      </c>
      <c r="D75" s="92" t="s">
        <v>110</v>
      </c>
      <c r="E75" s="92">
        <v>100</v>
      </c>
      <c r="F75" s="92" t="s">
        <v>304</v>
      </c>
      <c r="G75" s="92">
        <v>60</v>
      </c>
      <c r="H75" s="92">
        <v>60</v>
      </c>
      <c r="I75" s="92">
        <v>60</v>
      </c>
      <c r="J75" s="92">
        <v>60</v>
      </c>
      <c r="K75" s="16" t="s">
        <v>185</v>
      </c>
      <c r="L75" s="39"/>
      <c r="M75" s="39"/>
      <c r="N75" s="39"/>
    </row>
    <row r="76" spans="1:14" ht="45" x14ac:dyDescent="0.2">
      <c r="A76" s="55">
        <v>18</v>
      </c>
      <c r="B76" s="91" t="s">
        <v>564</v>
      </c>
      <c r="C76" s="90" t="s">
        <v>309</v>
      </c>
      <c r="D76" s="92" t="s">
        <v>110</v>
      </c>
      <c r="E76" s="92">
        <v>100</v>
      </c>
      <c r="F76" s="92" t="s">
        <v>482</v>
      </c>
      <c r="G76" s="92" t="s">
        <v>482</v>
      </c>
      <c r="H76" s="92">
        <v>100</v>
      </c>
      <c r="I76" s="92">
        <v>100</v>
      </c>
      <c r="J76" s="92">
        <v>100</v>
      </c>
      <c r="K76" s="16" t="s">
        <v>161</v>
      </c>
      <c r="L76" s="39"/>
      <c r="M76" s="39"/>
      <c r="N76" s="39"/>
    </row>
    <row r="77" spans="1:14" ht="45" x14ac:dyDescent="0.2">
      <c r="A77" s="55">
        <v>19</v>
      </c>
      <c r="B77" s="91" t="s">
        <v>565</v>
      </c>
      <c r="C77" s="90" t="s">
        <v>309</v>
      </c>
      <c r="D77" s="92" t="s">
        <v>110</v>
      </c>
      <c r="E77" s="92">
        <v>100</v>
      </c>
      <c r="F77" s="92" t="s">
        <v>482</v>
      </c>
      <c r="G77" s="92" t="s">
        <v>482</v>
      </c>
      <c r="H77" s="92">
        <v>100</v>
      </c>
      <c r="I77" s="92">
        <v>100</v>
      </c>
      <c r="J77" s="92">
        <v>100</v>
      </c>
      <c r="K77" s="16" t="s">
        <v>161</v>
      </c>
      <c r="L77" s="39"/>
      <c r="M77" s="39"/>
      <c r="N77" s="39"/>
    </row>
    <row r="78" spans="1:14" ht="45" x14ac:dyDescent="0.2">
      <c r="A78" s="55">
        <v>20</v>
      </c>
      <c r="B78" s="91" t="s">
        <v>566</v>
      </c>
      <c r="C78" s="90" t="s">
        <v>309</v>
      </c>
      <c r="D78" s="92" t="s">
        <v>110</v>
      </c>
      <c r="E78" s="92">
        <v>100</v>
      </c>
      <c r="F78" s="92" t="s">
        <v>482</v>
      </c>
      <c r="G78" s="92" t="s">
        <v>482</v>
      </c>
      <c r="H78" s="92">
        <v>100</v>
      </c>
      <c r="I78" s="92">
        <v>100</v>
      </c>
      <c r="J78" s="92">
        <v>100</v>
      </c>
      <c r="K78" s="16" t="s">
        <v>185</v>
      </c>
      <c r="L78" s="39"/>
      <c r="M78" s="39"/>
      <c r="N78" s="39"/>
    </row>
    <row r="79" spans="1:14" ht="45" x14ac:dyDescent="0.2">
      <c r="A79" s="55">
        <v>21</v>
      </c>
      <c r="B79" s="91" t="s">
        <v>567</v>
      </c>
      <c r="C79" s="90" t="s">
        <v>309</v>
      </c>
      <c r="D79" s="92" t="s">
        <v>110</v>
      </c>
      <c r="E79" s="92">
        <v>100</v>
      </c>
      <c r="F79" s="92" t="s">
        <v>482</v>
      </c>
      <c r="G79" s="92" t="s">
        <v>482</v>
      </c>
      <c r="H79" s="92">
        <v>100</v>
      </c>
      <c r="I79" s="92">
        <v>100</v>
      </c>
      <c r="J79" s="92">
        <v>100</v>
      </c>
      <c r="K79" s="16" t="s">
        <v>185</v>
      </c>
      <c r="L79" s="39"/>
      <c r="M79" s="39"/>
      <c r="N79" s="39"/>
    </row>
    <row r="80" spans="1:14" ht="60" x14ac:dyDescent="0.2">
      <c r="A80" s="55">
        <v>22</v>
      </c>
      <c r="B80" s="91" t="s">
        <v>568</v>
      </c>
      <c r="C80" s="90" t="s">
        <v>309</v>
      </c>
      <c r="D80" s="92" t="s">
        <v>110</v>
      </c>
      <c r="E80" s="92">
        <v>100</v>
      </c>
      <c r="F80" s="92" t="s">
        <v>482</v>
      </c>
      <c r="G80" s="92" t="s">
        <v>482</v>
      </c>
      <c r="H80" s="92">
        <v>100</v>
      </c>
      <c r="I80" s="92">
        <v>100</v>
      </c>
      <c r="J80" s="92">
        <v>100</v>
      </c>
      <c r="K80" s="16" t="s">
        <v>185</v>
      </c>
      <c r="L80" s="39"/>
      <c r="M80" s="39"/>
      <c r="N80" s="39"/>
    </row>
    <row r="81" spans="1:14" ht="90" x14ac:dyDescent="0.2">
      <c r="A81" s="55">
        <v>23</v>
      </c>
      <c r="B81" s="91" t="s">
        <v>569</v>
      </c>
      <c r="C81" s="90" t="s">
        <v>309</v>
      </c>
      <c r="D81" s="92" t="s">
        <v>110</v>
      </c>
      <c r="E81" s="92">
        <v>100</v>
      </c>
      <c r="F81" s="92" t="s">
        <v>482</v>
      </c>
      <c r="G81" s="92" t="s">
        <v>482</v>
      </c>
      <c r="H81" s="92">
        <v>100</v>
      </c>
      <c r="I81" s="92">
        <v>100</v>
      </c>
      <c r="J81" s="92">
        <v>100</v>
      </c>
      <c r="K81" s="16" t="s">
        <v>185</v>
      </c>
      <c r="L81" s="39"/>
      <c r="M81" s="39"/>
      <c r="N81" s="39"/>
    </row>
    <row r="82" spans="1:14" x14ac:dyDescent="0.2">
      <c r="L82" s="39"/>
      <c r="M82" s="39"/>
      <c r="N82" s="39"/>
    </row>
    <row r="83" spans="1:14" x14ac:dyDescent="0.2">
      <c r="L83" s="39"/>
      <c r="M83" s="39"/>
      <c r="N83" s="39"/>
    </row>
    <row r="84" spans="1:14" x14ac:dyDescent="0.2">
      <c r="L84" s="39"/>
      <c r="M84" s="39"/>
      <c r="N84" s="39"/>
    </row>
    <row r="85" spans="1:14" x14ac:dyDescent="0.2">
      <c r="L85" s="39"/>
      <c r="M85" s="39"/>
      <c r="N85" s="39"/>
    </row>
  </sheetData>
  <mergeCells count="18">
    <mergeCell ref="A58:K58"/>
    <mergeCell ref="A54:K54"/>
    <mergeCell ref="A7:A8"/>
    <mergeCell ref="B7:B8"/>
    <mergeCell ref="A41:K41"/>
    <mergeCell ref="A39:K39"/>
    <mergeCell ref="A10:K10"/>
    <mergeCell ref="A47:K47"/>
    <mergeCell ref="C7:C8"/>
    <mergeCell ref="D7:D8"/>
    <mergeCell ref="F7:K7"/>
    <mergeCell ref="A34:K34"/>
    <mergeCell ref="A2:K2"/>
    <mergeCell ref="E7:E8"/>
    <mergeCell ref="G1:K1"/>
    <mergeCell ref="A4:K4"/>
    <mergeCell ref="A3:N3"/>
    <mergeCell ref="A5:K5"/>
  </mergeCells>
  <phoneticPr fontId="3" type="noConversion"/>
  <pageMargins left="0.35433070866141736" right="0.19685039370078741" top="0.39370078740157483" bottom="0.39370078740157483" header="0.51181102362204722" footer="0.51181102362204722"/>
  <pageSetup paperSize="9" scale="66" fitToHeight="5" orientation="landscape" r:id="rId1"/>
  <headerFooter alignWithMargins="0"/>
  <rowBreaks count="4" manualBreakCount="4">
    <brk id="33" max="10" man="1"/>
    <brk id="46" max="10" man="1"/>
    <brk id="53" max="10" man="1"/>
    <brk id="6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5"/>
  <sheetViews>
    <sheetView view="pageBreakPreview" topLeftCell="A456" zoomScale="80" zoomScaleNormal="100" zoomScaleSheetLayoutView="80" workbookViewId="0">
      <selection activeCell="E271" sqref="E271:J454"/>
    </sheetView>
  </sheetViews>
  <sheetFormatPr defaultRowHeight="12.75" x14ac:dyDescent="0.2"/>
  <cols>
    <col min="1" max="1" width="6" style="56" customWidth="1"/>
    <col min="2" max="2" width="69" style="39" customWidth="1"/>
    <col min="3" max="3" width="29.140625" style="39" customWidth="1"/>
    <col min="4" max="4" width="25" style="14" customWidth="1"/>
    <col min="5" max="5" width="18.85546875" style="39" customWidth="1"/>
    <col min="6" max="6" width="19" style="39" customWidth="1"/>
    <col min="7" max="7" width="18.28515625" style="39" customWidth="1"/>
    <col min="8" max="8" width="19.42578125" style="39" customWidth="1"/>
    <col min="9" max="9" width="19.28515625" style="39" customWidth="1"/>
    <col min="10" max="10" width="18.140625" style="39" customWidth="1"/>
    <col min="11" max="11" width="20.28515625" style="39" customWidth="1"/>
    <col min="12" max="16384" width="9.140625" style="10"/>
  </cols>
  <sheetData>
    <row r="1" spans="1:18" ht="93" customHeight="1" x14ac:dyDescent="0.2">
      <c r="D1" s="167" t="s">
        <v>352</v>
      </c>
      <c r="E1" s="167"/>
      <c r="F1" s="167"/>
      <c r="G1" s="167"/>
      <c r="H1" s="167"/>
      <c r="I1" s="167"/>
      <c r="J1" s="167"/>
      <c r="K1" s="213"/>
      <c r="P1" s="208"/>
      <c r="Q1" s="208"/>
      <c r="R1" s="208"/>
    </row>
    <row r="2" spans="1:18" ht="15.75" x14ac:dyDescent="0.2">
      <c r="B2" s="165" t="s">
        <v>57</v>
      </c>
      <c r="C2" s="165"/>
      <c r="D2" s="165"/>
      <c r="E2" s="165"/>
      <c r="F2" s="165"/>
      <c r="G2" s="165"/>
      <c r="H2" s="165"/>
      <c r="I2" s="165"/>
      <c r="J2" s="165"/>
      <c r="K2" s="165"/>
    </row>
    <row r="3" spans="1:18" ht="15.75" x14ac:dyDescent="0.2">
      <c r="B3" s="42"/>
      <c r="C3" s="42"/>
      <c r="D3" s="165" t="s">
        <v>321</v>
      </c>
      <c r="E3" s="214"/>
      <c r="F3" s="214"/>
      <c r="G3" s="214"/>
      <c r="H3" s="42"/>
      <c r="I3" s="42"/>
      <c r="J3" s="42"/>
      <c r="K3" s="42"/>
    </row>
    <row r="4" spans="1:18" ht="15.75" x14ac:dyDescent="0.2"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8" ht="15.75" x14ac:dyDescent="0.2">
      <c r="A5" s="209" t="s">
        <v>7</v>
      </c>
      <c r="B5" s="209" t="s">
        <v>285</v>
      </c>
      <c r="C5" s="209" t="s">
        <v>6</v>
      </c>
      <c r="D5" s="209" t="s">
        <v>284</v>
      </c>
      <c r="E5" s="211" t="s">
        <v>286</v>
      </c>
      <c r="F5" s="212"/>
      <c r="G5" s="212"/>
      <c r="H5" s="212"/>
      <c r="I5" s="212"/>
      <c r="J5" s="212"/>
      <c r="K5" s="209" t="s">
        <v>287</v>
      </c>
    </row>
    <row r="6" spans="1:18" ht="47.25" x14ac:dyDescent="0.2">
      <c r="A6" s="210"/>
      <c r="B6" s="210"/>
      <c r="C6" s="210"/>
      <c r="D6" s="210"/>
      <c r="E6" s="44" t="s">
        <v>93</v>
      </c>
      <c r="F6" s="49" t="s">
        <v>88</v>
      </c>
      <c r="G6" s="49" t="s">
        <v>84</v>
      </c>
      <c r="H6" s="49" t="s">
        <v>85</v>
      </c>
      <c r="I6" s="49" t="s">
        <v>86</v>
      </c>
      <c r="J6" s="49" t="s">
        <v>87</v>
      </c>
      <c r="K6" s="210"/>
    </row>
    <row r="7" spans="1:18" x14ac:dyDescent="0.2">
      <c r="A7" s="182" t="str">
        <f>'Приложение 4'!A9:M9</f>
        <v>Подпрограмма     1   «Развитие информационной и технической инфраструктуры экосистемы цифровой экономики городского округа Домодедово на 2017-2021 годы.»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</row>
    <row r="8" spans="1:18" ht="30" x14ac:dyDescent="0.2">
      <c r="A8" s="191">
        <v>1</v>
      </c>
      <c r="B8" s="185" t="s">
        <v>659</v>
      </c>
      <c r="C8" s="57" t="s">
        <v>4</v>
      </c>
      <c r="D8" s="13"/>
      <c r="E8" s="59">
        <f>'Приложение 4'!F16</f>
        <v>0</v>
      </c>
      <c r="F8" s="59">
        <f>'Приложение 4'!G16</f>
        <v>0</v>
      </c>
      <c r="G8" s="59">
        <f>'Приложение 4'!H16</f>
        <v>0</v>
      </c>
      <c r="H8" s="59">
        <f>'Приложение 4'!I16</f>
        <v>0</v>
      </c>
      <c r="I8" s="59">
        <f>'Приложение 4'!J16</f>
        <v>0</v>
      </c>
      <c r="J8" s="59">
        <f>'Приложение 4'!K16</f>
        <v>0</v>
      </c>
      <c r="K8" s="13"/>
    </row>
    <row r="9" spans="1:18" ht="30" x14ac:dyDescent="0.2">
      <c r="A9" s="191"/>
      <c r="B9" s="186"/>
      <c r="C9" s="57" t="s">
        <v>10</v>
      </c>
      <c r="D9" s="13"/>
      <c r="E9" s="59">
        <f>'Приложение 4'!F17</f>
        <v>0</v>
      </c>
      <c r="F9" s="59">
        <f>'Приложение 4'!G17</f>
        <v>0</v>
      </c>
      <c r="G9" s="59">
        <f>'Приложение 4'!H17</f>
        <v>0</v>
      </c>
      <c r="H9" s="59">
        <f>'Приложение 4'!I17</f>
        <v>0</v>
      </c>
      <c r="I9" s="59">
        <f>'Приложение 4'!J17</f>
        <v>0</v>
      </c>
      <c r="J9" s="59">
        <f>'Приложение 4'!K17</f>
        <v>0</v>
      </c>
      <c r="K9" s="13"/>
    </row>
    <row r="10" spans="1:18" ht="60" x14ac:dyDescent="0.2">
      <c r="A10" s="191"/>
      <c r="B10" s="186"/>
      <c r="C10" s="57" t="s">
        <v>26</v>
      </c>
      <c r="D10" s="13" t="s">
        <v>95</v>
      </c>
      <c r="E10" s="59">
        <f>'Приложение 4'!F18</f>
        <v>0</v>
      </c>
      <c r="F10" s="59">
        <f>'Приложение 4'!G18</f>
        <v>0</v>
      </c>
      <c r="G10" s="59">
        <f>'Приложение 4'!H18</f>
        <v>0</v>
      </c>
      <c r="H10" s="59">
        <f>'Приложение 4'!I18</f>
        <v>0</v>
      </c>
      <c r="I10" s="59">
        <f>'Приложение 4'!J18</f>
        <v>0</v>
      </c>
      <c r="J10" s="59">
        <f>'Приложение 4'!K18</f>
        <v>0</v>
      </c>
      <c r="K10" s="13"/>
    </row>
    <row r="11" spans="1:18" ht="15" x14ac:dyDescent="0.2">
      <c r="A11" s="191"/>
      <c r="B11" s="187"/>
      <c r="C11" s="57" t="s">
        <v>46</v>
      </c>
      <c r="D11" s="13"/>
      <c r="E11" s="59">
        <f>'Приложение 4'!F19</f>
        <v>0</v>
      </c>
      <c r="F11" s="59">
        <f>'Приложение 4'!G19</f>
        <v>0</v>
      </c>
      <c r="G11" s="59">
        <f>'Приложение 4'!H19</f>
        <v>0</v>
      </c>
      <c r="H11" s="59">
        <f>'Приложение 4'!I19</f>
        <v>0</v>
      </c>
      <c r="I11" s="59">
        <f>'Приложение 4'!J19</f>
        <v>0</v>
      </c>
      <c r="J11" s="59">
        <f>'Приложение 4'!K19</f>
        <v>0</v>
      </c>
      <c r="K11" s="13"/>
    </row>
    <row r="12" spans="1:18" ht="30" x14ac:dyDescent="0.2">
      <c r="A12" s="180">
        <f>A8+1</f>
        <v>2</v>
      </c>
      <c r="B12" s="185" t="s">
        <v>660</v>
      </c>
      <c r="C12" s="13" t="s">
        <v>4</v>
      </c>
      <c r="D12" s="13"/>
      <c r="E12" s="59">
        <f>'Приложение 4'!F21</f>
        <v>0</v>
      </c>
      <c r="F12" s="59">
        <f>'Приложение 4'!G21</f>
        <v>0</v>
      </c>
      <c r="G12" s="59">
        <f>'Приложение 4'!H21</f>
        <v>0</v>
      </c>
      <c r="H12" s="59">
        <f>'Приложение 4'!I21</f>
        <v>0</v>
      </c>
      <c r="I12" s="59">
        <f>'Приложение 4'!J21</f>
        <v>0</v>
      </c>
      <c r="J12" s="59">
        <f>'Приложение 4'!K21</f>
        <v>0</v>
      </c>
      <c r="K12" s="13"/>
    </row>
    <row r="13" spans="1:18" ht="30" x14ac:dyDescent="0.2">
      <c r="A13" s="180"/>
      <c r="B13" s="186"/>
      <c r="C13" s="13" t="s">
        <v>10</v>
      </c>
      <c r="D13" s="13"/>
      <c r="E13" s="59">
        <f>'Приложение 4'!F22</f>
        <v>0</v>
      </c>
      <c r="F13" s="59">
        <f>'Приложение 4'!G22</f>
        <v>0</v>
      </c>
      <c r="G13" s="59">
        <f>'Приложение 4'!H22</f>
        <v>0</v>
      </c>
      <c r="H13" s="59">
        <f>'Приложение 4'!I22</f>
        <v>0</v>
      </c>
      <c r="I13" s="59">
        <f>'Приложение 4'!J22</f>
        <v>0</v>
      </c>
      <c r="J13" s="59">
        <f>'Приложение 4'!K22</f>
        <v>0</v>
      </c>
      <c r="K13" s="13"/>
    </row>
    <row r="14" spans="1:18" ht="60" x14ac:dyDescent="0.2">
      <c r="A14" s="180"/>
      <c r="B14" s="186"/>
      <c r="C14" s="13" t="s">
        <v>26</v>
      </c>
      <c r="D14" s="13" t="s">
        <v>95</v>
      </c>
      <c r="E14" s="59">
        <f>'Приложение 4'!F23</f>
        <v>0</v>
      </c>
      <c r="F14" s="59">
        <f>'Приложение 4'!G23</f>
        <v>0</v>
      </c>
      <c r="G14" s="59">
        <f>'Приложение 4'!H23</f>
        <v>0</v>
      </c>
      <c r="H14" s="59">
        <f>'Приложение 4'!I23</f>
        <v>0</v>
      </c>
      <c r="I14" s="59">
        <f>'Приложение 4'!J23</f>
        <v>0</v>
      </c>
      <c r="J14" s="59">
        <f>'Приложение 4'!K23</f>
        <v>0</v>
      </c>
      <c r="K14" s="13"/>
    </row>
    <row r="15" spans="1:18" ht="44.25" customHeight="1" x14ac:dyDescent="0.2">
      <c r="A15" s="181"/>
      <c r="B15" s="187"/>
      <c r="C15" s="13" t="s">
        <v>46</v>
      </c>
      <c r="D15" s="13"/>
      <c r="E15" s="59">
        <f>'Приложение 4'!F24</f>
        <v>0</v>
      </c>
      <c r="F15" s="59">
        <f>'Приложение 4'!G24</f>
        <v>0</v>
      </c>
      <c r="G15" s="59">
        <f>'Приложение 4'!H24</f>
        <v>0</v>
      </c>
      <c r="H15" s="59">
        <f>'Приложение 4'!I24</f>
        <v>0</v>
      </c>
      <c r="I15" s="59">
        <f>'Приложение 4'!J24</f>
        <v>0</v>
      </c>
      <c r="J15" s="59">
        <f>'Приложение 4'!K24</f>
        <v>0</v>
      </c>
      <c r="K15" s="13"/>
    </row>
    <row r="16" spans="1:18" ht="30" x14ac:dyDescent="0.2">
      <c r="A16" s="180">
        <f>A12+1</f>
        <v>3</v>
      </c>
      <c r="B16" s="185" t="s">
        <v>661</v>
      </c>
      <c r="C16" s="13" t="s">
        <v>4</v>
      </c>
      <c r="D16" s="13"/>
      <c r="E16" s="59">
        <f>'Приложение 4'!F26</f>
        <v>0</v>
      </c>
      <c r="F16" s="59">
        <f>'Приложение 4'!G26</f>
        <v>0</v>
      </c>
      <c r="G16" s="59">
        <f>'Приложение 4'!H26</f>
        <v>0</v>
      </c>
      <c r="H16" s="59">
        <f>'Приложение 4'!I26</f>
        <v>0</v>
      </c>
      <c r="I16" s="59">
        <f>'Приложение 4'!J26</f>
        <v>0</v>
      </c>
      <c r="J16" s="59">
        <f>'Приложение 4'!K26</f>
        <v>0</v>
      </c>
      <c r="K16" s="13"/>
    </row>
    <row r="17" spans="1:11" ht="30" x14ac:dyDescent="0.2">
      <c r="A17" s="180"/>
      <c r="B17" s="186"/>
      <c r="C17" s="13" t="s">
        <v>10</v>
      </c>
      <c r="D17" s="13"/>
      <c r="E17" s="59">
        <f>'Приложение 4'!F27</f>
        <v>0</v>
      </c>
      <c r="F17" s="59">
        <f>'Приложение 4'!G27</f>
        <v>0</v>
      </c>
      <c r="G17" s="59">
        <f>'Приложение 4'!H27</f>
        <v>0</v>
      </c>
      <c r="H17" s="59">
        <f>'Приложение 4'!I27</f>
        <v>0</v>
      </c>
      <c r="I17" s="59">
        <f>'Приложение 4'!J27</f>
        <v>0</v>
      </c>
      <c r="J17" s="59">
        <f>'Приложение 4'!K27</f>
        <v>0</v>
      </c>
      <c r="K17" s="13"/>
    </row>
    <row r="18" spans="1:11" ht="60" x14ac:dyDescent="0.2">
      <c r="A18" s="180"/>
      <c r="B18" s="186"/>
      <c r="C18" s="13" t="s">
        <v>26</v>
      </c>
      <c r="D18" s="13" t="s">
        <v>95</v>
      </c>
      <c r="E18" s="59">
        <f>'Приложение 4'!F28</f>
        <v>24229.3</v>
      </c>
      <c r="F18" s="59">
        <f>'Приложение 4'!G28</f>
        <v>4299.3</v>
      </c>
      <c r="G18" s="59">
        <f>'Приложение 4'!H28</f>
        <v>4964.5</v>
      </c>
      <c r="H18" s="59">
        <f>'Приложение 4'!I28</f>
        <v>4965.5</v>
      </c>
      <c r="I18" s="59">
        <f>'Приложение 4'!J28</f>
        <v>5000</v>
      </c>
      <c r="J18" s="59">
        <f>'Приложение 4'!K28</f>
        <v>5000</v>
      </c>
      <c r="K18" s="13"/>
    </row>
    <row r="19" spans="1:11" ht="15" x14ac:dyDescent="0.2">
      <c r="A19" s="181"/>
      <c r="B19" s="187"/>
      <c r="C19" s="13" t="s">
        <v>46</v>
      </c>
      <c r="D19" s="13"/>
      <c r="E19" s="59">
        <f>'Приложение 4'!F29</f>
        <v>0</v>
      </c>
      <c r="F19" s="59">
        <f>'Приложение 4'!G29</f>
        <v>0</v>
      </c>
      <c r="G19" s="59">
        <f>'Приложение 4'!H29</f>
        <v>0</v>
      </c>
      <c r="H19" s="59">
        <f>'Приложение 4'!I29</f>
        <v>0</v>
      </c>
      <c r="I19" s="59">
        <f>'Приложение 4'!J29</f>
        <v>0</v>
      </c>
      <c r="J19" s="59">
        <f>'Приложение 4'!K29</f>
        <v>0</v>
      </c>
      <c r="K19" s="13"/>
    </row>
    <row r="20" spans="1:11" ht="30" x14ac:dyDescent="0.2">
      <c r="A20" s="180">
        <f>A16+1</f>
        <v>4</v>
      </c>
      <c r="B20" s="185" t="s">
        <v>662</v>
      </c>
      <c r="C20" s="13" t="s">
        <v>4</v>
      </c>
      <c r="D20" s="13"/>
      <c r="E20" s="59">
        <f>'Приложение 4'!F31</f>
        <v>0</v>
      </c>
      <c r="F20" s="59">
        <f>'Приложение 4'!G31</f>
        <v>0</v>
      </c>
      <c r="G20" s="59">
        <f>'Приложение 4'!H31</f>
        <v>0</v>
      </c>
      <c r="H20" s="59">
        <f>'Приложение 4'!I31</f>
        <v>0</v>
      </c>
      <c r="I20" s="59">
        <f>'Приложение 4'!J31</f>
        <v>0</v>
      </c>
      <c r="J20" s="59">
        <f>'Приложение 4'!K31</f>
        <v>0</v>
      </c>
      <c r="K20" s="13"/>
    </row>
    <row r="21" spans="1:11" ht="30" x14ac:dyDescent="0.2">
      <c r="A21" s="180"/>
      <c r="B21" s="186"/>
      <c r="C21" s="13" t="s">
        <v>10</v>
      </c>
      <c r="D21" s="13"/>
      <c r="E21" s="59">
        <f>'Приложение 4'!F32</f>
        <v>0</v>
      </c>
      <c r="F21" s="59">
        <f>'Приложение 4'!G32</f>
        <v>0</v>
      </c>
      <c r="G21" s="59">
        <f>'Приложение 4'!H32</f>
        <v>0</v>
      </c>
      <c r="H21" s="59">
        <f>'Приложение 4'!I32</f>
        <v>0</v>
      </c>
      <c r="I21" s="59">
        <f>'Приложение 4'!J32</f>
        <v>0</v>
      </c>
      <c r="J21" s="59">
        <f>'Приложение 4'!K32</f>
        <v>0</v>
      </c>
      <c r="K21" s="13"/>
    </row>
    <row r="22" spans="1:11" ht="45" x14ac:dyDescent="0.2">
      <c r="A22" s="180"/>
      <c r="B22" s="186"/>
      <c r="C22" s="13" t="s">
        <v>26</v>
      </c>
      <c r="D22" s="13"/>
      <c r="E22" s="59">
        <f>'Приложение 4'!F33</f>
        <v>0</v>
      </c>
      <c r="F22" s="59">
        <f>'Приложение 4'!G33</f>
        <v>0</v>
      </c>
      <c r="G22" s="59">
        <f>'Приложение 4'!H33</f>
        <v>0</v>
      </c>
      <c r="H22" s="59">
        <f>'Приложение 4'!I33</f>
        <v>0</v>
      </c>
      <c r="I22" s="59">
        <f>'Приложение 4'!J33</f>
        <v>0</v>
      </c>
      <c r="J22" s="59">
        <f>'Приложение 4'!K33</f>
        <v>0</v>
      </c>
      <c r="K22" s="13"/>
    </row>
    <row r="23" spans="1:11" ht="15" x14ac:dyDescent="0.2">
      <c r="A23" s="181"/>
      <c r="B23" s="187"/>
      <c r="C23" s="13" t="s">
        <v>46</v>
      </c>
      <c r="D23" s="13"/>
      <c r="E23" s="59">
        <f>'Приложение 4'!F34</f>
        <v>0</v>
      </c>
      <c r="F23" s="59">
        <f>'Приложение 4'!G34</f>
        <v>0</v>
      </c>
      <c r="G23" s="59">
        <f>'Приложение 4'!H34</f>
        <v>0</v>
      </c>
      <c r="H23" s="59">
        <f>'Приложение 4'!I34</f>
        <v>0</v>
      </c>
      <c r="I23" s="59">
        <f>'Приложение 4'!J34</f>
        <v>0</v>
      </c>
      <c r="J23" s="59">
        <f>'Приложение 4'!K34</f>
        <v>0</v>
      </c>
      <c r="K23" s="13"/>
    </row>
    <row r="24" spans="1:11" ht="30" x14ac:dyDescent="0.2">
      <c r="A24" s="180">
        <f>A20+1</f>
        <v>5</v>
      </c>
      <c r="B24" s="185" t="s">
        <v>663</v>
      </c>
      <c r="C24" s="13" t="s">
        <v>4</v>
      </c>
      <c r="D24" s="13"/>
      <c r="E24" s="59">
        <f>'Приложение 4'!F36</f>
        <v>0</v>
      </c>
      <c r="F24" s="59">
        <f>'Приложение 4'!G36</f>
        <v>0</v>
      </c>
      <c r="G24" s="59">
        <f>'Приложение 4'!H36</f>
        <v>0</v>
      </c>
      <c r="H24" s="59">
        <f>'Приложение 4'!I36</f>
        <v>0</v>
      </c>
      <c r="I24" s="59">
        <f>'Приложение 4'!J36</f>
        <v>0</v>
      </c>
      <c r="J24" s="59">
        <f>'Приложение 4'!K36</f>
        <v>0</v>
      </c>
      <c r="K24" s="13"/>
    </row>
    <row r="25" spans="1:11" ht="30" x14ac:dyDescent="0.2">
      <c r="A25" s="180"/>
      <c r="B25" s="186"/>
      <c r="C25" s="13" t="s">
        <v>10</v>
      </c>
      <c r="D25" s="13"/>
      <c r="E25" s="59">
        <f>'Приложение 4'!F37</f>
        <v>0</v>
      </c>
      <c r="F25" s="59">
        <f>'Приложение 4'!G37</f>
        <v>0</v>
      </c>
      <c r="G25" s="59">
        <f>'Приложение 4'!H37</f>
        <v>0</v>
      </c>
      <c r="H25" s="59">
        <f>'Приложение 4'!I37</f>
        <v>0</v>
      </c>
      <c r="I25" s="59">
        <f>'Приложение 4'!J37</f>
        <v>0</v>
      </c>
      <c r="J25" s="59">
        <f>'Приложение 4'!K37</f>
        <v>0</v>
      </c>
      <c r="K25" s="13"/>
    </row>
    <row r="26" spans="1:11" ht="45" x14ac:dyDescent="0.2">
      <c r="A26" s="180"/>
      <c r="B26" s="186"/>
      <c r="C26" s="13" t="s">
        <v>26</v>
      </c>
      <c r="D26" s="13"/>
      <c r="E26" s="59">
        <f>'Приложение 4'!F38</f>
        <v>35746.199999999997</v>
      </c>
      <c r="F26" s="59">
        <f>'Приложение 4'!G38</f>
        <v>10302</v>
      </c>
      <c r="G26" s="59">
        <f>'Приложение 4'!H38</f>
        <v>4149.2000000000007</v>
      </c>
      <c r="H26" s="59">
        <f>'Приложение 4'!I38</f>
        <v>7015</v>
      </c>
      <c r="I26" s="59">
        <f>'Приложение 4'!J38</f>
        <v>7140</v>
      </c>
      <c r="J26" s="59">
        <f>'Приложение 4'!K38</f>
        <v>7140</v>
      </c>
      <c r="K26" s="13"/>
    </row>
    <row r="27" spans="1:11" ht="15" x14ac:dyDescent="0.2">
      <c r="A27" s="181"/>
      <c r="B27" s="187"/>
      <c r="C27" s="13" t="s">
        <v>46</v>
      </c>
      <c r="D27" s="13"/>
      <c r="E27" s="59">
        <f>'Приложение 4'!F39</f>
        <v>0</v>
      </c>
      <c r="F27" s="59">
        <f>'Приложение 4'!G39</f>
        <v>0</v>
      </c>
      <c r="G27" s="59">
        <f>'Приложение 4'!H39</f>
        <v>0</v>
      </c>
      <c r="H27" s="59">
        <f>'Приложение 4'!I39</f>
        <v>0</v>
      </c>
      <c r="I27" s="59">
        <f>'Приложение 4'!J39</f>
        <v>0</v>
      </c>
      <c r="J27" s="59">
        <f>'Приложение 4'!K39</f>
        <v>0</v>
      </c>
      <c r="K27" s="13"/>
    </row>
    <row r="28" spans="1:11" ht="30" x14ac:dyDescent="0.2">
      <c r="A28" s="201">
        <f>A24+1</f>
        <v>6</v>
      </c>
      <c r="B28" s="185" t="s">
        <v>664</v>
      </c>
      <c r="C28" s="13" t="s">
        <v>4</v>
      </c>
      <c r="D28" s="13"/>
      <c r="E28" s="59">
        <f>'Приложение 4'!F41</f>
        <v>0</v>
      </c>
      <c r="F28" s="59">
        <f>'Приложение 4'!G41</f>
        <v>0</v>
      </c>
      <c r="G28" s="59">
        <f>'Приложение 4'!H41</f>
        <v>0</v>
      </c>
      <c r="H28" s="59">
        <f>'Приложение 4'!I41</f>
        <v>0</v>
      </c>
      <c r="I28" s="59">
        <f>'Приложение 4'!J41</f>
        <v>0</v>
      </c>
      <c r="J28" s="59">
        <f>'Приложение 4'!K41</f>
        <v>0</v>
      </c>
      <c r="K28" s="13"/>
    </row>
    <row r="29" spans="1:11" ht="30" x14ac:dyDescent="0.2">
      <c r="A29" s="180"/>
      <c r="B29" s="186"/>
      <c r="C29" s="13" t="s">
        <v>10</v>
      </c>
      <c r="D29" s="13"/>
      <c r="E29" s="59">
        <f>'Приложение 4'!F42</f>
        <v>0</v>
      </c>
      <c r="F29" s="59">
        <f>'Приложение 4'!G42</f>
        <v>0</v>
      </c>
      <c r="G29" s="59">
        <f>'Приложение 4'!H42</f>
        <v>0</v>
      </c>
      <c r="H29" s="59">
        <f>'Приложение 4'!I42</f>
        <v>0</v>
      </c>
      <c r="I29" s="59">
        <f>'Приложение 4'!J42</f>
        <v>0</v>
      </c>
      <c r="J29" s="59">
        <f>'Приложение 4'!K42</f>
        <v>0</v>
      </c>
      <c r="K29" s="13"/>
    </row>
    <row r="30" spans="1:11" ht="60" x14ac:dyDescent="0.2">
      <c r="A30" s="180"/>
      <c r="B30" s="186"/>
      <c r="C30" s="13" t="s">
        <v>26</v>
      </c>
      <c r="D30" s="13" t="s">
        <v>95</v>
      </c>
      <c r="E30" s="59">
        <f>'Приложение 4'!F43</f>
        <v>0</v>
      </c>
      <c r="F30" s="59">
        <f>'Приложение 4'!G43</f>
        <v>0</v>
      </c>
      <c r="G30" s="59">
        <f>'Приложение 4'!H43</f>
        <v>0</v>
      </c>
      <c r="H30" s="59">
        <f>'Приложение 4'!I43</f>
        <v>0</v>
      </c>
      <c r="I30" s="59">
        <f>'Приложение 4'!J43</f>
        <v>0</v>
      </c>
      <c r="J30" s="59">
        <f>'Приложение 4'!K43</f>
        <v>0</v>
      </c>
      <c r="K30" s="13"/>
    </row>
    <row r="31" spans="1:11" ht="15" x14ac:dyDescent="0.2">
      <c r="A31" s="181"/>
      <c r="B31" s="187"/>
      <c r="C31" s="13" t="s">
        <v>46</v>
      </c>
      <c r="D31" s="13"/>
      <c r="E31" s="59">
        <f>'Приложение 4'!F44</f>
        <v>0</v>
      </c>
      <c r="F31" s="59">
        <f>'Приложение 4'!G44</f>
        <v>0</v>
      </c>
      <c r="G31" s="59">
        <f>'Приложение 4'!H44</f>
        <v>0</v>
      </c>
      <c r="H31" s="59">
        <f>'Приложение 4'!I44</f>
        <v>0</v>
      </c>
      <c r="I31" s="59">
        <f>'Приложение 4'!J44</f>
        <v>0</v>
      </c>
      <c r="J31" s="59">
        <f>'Приложение 4'!K44</f>
        <v>0</v>
      </c>
      <c r="K31" s="13"/>
    </row>
    <row r="32" spans="1:11" ht="30" x14ac:dyDescent="0.2">
      <c r="A32" s="201">
        <f>A28+1</f>
        <v>7</v>
      </c>
      <c r="B32" s="185" t="s">
        <v>665</v>
      </c>
      <c r="C32" s="13" t="s">
        <v>4</v>
      </c>
      <c r="D32" s="13"/>
      <c r="E32" s="59">
        <f>'Приложение 4'!F51</f>
        <v>0</v>
      </c>
      <c r="F32" s="59">
        <f>'Приложение 4'!G51</f>
        <v>0</v>
      </c>
      <c r="G32" s="59">
        <f>'Приложение 4'!H51</f>
        <v>0</v>
      </c>
      <c r="H32" s="59">
        <f>'Приложение 4'!I51</f>
        <v>0</v>
      </c>
      <c r="I32" s="59">
        <f>'Приложение 4'!J51</f>
        <v>0</v>
      </c>
      <c r="J32" s="59">
        <f>'Приложение 4'!K51</f>
        <v>0</v>
      </c>
      <c r="K32" s="13"/>
    </row>
    <row r="33" spans="1:11" ht="30" x14ac:dyDescent="0.2">
      <c r="A33" s="180"/>
      <c r="B33" s="186"/>
      <c r="C33" s="13" t="s">
        <v>10</v>
      </c>
      <c r="D33" s="13"/>
      <c r="E33" s="59">
        <f>'Приложение 4'!F52</f>
        <v>0</v>
      </c>
      <c r="F33" s="59">
        <f>'Приложение 4'!G52</f>
        <v>0</v>
      </c>
      <c r="G33" s="59">
        <f>'Приложение 4'!H52</f>
        <v>0</v>
      </c>
      <c r="H33" s="59">
        <f>'Приложение 4'!I52</f>
        <v>0</v>
      </c>
      <c r="I33" s="59">
        <f>'Приложение 4'!J52</f>
        <v>0</v>
      </c>
      <c r="J33" s="59">
        <f>'Приложение 4'!K52</f>
        <v>0</v>
      </c>
      <c r="K33" s="13"/>
    </row>
    <row r="34" spans="1:11" ht="60" x14ac:dyDescent="0.2">
      <c r="A34" s="180"/>
      <c r="B34" s="186"/>
      <c r="C34" s="13" t="s">
        <v>26</v>
      </c>
      <c r="D34" s="13" t="s">
        <v>95</v>
      </c>
      <c r="E34" s="59">
        <f>'Приложение 4'!F53</f>
        <v>4366.2</v>
      </c>
      <c r="F34" s="59">
        <f>'Приложение 4'!G53</f>
        <v>287</v>
      </c>
      <c r="G34" s="59">
        <f>'Приложение 4'!H53</f>
        <v>1264.2</v>
      </c>
      <c r="H34" s="59">
        <f>'Приложение 4'!I53</f>
        <v>935</v>
      </c>
      <c r="I34" s="59">
        <f>'Приложение 4'!J53</f>
        <v>940</v>
      </c>
      <c r="J34" s="59">
        <f>'Приложение 4'!K53</f>
        <v>940</v>
      </c>
      <c r="K34" s="13"/>
    </row>
    <row r="35" spans="1:11" ht="53.25" customHeight="1" x14ac:dyDescent="0.2">
      <c r="A35" s="181"/>
      <c r="B35" s="187"/>
      <c r="C35" s="13" t="s">
        <v>46</v>
      </c>
      <c r="D35" s="13"/>
      <c r="E35" s="59">
        <f>'Приложение 4'!F54</f>
        <v>0</v>
      </c>
      <c r="F35" s="59">
        <f>'Приложение 4'!G54</f>
        <v>0</v>
      </c>
      <c r="G35" s="59">
        <f>'Приложение 4'!H54</f>
        <v>0</v>
      </c>
      <c r="H35" s="59">
        <f>'Приложение 4'!I54</f>
        <v>0</v>
      </c>
      <c r="I35" s="59">
        <f>'Приложение 4'!J54</f>
        <v>0</v>
      </c>
      <c r="J35" s="59">
        <f>'Приложение 4'!K54</f>
        <v>0</v>
      </c>
      <c r="K35" s="13"/>
    </row>
    <row r="36" spans="1:11" ht="30" x14ac:dyDescent="0.2">
      <c r="A36" s="180">
        <f>A32+1</f>
        <v>8</v>
      </c>
      <c r="B36" s="185" t="s">
        <v>666</v>
      </c>
      <c r="C36" s="13" t="s">
        <v>4</v>
      </c>
      <c r="D36" s="13"/>
      <c r="E36" s="59">
        <f>'Приложение 4'!F61</f>
        <v>0</v>
      </c>
      <c r="F36" s="59">
        <f>'Приложение 4'!G61</f>
        <v>0</v>
      </c>
      <c r="G36" s="59">
        <f>'Приложение 4'!H61</f>
        <v>0</v>
      </c>
      <c r="H36" s="59">
        <f>'Приложение 4'!I61</f>
        <v>0</v>
      </c>
      <c r="I36" s="59">
        <f>'Приложение 4'!J61</f>
        <v>0</v>
      </c>
      <c r="J36" s="59">
        <f>'Приложение 4'!K61</f>
        <v>0</v>
      </c>
      <c r="K36" s="13"/>
    </row>
    <row r="37" spans="1:11" ht="30" x14ac:dyDescent="0.2">
      <c r="A37" s="180"/>
      <c r="B37" s="186"/>
      <c r="C37" s="13" t="s">
        <v>10</v>
      </c>
      <c r="D37" s="13"/>
      <c r="E37" s="59">
        <f>'Приложение 4'!F62</f>
        <v>0</v>
      </c>
      <c r="F37" s="59">
        <f>'Приложение 4'!G62</f>
        <v>0</v>
      </c>
      <c r="G37" s="59">
        <f>'Приложение 4'!H62</f>
        <v>0</v>
      </c>
      <c r="H37" s="59">
        <f>'Приложение 4'!I62</f>
        <v>0</v>
      </c>
      <c r="I37" s="59">
        <f>'Приложение 4'!J62</f>
        <v>0</v>
      </c>
      <c r="J37" s="59">
        <f>'Приложение 4'!K62</f>
        <v>0</v>
      </c>
      <c r="K37" s="13"/>
    </row>
    <row r="38" spans="1:11" ht="60" x14ac:dyDescent="0.2">
      <c r="A38" s="180"/>
      <c r="B38" s="186"/>
      <c r="C38" s="13" t="s">
        <v>26</v>
      </c>
      <c r="D38" s="13" t="s">
        <v>95</v>
      </c>
      <c r="E38" s="59">
        <f>'Приложение 4'!F63</f>
        <v>5162.3999999999996</v>
      </c>
      <c r="F38" s="59">
        <f>'Приложение 4'!G63</f>
        <v>971.3</v>
      </c>
      <c r="G38" s="59">
        <f>'Приложение 4'!H63</f>
        <v>794.59999999999991</v>
      </c>
      <c r="H38" s="59">
        <f>'Приложение 4'!I63</f>
        <v>996.5</v>
      </c>
      <c r="I38" s="59">
        <f>'Приложение 4'!J63</f>
        <v>1200</v>
      </c>
      <c r="J38" s="59">
        <f>'Приложение 4'!K63</f>
        <v>1200</v>
      </c>
      <c r="K38" s="13"/>
    </row>
    <row r="39" spans="1:11" ht="15" x14ac:dyDescent="0.2">
      <c r="A39" s="181"/>
      <c r="B39" s="187"/>
      <c r="C39" s="13" t="s">
        <v>46</v>
      </c>
      <c r="D39" s="13"/>
      <c r="E39" s="59">
        <f>'Приложение 4'!F64</f>
        <v>0</v>
      </c>
      <c r="F39" s="59">
        <f>'Приложение 4'!G64</f>
        <v>0</v>
      </c>
      <c r="G39" s="59">
        <f>'Приложение 4'!H64</f>
        <v>0</v>
      </c>
      <c r="H39" s="59">
        <f>'Приложение 4'!I64</f>
        <v>0</v>
      </c>
      <c r="I39" s="59">
        <f>'Приложение 4'!J64</f>
        <v>0</v>
      </c>
      <c r="J39" s="59">
        <f>'Приложение 4'!K64</f>
        <v>0</v>
      </c>
      <c r="K39" s="13"/>
    </row>
    <row r="40" spans="1:11" ht="30" x14ac:dyDescent="0.2">
      <c r="A40" s="180">
        <f>A36+1</f>
        <v>9</v>
      </c>
      <c r="B40" s="185" t="s">
        <v>667</v>
      </c>
      <c r="C40" s="13" t="s">
        <v>4</v>
      </c>
      <c r="D40" s="13"/>
      <c r="E40" s="59">
        <f>'Приложение 4'!F66</f>
        <v>0</v>
      </c>
      <c r="F40" s="59">
        <f>'Приложение 4'!G66</f>
        <v>0</v>
      </c>
      <c r="G40" s="59">
        <f>'Приложение 4'!H66</f>
        <v>0</v>
      </c>
      <c r="H40" s="59">
        <f>'Приложение 4'!I66</f>
        <v>0</v>
      </c>
      <c r="I40" s="59">
        <f>'Приложение 4'!J66</f>
        <v>0</v>
      </c>
      <c r="J40" s="59">
        <f>'Приложение 4'!K66</f>
        <v>0</v>
      </c>
      <c r="K40" s="13"/>
    </row>
    <row r="41" spans="1:11" ht="30" x14ac:dyDescent="0.2">
      <c r="A41" s="180"/>
      <c r="B41" s="186"/>
      <c r="C41" s="13" t="s">
        <v>10</v>
      </c>
      <c r="D41" s="13"/>
      <c r="E41" s="59">
        <f>'Приложение 4'!F67</f>
        <v>0</v>
      </c>
      <c r="F41" s="59">
        <f>'Приложение 4'!G67</f>
        <v>0</v>
      </c>
      <c r="G41" s="59">
        <f>'Приложение 4'!H67</f>
        <v>0</v>
      </c>
      <c r="H41" s="59">
        <f>'Приложение 4'!I67</f>
        <v>0</v>
      </c>
      <c r="I41" s="59">
        <f>'Приложение 4'!J67</f>
        <v>0</v>
      </c>
      <c r="J41" s="59">
        <f>'Приложение 4'!K67</f>
        <v>0</v>
      </c>
      <c r="K41" s="13"/>
    </row>
    <row r="42" spans="1:11" ht="60" x14ac:dyDescent="0.2">
      <c r="A42" s="180"/>
      <c r="B42" s="186"/>
      <c r="C42" s="13" t="s">
        <v>26</v>
      </c>
      <c r="D42" s="13" t="s">
        <v>95</v>
      </c>
      <c r="E42" s="59">
        <f>'Приложение 4'!F68</f>
        <v>637.1</v>
      </c>
      <c r="F42" s="59">
        <f>'Приложение 4'!G68</f>
        <v>637.1</v>
      </c>
      <c r="G42" s="59">
        <f>'Приложение 4'!H68</f>
        <v>0</v>
      </c>
      <c r="H42" s="59">
        <f>'Приложение 4'!I68</f>
        <v>0</v>
      </c>
      <c r="I42" s="59">
        <f>'Приложение 4'!J68</f>
        <v>0</v>
      </c>
      <c r="J42" s="59">
        <f>'Приложение 4'!K68</f>
        <v>0</v>
      </c>
      <c r="K42" s="13"/>
    </row>
    <row r="43" spans="1:11" ht="15" x14ac:dyDescent="0.2">
      <c r="A43" s="181"/>
      <c r="B43" s="187"/>
      <c r="C43" s="13" t="s">
        <v>46</v>
      </c>
      <c r="D43" s="13"/>
      <c r="E43" s="59">
        <f>'Приложение 4'!F69</f>
        <v>0</v>
      </c>
      <c r="F43" s="59">
        <f>'Приложение 4'!G69</f>
        <v>0</v>
      </c>
      <c r="G43" s="59">
        <f>'Приложение 4'!H69</f>
        <v>0</v>
      </c>
      <c r="H43" s="59">
        <f>'Приложение 4'!I69</f>
        <v>0</v>
      </c>
      <c r="I43" s="59">
        <f>'Приложение 4'!J69</f>
        <v>0</v>
      </c>
      <c r="J43" s="59">
        <f>'Приложение 4'!K69</f>
        <v>0</v>
      </c>
      <c r="K43" s="13"/>
    </row>
    <row r="44" spans="1:11" ht="30" x14ac:dyDescent="0.2">
      <c r="A44" s="180">
        <f>A40+1</f>
        <v>10</v>
      </c>
      <c r="B44" s="185" t="s">
        <v>668</v>
      </c>
      <c r="C44" s="13" t="s">
        <v>4</v>
      </c>
      <c r="D44" s="13"/>
      <c r="E44" s="59">
        <f>'Приложение 4'!F71</f>
        <v>0</v>
      </c>
      <c r="F44" s="59">
        <f>'Приложение 4'!G71</f>
        <v>0</v>
      </c>
      <c r="G44" s="59">
        <f>'Приложение 4'!H71</f>
        <v>0</v>
      </c>
      <c r="H44" s="59">
        <f>'Приложение 4'!I71</f>
        <v>0</v>
      </c>
      <c r="I44" s="59">
        <f>'Приложение 4'!J71</f>
        <v>0</v>
      </c>
      <c r="J44" s="59">
        <f>'Приложение 4'!K71</f>
        <v>0</v>
      </c>
      <c r="K44" s="13"/>
    </row>
    <row r="45" spans="1:11" ht="60" x14ac:dyDescent="0.2">
      <c r="A45" s="180"/>
      <c r="B45" s="186"/>
      <c r="C45" s="13" t="s">
        <v>10</v>
      </c>
      <c r="D45" s="13" t="s">
        <v>94</v>
      </c>
      <c r="E45" s="59">
        <f>'Приложение 4'!F72</f>
        <v>734.4</v>
      </c>
      <c r="F45" s="59">
        <f>'Приложение 4'!G72</f>
        <v>420</v>
      </c>
      <c r="G45" s="59">
        <f>'Приложение 4'!H72</f>
        <v>314.39999999999998</v>
      </c>
      <c r="H45" s="59">
        <f>'Приложение 4'!I72</f>
        <v>0</v>
      </c>
      <c r="I45" s="59">
        <f>'Приложение 4'!J72</f>
        <v>0</v>
      </c>
      <c r="J45" s="59">
        <f>'Приложение 4'!K72</f>
        <v>0</v>
      </c>
      <c r="K45" s="13"/>
    </row>
    <row r="46" spans="1:11" ht="60" x14ac:dyDescent="0.2">
      <c r="A46" s="180"/>
      <c r="B46" s="186"/>
      <c r="C46" s="13" t="s">
        <v>26</v>
      </c>
      <c r="D46" s="13" t="s">
        <v>95</v>
      </c>
      <c r="E46" s="59">
        <f>'Приложение 4'!F73</f>
        <v>17448.8</v>
      </c>
      <c r="F46" s="59">
        <f>'Приложение 4'!G73</f>
        <v>2134.4</v>
      </c>
      <c r="G46" s="59">
        <f>'Приложение 4'!H73</f>
        <v>3246.4</v>
      </c>
      <c r="H46" s="59">
        <f>'Приложение 4'!I73</f>
        <v>4068</v>
      </c>
      <c r="I46" s="59">
        <f>'Приложение 4'!J73</f>
        <v>4000</v>
      </c>
      <c r="J46" s="59">
        <f>'Приложение 4'!K73</f>
        <v>4000</v>
      </c>
      <c r="K46" s="13"/>
    </row>
    <row r="47" spans="1:11" ht="15" x14ac:dyDescent="0.2">
      <c r="A47" s="181"/>
      <c r="B47" s="187"/>
      <c r="C47" s="13" t="s">
        <v>46</v>
      </c>
      <c r="D47" s="13"/>
      <c r="E47" s="59">
        <f>'Приложение 4'!F74</f>
        <v>0</v>
      </c>
      <c r="F47" s="59">
        <f>'Приложение 4'!G74</f>
        <v>0</v>
      </c>
      <c r="G47" s="59">
        <f>'Приложение 4'!H74</f>
        <v>0</v>
      </c>
      <c r="H47" s="59">
        <f>'Приложение 4'!I74</f>
        <v>0</v>
      </c>
      <c r="I47" s="59">
        <f>'Приложение 4'!J74</f>
        <v>0</v>
      </c>
      <c r="J47" s="59">
        <f>'Приложение 4'!K74</f>
        <v>0</v>
      </c>
      <c r="K47" s="13"/>
    </row>
    <row r="48" spans="1:11" ht="30" x14ac:dyDescent="0.2">
      <c r="A48" s="180">
        <f>A44+1</f>
        <v>11</v>
      </c>
      <c r="B48" s="185" t="s">
        <v>669</v>
      </c>
      <c r="C48" s="13" t="s">
        <v>4</v>
      </c>
      <c r="D48" s="13"/>
      <c r="E48" s="59">
        <f>'Приложение 4'!F76</f>
        <v>0</v>
      </c>
      <c r="F48" s="59">
        <f>'Приложение 4'!G76</f>
        <v>0</v>
      </c>
      <c r="G48" s="59">
        <f>'Приложение 4'!H76</f>
        <v>0</v>
      </c>
      <c r="H48" s="59">
        <f>'Приложение 4'!I76</f>
        <v>0</v>
      </c>
      <c r="I48" s="59">
        <f>'Приложение 4'!J76</f>
        <v>0</v>
      </c>
      <c r="J48" s="59">
        <f>'Приложение 4'!K76</f>
        <v>0</v>
      </c>
      <c r="K48" s="13"/>
    </row>
    <row r="49" spans="1:11" ht="30" x14ac:dyDescent="0.2">
      <c r="A49" s="180"/>
      <c r="B49" s="186"/>
      <c r="C49" s="13" t="s">
        <v>10</v>
      </c>
      <c r="D49" s="13"/>
      <c r="E49" s="59">
        <f>'Приложение 4'!F77</f>
        <v>4469.7</v>
      </c>
      <c r="F49" s="59">
        <f>'Приложение 4'!G77</f>
        <v>0</v>
      </c>
      <c r="G49" s="59">
        <f>'Приложение 4'!H77</f>
        <v>537</v>
      </c>
      <c r="H49" s="59">
        <f>'Приложение 4'!I77</f>
        <v>1957.7</v>
      </c>
      <c r="I49" s="59">
        <f>'Приложение 4'!J77</f>
        <v>1975</v>
      </c>
      <c r="J49" s="59">
        <f>'Приложение 4'!K77</f>
        <v>0</v>
      </c>
      <c r="K49" s="13"/>
    </row>
    <row r="50" spans="1:11" ht="45" x14ac:dyDescent="0.2">
      <c r="A50" s="180"/>
      <c r="B50" s="186"/>
      <c r="C50" s="13" t="s">
        <v>26</v>
      </c>
      <c r="D50" s="13"/>
      <c r="E50" s="59">
        <f>'Приложение 4'!F78</f>
        <v>2559</v>
      </c>
      <c r="F50" s="59">
        <f>'Приложение 4'!G78</f>
        <v>0</v>
      </c>
      <c r="G50" s="59">
        <f>'Приложение 4'!H78</f>
        <v>581</v>
      </c>
      <c r="H50" s="59">
        <f>'Приложение 4'!I78</f>
        <v>942</v>
      </c>
      <c r="I50" s="59">
        <f>'Приложение 4'!J78</f>
        <v>1036</v>
      </c>
      <c r="J50" s="59">
        <f>'Приложение 4'!K78</f>
        <v>0</v>
      </c>
      <c r="K50" s="13"/>
    </row>
    <row r="51" spans="1:11" ht="15" x14ac:dyDescent="0.2">
      <c r="A51" s="181"/>
      <c r="B51" s="187"/>
      <c r="C51" s="13" t="s">
        <v>46</v>
      </c>
      <c r="D51" s="13"/>
      <c r="E51" s="59">
        <f>'Приложение 4'!F79</f>
        <v>0</v>
      </c>
      <c r="F51" s="59">
        <f>'Приложение 4'!G79</f>
        <v>0</v>
      </c>
      <c r="G51" s="59">
        <f>'Приложение 4'!H79</f>
        <v>0</v>
      </c>
      <c r="H51" s="59">
        <f>'Приложение 4'!I79</f>
        <v>0</v>
      </c>
      <c r="I51" s="59">
        <f>'Приложение 4'!J79</f>
        <v>0</v>
      </c>
      <c r="J51" s="59">
        <f>'Приложение 4'!K79</f>
        <v>0</v>
      </c>
      <c r="K51" s="13"/>
    </row>
    <row r="52" spans="1:11" ht="30" x14ac:dyDescent="0.2">
      <c r="A52" s="180">
        <f>A48+1</f>
        <v>12</v>
      </c>
      <c r="B52" s="185" t="s">
        <v>670</v>
      </c>
      <c r="C52" s="13" t="s">
        <v>4</v>
      </c>
      <c r="D52" s="13"/>
      <c r="E52" s="59">
        <f>'Приложение 4'!F86</f>
        <v>0</v>
      </c>
      <c r="F52" s="59">
        <f>'Приложение 4'!G86</f>
        <v>0</v>
      </c>
      <c r="G52" s="59">
        <f>'Приложение 4'!H86</f>
        <v>0</v>
      </c>
      <c r="H52" s="59">
        <f>'Приложение 4'!I86</f>
        <v>0</v>
      </c>
      <c r="I52" s="59">
        <f>'Приложение 4'!J86</f>
        <v>0</v>
      </c>
      <c r="J52" s="59">
        <f>'Приложение 4'!K86</f>
        <v>0</v>
      </c>
      <c r="K52" s="13"/>
    </row>
    <row r="53" spans="1:11" ht="30" x14ac:dyDescent="0.2">
      <c r="A53" s="180"/>
      <c r="B53" s="186"/>
      <c r="C53" s="13" t="s">
        <v>10</v>
      </c>
      <c r="D53" s="13"/>
      <c r="E53" s="59">
        <f>'Приложение 4'!F87</f>
        <v>0</v>
      </c>
      <c r="F53" s="59">
        <f>'Приложение 4'!G87</f>
        <v>0</v>
      </c>
      <c r="G53" s="59">
        <f>'Приложение 4'!H87</f>
        <v>0</v>
      </c>
      <c r="H53" s="59">
        <f>'Приложение 4'!I87</f>
        <v>0</v>
      </c>
      <c r="I53" s="59">
        <f>'Приложение 4'!J87</f>
        <v>0</v>
      </c>
      <c r="J53" s="59">
        <f>'Приложение 4'!K87</f>
        <v>0</v>
      </c>
      <c r="K53" s="13"/>
    </row>
    <row r="54" spans="1:11" ht="45" x14ac:dyDescent="0.2">
      <c r="A54" s="180"/>
      <c r="B54" s="186"/>
      <c r="C54" s="13" t="s">
        <v>26</v>
      </c>
      <c r="D54" s="13"/>
      <c r="E54" s="59">
        <f>'Приложение 4'!F88</f>
        <v>0</v>
      </c>
      <c r="F54" s="59">
        <f>'Приложение 4'!G88</f>
        <v>0</v>
      </c>
      <c r="G54" s="59">
        <f>'Приложение 4'!H88</f>
        <v>0</v>
      </c>
      <c r="H54" s="59">
        <f>'Приложение 4'!I88</f>
        <v>0</v>
      </c>
      <c r="I54" s="59">
        <f>'Приложение 4'!J88</f>
        <v>0</v>
      </c>
      <c r="J54" s="59">
        <f>'Приложение 4'!K88</f>
        <v>0</v>
      </c>
      <c r="K54" s="13"/>
    </row>
    <row r="55" spans="1:11" ht="15" x14ac:dyDescent="0.2">
      <c r="A55" s="181"/>
      <c r="B55" s="187"/>
      <c r="C55" s="13" t="s">
        <v>46</v>
      </c>
      <c r="D55" s="13"/>
      <c r="E55" s="59">
        <f>'Приложение 4'!F89</f>
        <v>0</v>
      </c>
      <c r="F55" s="59">
        <f>'Приложение 4'!G89</f>
        <v>0</v>
      </c>
      <c r="G55" s="59">
        <f>'Приложение 4'!H89</f>
        <v>0</v>
      </c>
      <c r="H55" s="59">
        <f>'Приложение 4'!I89</f>
        <v>0</v>
      </c>
      <c r="I55" s="59">
        <f>'Приложение 4'!J89</f>
        <v>0</v>
      </c>
      <c r="J55" s="59">
        <f>'Приложение 4'!K89</f>
        <v>0</v>
      </c>
      <c r="K55" s="13"/>
    </row>
    <row r="56" spans="1:11" ht="30" x14ac:dyDescent="0.2">
      <c r="A56" s="180">
        <f>A52+1</f>
        <v>13</v>
      </c>
      <c r="B56" s="185" t="s">
        <v>671</v>
      </c>
      <c r="C56" s="13" t="s">
        <v>4</v>
      </c>
      <c r="D56" s="13"/>
      <c r="E56" s="59">
        <f>'Приложение 4'!F91</f>
        <v>0</v>
      </c>
      <c r="F56" s="59">
        <f>'Приложение 4'!G91</f>
        <v>0</v>
      </c>
      <c r="G56" s="59">
        <f>'Приложение 4'!H91</f>
        <v>0</v>
      </c>
      <c r="H56" s="59">
        <f>'Приложение 4'!I91</f>
        <v>0</v>
      </c>
      <c r="I56" s="59">
        <f>'Приложение 4'!J91</f>
        <v>0</v>
      </c>
      <c r="J56" s="59">
        <f>'Приложение 4'!K91</f>
        <v>0</v>
      </c>
      <c r="K56" s="13"/>
    </row>
    <row r="57" spans="1:11" ht="30" x14ac:dyDescent="0.2">
      <c r="A57" s="180"/>
      <c r="B57" s="186"/>
      <c r="C57" s="13" t="s">
        <v>10</v>
      </c>
      <c r="D57" s="13"/>
      <c r="E57" s="59">
        <f>'Приложение 4'!F92</f>
        <v>396</v>
      </c>
      <c r="F57" s="59">
        <f>'Приложение 4'!G92</f>
        <v>0</v>
      </c>
      <c r="G57" s="59">
        <f>'Приложение 4'!H92</f>
        <v>396</v>
      </c>
      <c r="H57" s="59">
        <f>'Приложение 4'!I92</f>
        <v>0</v>
      </c>
      <c r="I57" s="59">
        <f>'Приложение 4'!J92</f>
        <v>0</v>
      </c>
      <c r="J57" s="59">
        <f>'Приложение 4'!K92</f>
        <v>0</v>
      </c>
      <c r="K57" s="13"/>
    </row>
    <row r="58" spans="1:11" ht="45" x14ac:dyDescent="0.2">
      <c r="A58" s="180"/>
      <c r="B58" s="186"/>
      <c r="C58" s="13" t="s">
        <v>26</v>
      </c>
      <c r="D58" s="13"/>
      <c r="E58" s="59">
        <f>'Приложение 4'!F93</f>
        <v>215</v>
      </c>
      <c r="F58" s="59">
        <f>'Приложение 4'!G93</f>
        <v>0</v>
      </c>
      <c r="G58" s="59">
        <f>'Приложение 4'!H93</f>
        <v>215</v>
      </c>
      <c r="H58" s="59">
        <f>'Приложение 4'!I93</f>
        <v>0</v>
      </c>
      <c r="I58" s="59">
        <f>'Приложение 4'!J93</f>
        <v>0</v>
      </c>
      <c r="J58" s="59">
        <f>'Приложение 4'!K93</f>
        <v>0</v>
      </c>
      <c r="K58" s="13"/>
    </row>
    <row r="59" spans="1:11" ht="15" x14ac:dyDescent="0.2">
      <c r="A59" s="181"/>
      <c r="B59" s="187"/>
      <c r="C59" s="13" t="s">
        <v>46</v>
      </c>
      <c r="D59" s="13"/>
      <c r="E59" s="59">
        <f>'Приложение 4'!F94</f>
        <v>0</v>
      </c>
      <c r="F59" s="59">
        <f>'Приложение 4'!G94</f>
        <v>0</v>
      </c>
      <c r="G59" s="59">
        <f>'Приложение 4'!H94</f>
        <v>0</v>
      </c>
      <c r="H59" s="59">
        <f>'Приложение 4'!I94</f>
        <v>0</v>
      </c>
      <c r="I59" s="59">
        <f>'Приложение 4'!J94</f>
        <v>0</v>
      </c>
      <c r="J59" s="59">
        <f>'Приложение 4'!K94</f>
        <v>0</v>
      </c>
      <c r="K59" s="13"/>
    </row>
    <row r="60" spans="1:11" ht="30" x14ac:dyDescent="0.2">
      <c r="A60" s="180">
        <f>A56+1</f>
        <v>14</v>
      </c>
      <c r="B60" s="185" t="s">
        <v>672</v>
      </c>
      <c r="C60" s="13" t="s">
        <v>4</v>
      </c>
      <c r="D60" s="13"/>
      <c r="E60" s="59">
        <f>'Приложение 4'!F96</f>
        <v>0</v>
      </c>
      <c r="F60" s="59">
        <f>'Приложение 4'!G96</f>
        <v>0</v>
      </c>
      <c r="G60" s="59">
        <f>'Приложение 4'!H96</f>
        <v>0</v>
      </c>
      <c r="H60" s="59">
        <f>'Приложение 4'!I96</f>
        <v>0</v>
      </c>
      <c r="I60" s="59">
        <f>'Приложение 4'!J96</f>
        <v>0</v>
      </c>
      <c r="J60" s="59">
        <f>'Приложение 4'!K96</f>
        <v>0</v>
      </c>
      <c r="K60" s="13"/>
    </row>
    <row r="61" spans="1:11" ht="30" x14ac:dyDescent="0.2">
      <c r="A61" s="180"/>
      <c r="B61" s="186"/>
      <c r="C61" s="13" t="s">
        <v>10</v>
      </c>
      <c r="D61" s="13"/>
      <c r="E61" s="59">
        <f>'Приложение 4'!F97</f>
        <v>1853</v>
      </c>
      <c r="F61" s="59">
        <f>'Приложение 4'!G97</f>
        <v>0</v>
      </c>
      <c r="G61" s="59">
        <f>'Приложение 4'!H97</f>
        <v>0</v>
      </c>
      <c r="H61" s="59">
        <f>'Приложение 4'!I97</f>
        <v>1853</v>
      </c>
      <c r="I61" s="59">
        <f>'Приложение 4'!J97</f>
        <v>0</v>
      </c>
      <c r="J61" s="59">
        <f>'Приложение 4'!K97</f>
        <v>0</v>
      </c>
      <c r="K61" s="13"/>
    </row>
    <row r="62" spans="1:11" ht="45" x14ac:dyDescent="0.2">
      <c r="A62" s="180"/>
      <c r="B62" s="186"/>
      <c r="C62" s="13" t="s">
        <v>26</v>
      </c>
      <c r="D62" s="13"/>
      <c r="E62" s="59">
        <f>'Приложение 4'!F98</f>
        <v>972</v>
      </c>
      <c r="F62" s="59">
        <f>'Приложение 4'!G98</f>
        <v>0</v>
      </c>
      <c r="G62" s="59">
        <f>'Приложение 4'!H98</f>
        <v>0</v>
      </c>
      <c r="H62" s="59">
        <f>'Приложение 4'!I98</f>
        <v>972</v>
      </c>
      <c r="I62" s="59">
        <f>'Приложение 4'!J98</f>
        <v>0</v>
      </c>
      <c r="J62" s="59">
        <f>'Приложение 4'!K98</f>
        <v>0</v>
      </c>
      <c r="K62" s="13"/>
    </row>
    <row r="63" spans="1:11" ht="15" x14ac:dyDescent="0.2">
      <c r="A63" s="181"/>
      <c r="B63" s="187"/>
      <c r="C63" s="13" t="s">
        <v>46</v>
      </c>
      <c r="D63" s="13"/>
      <c r="E63" s="59">
        <f>'Приложение 4'!F99</f>
        <v>0</v>
      </c>
      <c r="F63" s="59">
        <f>'Приложение 4'!G99</f>
        <v>0</v>
      </c>
      <c r="G63" s="59">
        <f>'Приложение 4'!H99</f>
        <v>0</v>
      </c>
      <c r="H63" s="59">
        <f>'Приложение 4'!I99</f>
        <v>0</v>
      </c>
      <c r="I63" s="59">
        <f>'Приложение 4'!J99</f>
        <v>0</v>
      </c>
      <c r="J63" s="59">
        <f>'Приложение 4'!K99</f>
        <v>0</v>
      </c>
      <c r="K63" s="13"/>
    </row>
    <row r="64" spans="1:11" ht="30" x14ac:dyDescent="0.2">
      <c r="A64" s="180">
        <f>A60+1</f>
        <v>15</v>
      </c>
      <c r="B64" s="185" t="s">
        <v>673</v>
      </c>
      <c r="C64" s="13" t="s">
        <v>4</v>
      </c>
      <c r="D64" s="13"/>
      <c r="E64" s="59">
        <f>'Приложение 4'!F101</f>
        <v>0</v>
      </c>
      <c r="F64" s="59">
        <f>'Приложение 4'!G101</f>
        <v>0</v>
      </c>
      <c r="G64" s="59">
        <f>'Приложение 4'!H101</f>
        <v>0</v>
      </c>
      <c r="H64" s="59">
        <f>'Приложение 4'!I101</f>
        <v>0</v>
      </c>
      <c r="I64" s="59">
        <f>'Приложение 4'!J101</f>
        <v>0</v>
      </c>
      <c r="J64" s="59">
        <f>'Приложение 4'!K101</f>
        <v>0</v>
      </c>
      <c r="K64" s="13"/>
    </row>
    <row r="65" spans="1:11" ht="30" x14ac:dyDescent="0.2">
      <c r="A65" s="180"/>
      <c r="B65" s="186"/>
      <c r="C65" s="13" t="s">
        <v>10</v>
      </c>
      <c r="D65" s="13"/>
      <c r="E65" s="59">
        <f>'Приложение 4'!F102</f>
        <v>6226</v>
      </c>
      <c r="F65" s="59">
        <f>'Приложение 4'!G102</f>
        <v>0</v>
      </c>
      <c r="G65" s="59">
        <f>'Приложение 4'!H102</f>
        <v>0</v>
      </c>
      <c r="H65" s="59">
        <f>'Приложение 4'!I102</f>
        <v>6226</v>
      </c>
      <c r="I65" s="59">
        <f>'Приложение 4'!J102</f>
        <v>0</v>
      </c>
      <c r="J65" s="59">
        <f>'Приложение 4'!K102</f>
        <v>0</v>
      </c>
      <c r="K65" s="13"/>
    </row>
    <row r="66" spans="1:11" ht="45" x14ac:dyDescent="0.2">
      <c r="A66" s="180"/>
      <c r="B66" s="186"/>
      <c r="C66" s="13" t="s">
        <v>26</v>
      </c>
      <c r="D66" s="13"/>
      <c r="E66" s="59">
        <f>'Приложение 4'!F103</f>
        <v>3265</v>
      </c>
      <c r="F66" s="59">
        <f>'Приложение 4'!G103</f>
        <v>0</v>
      </c>
      <c r="G66" s="59">
        <f>'Приложение 4'!H103</f>
        <v>0</v>
      </c>
      <c r="H66" s="59">
        <f>'Приложение 4'!I103</f>
        <v>3265</v>
      </c>
      <c r="I66" s="59">
        <f>'Приложение 4'!J103</f>
        <v>0</v>
      </c>
      <c r="J66" s="59">
        <f>'Приложение 4'!K103</f>
        <v>0</v>
      </c>
      <c r="K66" s="13"/>
    </row>
    <row r="67" spans="1:11" ht="15" x14ac:dyDescent="0.2">
      <c r="A67" s="181"/>
      <c r="B67" s="187"/>
      <c r="C67" s="13" t="s">
        <v>46</v>
      </c>
      <c r="D67" s="13"/>
      <c r="E67" s="59">
        <f>'Приложение 4'!F104</f>
        <v>0</v>
      </c>
      <c r="F67" s="59">
        <f>'Приложение 4'!G104</f>
        <v>0</v>
      </c>
      <c r="G67" s="59">
        <f>'Приложение 4'!H104</f>
        <v>0</v>
      </c>
      <c r="H67" s="59">
        <f>'Приложение 4'!I104</f>
        <v>0</v>
      </c>
      <c r="I67" s="59">
        <f>'Приложение 4'!J104</f>
        <v>0</v>
      </c>
      <c r="J67" s="59">
        <f>'Приложение 4'!K104</f>
        <v>0</v>
      </c>
      <c r="K67" s="13"/>
    </row>
    <row r="68" spans="1:11" ht="30" x14ac:dyDescent="0.2">
      <c r="A68" s="180">
        <f>A64+1</f>
        <v>16</v>
      </c>
      <c r="B68" s="185" t="s">
        <v>674</v>
      </c>
      <c r="C68" s="13" t="s">
        <v>4</v>
      </c>
      <c r="D68" s="13"/>
      <c r="E68" s="59">
        <f>'Приложение 4'!F106</f>
        <v>4851</v>
      </c>
      <c r="F68" s="59">
        <f>'Приложение 4'!G106</f>
        <v>0</v>
      </c>
      <c r="G68" s="59">
        <f>'Приложение 4'!H106</f>
        <v>0</v>
      </c>
      <c r="H68" s="59">
        <f>'Приложение 4'!I106</f>
        <v>4851</v>
      </c>
      <c r="I68" s="59">
        <f>'Приложение 4'!J106</f>
        <v>0</v>
      </c>
      <c r="J68" s="59">
        <f>'Приложение 4'!K106</f>
        <v>0</v>
      </c>
      <c r="K68" s="13"/>
    </row>
    <row r="69" spans="1:11" ht="30" x14ac:dyDescent="0.2">
      <c r="A69" s="180"/>
      <c r="B69" s="186"/>
      <c r="C69" s="13" t="s">
        <v>10</v>
      </c>
      <c r="D69" s="13"/>
      <c r="E69" s="59">
        <f>'Приложение 4'!F107</f>
        <v>1617</v>
      </c>
      <c r="F69" s="59">
        <f>'Приложение 4'!G107</f>
        <v>0</v>
      </c>
      <c r="G69" s="59">
        <f>'Приложение 4'!H107</f>
        <v>0</v>
      </c>
      <c r="H69" s="59">
        <f>'Приложение 4'!I107</f>
        <v>1617</v>
      </c>
      <c r="I69" s="59">
        <f>'Приложение 4'!J107</f>
        <v>0</v>
      </c>
      <c r="J69" s="59">
        <f>'Приложение 4'!K107</f>
        <v>0</v>
      </c>
      <c r="K69" s="13"/>
    </row>
    <row r="70" spans="1:11" ht="45" x14ac:dyDescent="0.2">
      <c r="A70" s="180"/>
      <c r="B70" s="186"/>
      <c r="C70" s="13" t="s">
        <v>26</v>
      </c>
      <c r="D70" s="13"/>
      <c r="E70" s="59">
        <f>'Приложение 4'!F108</f>
        <v>848</v>
      </c>
      <c r="F70" s="59">
        <f>'Приложение 4'!G108</f>
        <v>0</v>
      </c>
      <c r="G70" s="59">
        <f>'Приложение 4'!H108</f>
        <v>0</v>
      </c>
      <c r="H70" s="59">
        <f>'Приложение 4'!I108</f>
        <v>848</v>
      </c>
      <c r="I70" s="59">
        <f>'Приложение 4'!J108</f>
        <v>0</v>
      </c>
      <c r="J70" s="59">
        <f>'Приложение 4'!K108</f>
        <v>0</v>
      </c>
      <c r="K70" s="13"/>
    </row>
    <row r="71" spans="1:11" ht="15" x14ac:dyDescent="0.2">
      <c r="A71" s="181"/>
      <c r="B71" s="187"/>
      <c r="C71" s="13" t="s">
        <v>46</v>
      </c>
      <c r="D71" s="13"/>
      <c r="E71" s="59">
        <f>'Приложение 4'!F109</f>
        <v>0</v>
      </c>
      <c r="F71" s="59">
        <f>'Приложение 4'!G109</f>
        <v>0</v>
      </c>
      <c r="G71" s="59">
        <f>'Приложение 4'!H109</f>
        <v>0</v>
      </c>
      <c r="H71" s="59">
        <f>'Приложение 4'!I109</f>
        <v>0</v>
      </c>
      <c r="I71" s="59">
        <f>'Приложение 4'!J109</f>
        <v>0</v>
      </c>
      <c r="J71" s="59">
        <f>'Приложение 4'!K109</f>
        <v>0</v>
      </c>
      <c r="K71" s="13"/>
    </row>
    <row r="72" spans="1:11" ht="30" x14ac:dyDescent="0.2">
      <c r="A72" s="180">
        <f>A68+1</f>
        <v>17</v>
      </c>
      <c r="B72" s="185" t="s">
        <v>675</v>
      </c>
      <c r="C72" s="13" t="s">
        <v>4</v>
      </c>
      <c r="D72" s="13"/>
      <c r="E72" s="59">
        <f>'Приложение 4'!F116</f>
        <v>0</v>
      </c>
      <c r="F72" s="59">
        <f>'Приложение 4'!G116</f>
        <v>0</v>
      </c>
      <c r="G72" s="59">
        <f>'Приложение 4'!H116</f>
        <v>0</v>
      </c>
      <c r="H72" s="59">
        <f>'Приложение 4'!I116</f>
        <v>0</v>
      </c>
      <c r="I72" s="59">
        <f>'Приложение 4'!J116</f>
        <v>0</v>
      </c>
      <c r="J72" s="59">
        <f>'Приложение 4'!K116</f>
        <v>0</v>
      </c>
      <c r="K72" s="13"/>
    </row>
    <row r="73" spans="1:11" ht="30" x14ac:dyDescent="0.2">
      <c r="A73" s="180"/>
      <c r="B73" s="186"/>
      <c r="C73" s="13" t="s">
        <v>10</v>
      </c>
      <c r="D73" s="13"/>
      <c r="E73" s="59">
        <f>'Приложение 4'!F117</f>
        <v>404.9</v>
      </c>
      <c r="F73" s="59">
        <f>'Приложение 4'!G117</f>
        <v>404.9</v>
      </c>
      <c r="G73" s="59">
        <f>'Приложение 4'!H117</f>
        <v>0</v>
      </c>
      <c r="H73" s="59">
        <f>'Приложение 4'!I117</f>
        <v>0</v>
      </c>
      <c r="I73" s="59">
        <f>'Приложение 4'!J117</f>
        <v>0</v>
      </c>
      <c r="J73" s="59">
        <f>'Приложение 4'!K117</f>
        <v>0</v>
      </c>
      <c r="K73" s="13"/>
    </row>
    <row r="74" spans="1:11" ht="45" x14ac:dyDescent="0.2">
      <c r="A74" s="180"/>
      <c r="B74" s="186"/>
      <c r="C74" s="13" t="s">
        <v>26</v>
      </c>
      <c r="D74" s="13"/>
      <c r="E74" s="59">
        <f>'Приложение 4'!F118</f>
        <v>21.3</v>
      </c>
      <c r="F74" s="59">
        <f>'Приложение 4'!G118</f>
        <v>21.3</v>
      </c>
      <c r="G74" s="59">
        <f>'Приложение 4'!H118</f>
        <v>0</v>
      </c>
      <c r="H74" s="59">
        <f>'Приложение 4'!I118</f>
        <v>0</v>
      </c>
      <c r="I74" s="59">
        <f>'Приложение 4'!J118</f>
        <v>0</v>
      </c>
      <c r="J74" s="59">
        <f>'Приложение 4'!K118</f>
        <v>0</v>
      </c>
      <c r="K74" s="13"/>
    </row>
    <row r="75" spans="1:11" ht="15" x14ac:dyDescent="0.2">
      <c r="A75" s="181"/>
      <c r="B75" s="187"/>
      <c r="C75" s="13" t="s">
        <v>46</v>
      </c>
      <c r="D75" s="13"/>
      <c r="E75" s="59">
        <f>'Приложение 4'!F119</f>
        <v>0</v>
      </c>
      <c r="F75" s="59">
        <f>'Приложение 4'!G119</f>
        <v>0</v>
      </c>
      <c r="G75" s="59">
        <f>'Приложение 4'!H119</f>
        <v>0</v>
      </c>
      <c r="H75" s="59">
        <f>'Приложение 4'!I119</f>
        <v>0</v>
      </c>
      <c r="I75" s="59">
        <f>'Приложение 4'!J119</f>
        <v>0</v>
      </c>
      <c r="J75" s="59">
        <f>'Приложение 4'!K119</f>
        <v>0</v>
      </c>
      <c r="K75" s="13"/>
    </row>
    <row r="76" spans="1:11" x14ac:dyDescent="0.2">
      <c r="A76" s="182" t="str">
        <f>'Приложение 4'!A125:M125</f>
        <v>Подпрограмма     2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2017-2021 годы»</v>
      </c>
      <c r="B76" s="183"/>
      <c r="C76" s="183"/>
      <c r="D76" s="183"/>
      <c r="E76" s="183"/>
      <c r="F76" s="183"/>
      <c r="G76" s="183"/>
      <c r="H76" s="183"/>
      <c r="I76" s="183"/>
      <c r="J76" s="183"/>
      <c r="K76" s="184"/>
    </row>
    <row r="77" spans="1:11" ht="15" x14ac:dyDescent="0.2">
      <c r="A77" s="60"/>
      <c r="B77" s="61"/>
      <c r="C77" s="62"/>
      <c r="D77" s="63"/>
      <c r="E77" s="62"/>
      <c r="F77" s="62"/>
      <c r="G77" s="62"/>
      <c r="H77" s="62"/>
      <c r="I77" s="62"/>
      <c r="J77" s="62"/>
      <c r="K77" s="64"/>
    </row>
    <row r="78" spans="1:11" ht="30" x14ac:dyDescent="0.2">
      <c r="A78" s="191">
        <v>1</v>
      </c>
      <c r="B78" s="202" t="s">
        <v>195</v>
      </c>
      <c r="C78" s="13" t="s">
        <v>4</v>
      </c>
      <c r="D78" s="13"/>
      <c r="E78" s="195" t="s">
        <v>325</v>
      </c>
      <c r="F78" s="207"/>
      <c r="G78" s="207"/>
      <c r="H78" s="207"/>
      <c r="I78" s="207"/>
      <c r="J78" s="197"/>
      <c r="K78" s="205"/>
    </row>
    <row r="79" spans="1:11" ht="60" x14ac:dyDescent="0.2">
      <c r="A79" s="191"/>
      <c r="B79" s="189"/>
      <c r="C79" s="13" t="s">
        <v>10</v>
      </c>
      <c r="D79" s="13" t="s">
        <v>94</v>
      </c>
      <c r="E79" s="195"/>
      <c r="F79" s="207"/>
      <c r="G79" s="207"/>
      <c r="H79" s="207"/>
      <c r="I79" s="207"/>
      <c r="J79" s="197"/>
      <c r="K79" s="205"/>
    </row>
    <row r="80" spans="1:11" ht="60" x14ac:dyDescent="0.2">
      <c r="A80" s="191"/>
      <c r="B80" s="189"/>
      <c r="C80" s="13" t="s">
        <v>26</v>
      </c>
      <c r="D80" s="13" t="s">
        <v>95</v>
      </c>
      <c r="E80" s="195"/>
      <c r="F80" s="207"/>
      <c r="G80" s="207"/>
      <c r="H80" s="207"/>
      <c r="I80" s="207"/>
      <c r="J80" s="197"/>
      <c r="K80" s="205"/>
    </row>
    <row r="81" spans="1:11" ht="15" x14ac:dyDescent="0.2">
      <c r="A81" s="191"/>
      <c r="B81" s="190"/>
      <c r="C81" s="13" t="s">
        <v>46</v>
      </c>
      <c r="D81" s="13"/>
      <c r="E81" s="198"/>
      <c r="F81" s="199"/>
      <c r="G81" s="199"/>
      <c r="H81" s="199"/>
      <c r="I81" s="199"/>
      <c r="J81" s="200"/>
      <c r="K81" s="206"/>
    </row>
    <row r="82" spans="1:11" ht="30" x14ac:dyDescent="0.2">
      <c r="A82" s="180">
        <f>A78+1</f>
        <v>2</v>
      </c>
      <c r="B82" s="185" t="s">
        <v>353</v>
      </c>
      <c r="C82" s="13" t="s">
        <v>4</v>
      </c>
      <c r="D82" s="13"/>
      <c r="E82" s="195" t="s">
        <v>325</v>
      </c>
      <c r="F82" s="207"/>
      <c r="G82" s="207"/>
      <c r="H82" s="207"/>
      <c r="I82" s="207"/>
      <c r="J82" s="197"/>
      <c r="K82" s="205"/>
    </row>
    <row r="83" spans="1:11" ht="60" x14ac:dyDescent="0.2">
      <c r="A83" s="180"/>
      <c r="B83" s="186"/>
      <c r="C83" s="13" t="s">
        <v>10</v>
      </c>
      <c r="D83" s="13" t="s">
        <v>94</v>
      </c>
      <c r="E83" s="195"/>
      <c r="F83" s="207"/>
      <c r="G83" s="207"/>
      <c r="H83" s="207"/>
      <c r="I83" s="207"/>
      <c r="J83" s="197"/>
      <c r="K83" s="205"/>
    </row>
    <row r="84" spans="1:11" ht="60" x14ac:dyDescent="0.2">
      <c r="A84" s="180"/>
      <c r="B84" s="186"/>
      <c r="C84" s="13" t="s">
        <v>26</v>
      </c>
      <c r="D84" s="13" t="s">
        <v>95</v>
      </c>
      <c r="E84" s="195"/>
      <c r="F84" s="207"/>
      <c r="G84" s="207"/>
      <c r="H84" s="207"/>
      <c r="I84" s="207"/>
      <c r="J84" s="197"/>
      <c r="K84" s="205"/>
    </row>
    <row r="85" spans="1:11" ht="15" x14ac:dyDescent="0.2">
      <c r="A85" s="181"/>
      <c r="B85" s="187"/>
      <c r="C85" s="13" t="s">
        <v>46</v>
      </c>
      <c r="D85" s="13"/>
      <c r="E85" s="198"/>
      <c r="F85" s="199"/>
      <c r="G85" s="199"/>
      <c r="H85" s="199"/>
      <c r="I85" s="199"/>
      <c r="J85" s="200"/>
      <c r="K85" s="206"/>
    </row>
    <row r="86" spans="1:11" ht="30" x14ac:dyDescent="0.2">
      <c r="A86" s="180">
        <f>A82+1</f>
        <v>3</v>
      </c>
      <c r="B86" s="185" t="s">
        <v>374</v>
      </c>
      <c r="C86" s="13" t="s">
        <v>4</v>
      </c>
      <c r="D86" s="13"/>
      <c r="E86" s="65">
        <f>'Приложение 4'!F147</f>
        <v>0</v>
      </c>
      <c r="F86" s="65">
        <f>'Приложение 4'!G147</f>
        <v>0</v>
      </c>
      <c r="G86" s="65">
        <f>'Приложение 4'!H147</f>
        <v>0</v>
      </c>
      <c r="H86" s="65">
        <f>'Приложение 4'!I147</f>
        <v>0</v>
      </c>
      <c r="I86" s="65">
        <f>'Приложение 4'!J147</f>
        <v>0</v>
      </c>
      <c r="J86" s="65">
        <f>'Приложение 4'!K147</f>
        <v>0</v>
      </c>
      <c r="K86" s="205"/>
    </row>
    <row r="87" spans="1:11" ht="60" x14ac:dyDescent="0.2">
      <c r="A87" s="180"/>
      <c r="B87" s="186"/>
      <c r="C87" s="13" t="s">
        <v>10</v>
      </c>
      <c r="D87" s="13" t="s">
        <v>94</v>
      </c>
      <c r="E87" s="65">
        <f>'Приложение 4'!F148</f>
        <v>17342</v>
      </c>
      <c r="F87" s="65">
        <f>'Приложение 4'!G148</f>
        <v>8258</v>
      </c>
      <c r="G87" s="65">
        <f>'Приложение 4'!H148</f>
        <v>9084</v>
      </c>
      <c r="H87" s="65">
        <f>'Приложение 4'!I148</f>
        <v>0</v>
      </c>
      <c r="I87" s="65">
        <f>'Приложение 4'!J148</f>
        <v>0</v>
      </c>
      <c r="J87" s="65">
        <f>'Приложение 4'!K148</f>
        <v>0</v>
      </c>
      <c r="K87" s="205"/>
    </row>
    <row r="88" spans="1:11" ht="60" x14ac:dyDescent="0.2">
      <c r="A88" s="180"/>
      <c r="B88" s="186"/>
      <c r="C88" s="13" t="s">
        <v>26</v>
      </c>
      <c r="D88" s="13" t="s">
        <v>95</v>
      </c>
      <c r="E88" s="65">
        <f>'Приложение 4'!F149</f>
        <v>514792</v>
      </c>
      <c r="F88" s="65">
        <f>'Приложение 4'!G149</f>
        <v>75096</v>
      </c>
      <c r="G88" s="65">
        <f>'Приложение 4'!H149</f>
        <v>89896</v>
      </c>
      <c r="H88" s="65">
        <f>'Приложение 4'!I149</f>
        <v>116600</v>
      </c>
      <c r="I88" s="65">
        <f>'Приложение 4'!J149</f>
        <v>116600</v>
      </c>
      <c r="J88" s="65">
        <f>'Приложение 4'!K149</f>
        <v>116600</v>
      </c>
      <c r="K88" s="205"/>
    </row>
    <row r="89" spans="1:11" ht="15" x14ac:dyDescent="0.2">
      <c r="A89" s="181"/>
      <c r="B89" s="187"/>
      <c r="C89" s="13" t="s">
        <v>46</v>
      </c>
      <c r="D89" s="13"/>
      <c r="E89" s="65">
        <f>'Приложение 4'!F150</f>
        <v>0</v>
      </c>
      <c r="F89" s="65">
        <f>'Приложение 4'!G150</f>
        <v>0</v>
      </c>
      <c r="G89" s="65">
        <f>'Приложение 4'!H150</f>
        <v>0</v>
      </c>
      <c r="H89" s="65">
        <f>'Приложение 4'!I150</f>
        <v>0</v>
      </c>
      <c r="I89" s="65">
        <f>'Приложение 4'!J150</f>
        <v>0</v>
      </c>
      <c r="J89" s="65">
        <f>'Приложение 4'!K150</f>
        <v>0</v>
      </c>
      <c r="K89" s="206"/>
    </row>
    <row r="90" spans="1:11" ht="30" x14ac:dyDescent="0.2">
      <c r="A90" s="180">
        <f>A86+1</f>
        <v>4</v>
      </c>
      <c r="B90" s="188" t="s">
        <v>196</v>
      </c>
      <c r="C90" s="13" t="s">
        <v>4</v>
      </c>
      <c r="D90" s="13"/>
      <c r="E90" s="65">
        <f>'Приложение 4'!F152</f>
        <v>0</v>
      </c>
      <c r="F90" s="65">
        <f>'Приложение 4'!G152</f>
        <v>0</v>
      </c>
      <c r="G90" s="65">
        <f>'Приложение 4'!H152</f>
        <v>0</v>
      </c>
      <c r="H90" s="65">
        <f>'Приложение 4'!I152</f>
        <v>0</v>
      </c>
      <c r="I90" s="65">
        <f>'Приложение 4'!J152</f>
        <v>0</v>
      </c>
      <c r="J90" s="65">
        <f>'Приложение 4'!K152</f>
        <v>0</v>
      </c>
      <c r="K90" s="205"/>
    </row>
    <row r="91" spans="1:11" ht="30" x14ac:dyDescent="0.2">
      <c r="A91" s="180"/>
      <c r="B91" s="189"/>
      <c r="C91" s="13" t="s">
        <v>10</v>
      </c>
      <c r="D91" s="13"/>
      <c r="E91" s="65">
        <f>'Приложение 4'!F153</f>
        <v>0</v>
      </c>
      <c r="F91" s="65">
        <f>'Приложение 4'!G153</f>
        <v>0</v>
      </c>
      <c r="G91" s="65">
        <f>'Приложение 4'!H153</f>
        <v>0</v>
      </c>
      <c r="H91" s="65">
        <f>'Приложение 4'!I153</f>
        <v>0</v>
      </c>
      <c r="I91" s="65">
        <f>'Приложение 4'!J153</f>
        <v>0</v>
      </c>
      <c r="J91" s="65">
        <f>'Приложение 4'!K153</f>
        <v>0</v>
      </c>
      <c r="K91" s="205"/>
    </row>
    <row r="92" spans="1:11" ht="60" x14ac:dyDescent="0.2">
      <c r="A92" s="180"/>
      <c r="B92" s="189"/>
      <c r="C92" s="13" t="s">
        <v>26</v>
      </c>
      <c r="D92" s="13" t="s">
        <v>95</v>
      </c>
      <c r="E92" s="65">
        <f>'Приложение 4'!F154</f>
        <v>31548.5</v>
      </c>
      <c r="F92" s="65">
        <f>'Приложение 4'!G154</f>
        <v>13651.9</v>
      </c>
      <c r="G92" s="65">
        <f>'Приложение 4'!H154</f>
        <v>9096.6</v>
      </c>
      <c r="H92" s="65">
        <f>'Приложение 4'!I154</f>
        <v>4000</v>
      </c>
      <c r="I92" s="65">
        <f>'Приложение 4'!J154</f>
        <v>2400</v>
      </c>
      <c r="J92" s="65">
        <f>'Приложение 4'!K154</f>
        <v>2400</v>
      </c>
      <c r="K92" s="205"/>
    </row>
    <row r="93" spans="1:11" ht="15" x14ac:dyDescent="0.2">
      <c r="A93" s="181"/>
      <c r="B93" s="190"/>
      <c r="C93" s="13" t="s">
        <v>46</v>
      </c>
      <c r="D93" s="13"/>
      <c r="E93" s="65">
        <f>'Приложение 4'!F155</f>
        <v>0</v>
      </c>
      <c r="F93" s="65">
        <f>'Приложение 4'!G155</f>
        <v>0</v>
      </c>
      <c r="G93" s="65">
        <f>'Приложение 4'!H155</f>
        <v>0</v>
      </c>
      <c r="H93" s="65">
        <f>'Приложение 4'!I155</f>
        <v>0</v>
      </c>
      <c r="I93" s="65">
        <f>'Приложение 4'!J155</f>
        <v>0</v>
      </c>
      <c r="J93" s="65">
        <f>'Приложение 4'!K155</f>
        <v>0</v>
      </c>
      <c r="K93" s="206"/>
    </row>
    <row r="94" spans="1:11" ht="30" x14ac:dyDescent="0.2">
      <c r="A94" s="180">
        <f>A90+1</f>
        <v>5</v>
      </c>
      <c r="B94" s="188" t="s">
        <v>197</v>
      </c>
      <c r="C94" s="13" t="s">
        <v>4</v>
      </c>
      <c r="D94" s="13"/>
      <c r="E94" s="65">
        <f>'Приложение 4'!F157</f>
        <v>0</v>
      </c>
      <c r="F94" s="65">
        <f>'Приложение 4'!G157</f>
        <v>0</v>
      </c>
      <c r="G94" s="65">
        <f>'Приложение 4'!H157</f>
        <v>0</v>
      </c>
      <c r="H94" s="65">
        <f>'Приложение 4'!I157</f>
        <v>0</v>
      </c>
      <c r="I94" s="65">
        <f>'Приложение 4'!J157</f>
        <v>0</v>
      </c>
      <c r="J94" s="65">
        <f>'Приложение 4'!K157</f>
        <v>0</v>
      </c>
      <c r="K94" s="205"/>
    </row>
    <row r="95" spans="1:11" ht="30" x14ac:dyDescent="0.2">
      <c r="A95" s="180"/>
      <c r="B95" s="189"/>
      <c r="C95" s="13" t="s">
        <v>10</v>
      </c>
      <c r="D95" s="13"/>
      <c r="E95" s="65">
        <f>'Приложение 4'!F158</f>
        <v>0</v>
      </c>
      <c r="F95" s="65">
        <f>'Приложение 4'!G158</f>
        <v>0</v>
      </c>
      <c r="G95" s="65">
        <f>'Приложение 4'!H158</f>
        <v>0</v>
      </c>
      <c r="H95" s="65">
        <f>'Приложение 4'!I158</f>
        <v>0</v>
      </c>
      <c r="I95" s="65">
        <f>'Приложение 4'!J158</f>
        <v>0</v>
      </c>
      <c r="J95" s="65">
        <f>'Приложение 4'!K158</f>
        <v>0</v>
      </c>
      <c r="K95" s="205"/>
    </row>
    <row r="96" spans="1:11" ht="60" x14ac:dyDescent="0.2">
      <c r="A96" s="180"/>
      <c r="B96" s="189"/>
      <c r="C96" s="13" t="s">
        <v>26</v>
      </c>
      <c r="D96" s="13" t="s">
        <v>95</v>
      </c>
      <c r="E96" s="65">
        <f>'Приложение 4'!F159</f>
        <v>800</v>
      </c>
      <c r="F96" s="65">
        <f>'Приложение 4'!G159</f>
        <v>800</v>
      </c>
      <c r="G96" s="65">
        <f>'Приложение 4'!H159</f>
        <v>0</v>
      </c>
      <c r="H96" s="65">
        <f>'Приложение 4'!I159</f>
        <v>0</v>
      </c>
      <c r="I96" s="65">
        <f>'Приложение 4'!J159</f>
        <v>0</v>
      </c>
      <c r="J96" s="65">
        <f>'Приложение 4'!K159</f>
        <v>0</v>
      </c>
      <c r="K96" s="205"/>
    </row>
    <row r="97" spans="1:11" ht="15" x14ac:dyDescent="0.2">
      <c r="A97" s="181"/>
      <c r="B97" s="190"/>
      <c r="C97" s="13" t="s">
        <v>46</v>
      </c>
      <c r="D97" s="13"/>
      <c r="E97" s="65">
        <f>'Приложение 4'!F160</f>
        <v>0</v>
      </c>
      <c r="F97" s="65">
        <f>'Приложение 4'!G160</f>
        <v>0</v>
      </c>
      <c r="G97" s="65">
        <f>'Приложение 4'!H160</f>
        <v>0</v>
      </c>
      <c r="H97" s="65">
        <f>'Приложение 4'!I160</f>
        <v>0</v>
      </c>
      <c r="I97" s="65">
        <f>'Приложение 4'!J160</f>
        <v>0</v>
      </c>
      <c r="J97" s="65">
        <f>'Приложение 4'!K160</f>
        <v>0</v>
      </c>
      <c r="K97" s="206"/>
    </row>
    <row r="98" spans="1:11" ht="30" x14ac:dyDescent="0.2">
      <c r="A98" s="180">
        <f>A94+1</f>
        <v>6</v>
      </c>
      <c r="B98" s="188" t="s">
        <v>198</v>
      </c>
      <c r="C98" s="13" t="s">
        <v>4</v>
      </c>
      <c r="D98" s="13"/>
      <c r="E98" s="65">
        <f>'Приложение 4'!F162</f>
        <v>0</v>
      </c>
      <c r="F98" s="65">
        <f>'Приложение 4'!G162</f>
        <v>0</v>
      </c>
      <c r="G98" s="65">
        <f>'Приложение 4'!H162</f>
        <v>0</v>
      </c>
      <c r="H98" s="65">
        <f>'Приложение 4'!I162</f>
        <v>0</v>
      </c>
      <c r="I98" s="65">
        <f>'Приложение 4'!J162</f>
        <v>0</v>
      </c>
      <c r="J98" s="65">
        <f>'Приложение 4'!K162</f>
        <v>0</v>
      </c>
      <c r="K98" s="205"/>
    </row>
    <row r="99" spans="1:11" ht="30" x14ac:dyDescent="0.2">
      <c r="A99" s="180"/>
      <c r="B99" s="189"/>
      <c r="C99" s="13" t="s">
        <v>10</v>
      </c>
      <c r="D99" s="13"/>
      <c r="E99" s="65">
        <f>'Приложение 4'!F163</f>
        <v>0</v>
      </c>
      <c r="F99" s="65">
        <f>'Приложение 4'!G163</f>
        <v>0</v>
      </c>
      <c r="G99" s="65">
        <f>'Приложение 4'!H163</f>
        <v>0</v>
      </c>
      <c r="H99" s="65">
        <f>'Приложение 4'!I163</f>
        <v>0</v>
      </c>
      <c r="I99" s="65">
        <f>'Приложение 4'!J163</f>
        <v>0</v>
      </c>
      <c r="J99" s="65">
        <f>'Приложение 4'!K163</f>
        <v>0</v>
      </c>
      <c r="K99" s="205"/>
    </row>
    <row r="100" spans="1:11" ht="60" x14ac:dyDescent="0.2">
      <c r="A100" s="180"/>
      <c r="B100" s="189"/>
      <c r="C100" s="13" t="s">
        <v>26</v>
      </c>
      <c r="D100" s="13" t="s">
        <v>95</v>
      </c>
      <c r="E100" s="65">
        <f>'Приложение 4'!F164</f>
        <v>19044.3</v>
      </c>
      <c r="F100" s="65">
        <f>'Приложение 4'!G164</f>
        <v>19044.3</v>
      </c>
      <c r="G100" s="65">
        <f>'Приложение 4'!H164</f>
        <v>0</v>
      </c>
      <c r="H100" s="65">
        <f>'Приложение 4'!I164</f>
        <v>0</v>
      </c>
      <c r="I100" s="65">
        <f>'Приложение 4'!J164</f>
        <v>0</v>
      </c>
      <c r="J100" s="65">
        <f>'Приложение 4'!K164</f>
        <v>0</v>
      </c>
      <c r="K100" s="205"/>
    </row>
    <row r="101" spans="1:11" ht="15" x14ac:dyDescent="0.2">
      <c r="A101" s="181"/>
      <c r="B101" s="190"/>
      <c r="C101" s="13" t="s">
        <v>46</v>
      </c>
      <c r="D101" s="13"/>
      <c r="E101" s="65">
        <f>'Приложение 4'!F165</f>
        <v>0</v>
      </c>
      <c r="F101" s="65">
        <f>'Приложение 4'!G165</f>
        <v>0</v>
      </c>
      <c r="G101" s="65">
        <f>'Приложение 4'!H165</f>
        <v>0</v>
      </c>
      <c r="H101" s="65">
        <f>'Приложение 4'!I165</f>
        <v>0</v>
      </c>
      <c r="I101" s="65">
        <f>'Приложение 4'!J165</f>
        <v>0</v>
      </c>
      <c r="J101" s="65">
        <f>'Приложение 4'!K165</f>
        <v>0</v>
      </c>
      <c r="K101" s="206"/>
    </row>
    <row r="102" spans="1:11" ht="30" x14ac:dyDescent="0.2">
      <c r="A102" s="201">
        <v>7</v>
      </c>
      <c r="B102" s="188" t="s">
        <v>437</v>
      </c>
      <c r="C102" s="13" t="s">
        <v>4</v>
      </c>
      <c r="D102" s="13"/>
      <c r="E102" s="65">
        <f>'Приложение 4'!F167</f>
        <v>0</v>
      </c>
      <c r="F102" s="65">
        <f>'Приложение 4'!G167</f>
        <v>0</v>
      </c>
      <c r="G102" s="65">
        <f>'Приложение 4'!H167</f>
        <v>0</v>
      </c>
      <c r="H102" s="65">
        <f>'Приложение 4'!I167</f>
        <v>0</v>
      </c>
      <c r="I102" s="65">
        <f>'Приложение 4'!J167</f>
        <v>0</v>
      </c>
      <c r="J102" s="65">
        <f>'Приложение 4'!K167</f>
        <v>0</v>
      </c>
      <c r="K102" s="66"/>
    </row>
    <row r="103" spans="1:11" ht="60" x14ac:dyDescent="0.2">
      <c r="A103" s="215"/>
      <c r="B103" s="205"/>
      <c r="C103" s="13" t="s">
        <v>10</v>
      </c>
      <c r="D103" s="13" t="s">
        <v>94</v>
      </c>
      <c r="E103" s="65">
        <f>'Приложение 4'!F168</f>
        <v>5468</v>
      </c>
      <c r="F103" s="65">
        <f>'Приложение 4'!G168</f>
        <v>0</v>
      </c>
      <c r="G103" s="65">
        <f>'Приложение 4'!H168</f>
        <v>5468</v>
      </c>
      <c r="H103" s="65">
        <f>'Приложение 4'!I168</f>
        <v>0</v>
      </c>
      <c r="I103" s="65">
        <f>'Приложение 4'!J168</f>
        <v>0</v>
      </c>
      <c r="J103" s="65">
        <f>'Приложение 4'!K168</f>
        <v>0</v>
      </c>
      <c r="K103" s="66"/>
    </row>
    <row r="104" spans="1:11" ht="60" x14ac:dyDescent="0.2">
      <c r="A104" s="215"/>
      <c r="B104" s="205"/>
      <c r="C104" s="13" t="s">
        <v>26</v>
      </c>
      <c r="D104" s="13" t="s">
        <v>436</v>
      </c>
      <c r="E104" s="65">
        <f>'Приложение 4'!F169</f>
        <v>54</v>
      </c>
      <c r="F104" s="65">
        <f>'Приложение 4'!G169</f>
        <v>0</v>
      </c>
      <c r="G104" s="65">
        <f>'Приложение 4'!H169</f>
        <v>54</v>
      </c>
      <c r="H104" s="65">
        <f>'Приложение 4'!I169</f>
        <v>0</v>
      </c>
      <c r="I104" s="65">
        <f>'Приложение 4'!J169</f>
        <v>0</v>
      </c>
      <c r="J104" s="65">
        <f>'Приложение 4'!K169</f>
        <v>0</v>
      </c>
      <c r="K104" s="66"/>
    </row>
    <row r="105" spans="1:11" ht="15" x14ac:dyDescent="0.2">
      <c r="A105" s="215"/>
      <c r="B105" s="206"/>
      <c r="C105" s="13" t="s">
        <v>46</v>
      </c>
      <c r="D105" s="13"/>
      <c r="E105" s="65">
        <f>'Приложение 4'!F170</f>
        <v>0</v>
      </c>
      <c r="F105" s="65">
        <f>'Приложение 4'!G170</f>
        <v>0</v>
      </c>
      <c r="G105" s="65">
        <f>'Приложение 4'!H170</f>
        <v>0</v>
      </c>
      <c r="H105" s="65">
        <f>'Приложение 4'!I170</f>
        <v>0</v>
      </c>
      <c r="I105" s="65">
        <f>'Приложение 4'!J170</f>
        <v>0</v>
      </c>
      <c r="J105" s="65">
        <f>'Приложение 4'!K170</f>
        <v>0</v>
      </c>
      <c r="K105" s="66"/>
    </row>
    <row r="106" spans="1:11" ht="30" x14ac:dyDescent="0.2">
      <c r="A106" s="180">
        <v>8</v>
      </c>
      <c r="B106" s="188" t="s">
        <v>278</v>
      </c>
      <c r="C106" s="13" t="s">
        <v>4</v>
      </c>
      <c r="D106" s="13"/>
      <c r="E106" s="65">
        <f>'Приложение 4'!F177</f>
        <v>0</v>
      </c>
      <c r="F106" s="65">
        <f>'Приложение 4'!G177</f>
        <v>0</v>
      </c>
      <c r="G106" s="65">
        <f>'Приложение 4'!H177</f>
        <v>0</v>
      </c>
      <c r="H106" s="65">
        <f>'Приложение 4'!I177</f>
        <v>0</v>
      </c>
      <c r="I106" s="65">
        <f>'Приложение 4'!J177</f>
        <v>0</v>
      </c>
      <c r="J106" s="65">
        <f>'Приложение 4'!K177</f>
        <v>0</v>
      </c>
      <c r="K106" s="205"/>
    </row>
    <row r="107" spans="1:11" ht="30" x14ac:dyDescent="0.2">
      <c r="A107" s="180"/>
      <c r="B107" s="189"/>
      <c r="C107" s="13" t="s">
        <v>10</v>
      </c>
      <c r="D107" s="13"/>
      <c r="E107" s="65">
        <f>'Приложение 4'!F178</f>
        <v>0</v>
      </c>
      <c r="F107" s="65">
        <f>'Приложение 4'!G178</f>
        <v>0</v>
      </c>
      <c r="G107" s="65">
        <f>'Приложение 4'!H178</f>
        <v>0</v>
      </c>
      <c r="H107" s="65">
        <f>'Приложение 4'!I178</f>
        <v>0</v>
      </c>
      <c r="I107" s="65">
        <f>'Приложение 4'!J178</f>
        <v>0</v>
      </c>
      <c r="J107" s="65">
        <f>'Приложение 4'!K178</f>
        <v>0</v>
      </c>
      <c r="K107" s="205"/>
    </row>
    <row r="108" spans="1:11" ht="45" x14ac:dyDescent="0.2">
      <c r="A108" s="180"/>
      <c r="B108" s="189"/>
      <c r="C108" s="13" t="s">
        <v>26</v>
      </c>
      <c r="D108" s="13"/>
      <c r="E108" s="65">
        <f>'Приложение 4'!F179</f>
        <v>0</v>
      </c>
      <c r="F108" s="65">
        <f>'Приложение 4'!G179</f>
        <v>0</v>
      </c>
      <c r="G108" s="65">
        <f>'Приложение 4'!H179</f>
        <v>0</v>
      </c>
      <c r="H108" s="65">
        <f>'Приложение 4'!I179</f>
        <v>0</v>
      </c>
      <c r="I108" s="65">
        <f>'Приложение 4'!J179</f>
        <v>0</v>
      </c>
      <c r="J108" s="65">
        <f>'Приложение 4'!K179</f>
        <v>0</v>
      </c>
      <c r="K108" s="205"/>
    </row>
    <row r="109" spans="1:11" ht="15" x14ac:dyDescent="0.2">
      <c r="A109" s="181"/>
      <c r="B109" s="190"/>
      <c r="C109" s="13" t="s">
        <v>46</v>
      </c>
      <c r="D109" s="13"/>
      <c r="E109" s="65">
        <f>'Приложение 4'!F180</f>
        <v>0</v>
      </c>
      <c r="F109" s="65">
        <f>'Приложение 4'!G180</f>
        <v>0</v>
      </c>
      <c r="G109" s="65">
        <f>'Приложение 4'!H180</f>
        <v>0</v>
      </c>
      <c r="H109" s="65">
        <f>'Приложение 4'!I180</f>
        <v>0</v>
      </c>
      <c r="I109" s="65">
        <f>'Приложение 4'!J180</f>
        <v>0</v>
      </c>
      <c r="J109" s="65">
        <f>'Приложение 4'!K180</f>
        <v>0</v>
      </c>
      <c r="K109" s="206"/>
    </row>
    <row r="110" spans="1:11" ht="30" x14ac:dyDescent="0.2">
      <c r="A110" s="180">
        <f>A106+1</f>
        <v>9</v>
      </c>
      <c r="B110" s="188" t="s">
        <v>373</v>
      </c>
      <c r="C110" s="13" t="s">
        <v>4</v>
      </c>
      <c r="D110" s="13"/>
      <c r="E110" s="65">
        <f>'Приложение 4'!F182</f>
        <v>0</v>
      </c>
      <c r="F110" s="65">
        <f>'Приложение 4'!G182</f>
        <v>0</v>
      </c>
      <c r="G110" s="65">
        <f>'Приложение 4'!H182</f>
        <v>0</v>
      </c>
      <c r="H110" s="65">
        <f>'Приложение 4'!I182</f>
        <v>0</v>
      </c>
      <c r="I110" s="65">
        <f>'Приложение 4'!J182</f>
        <v>0</v>
      </c>
      <c r="J110" s="65">
        <f>'Приложение 4'!K182</f>
        <v>0</v>
      </c>
      <c r="K110" s="205"/>
    </row>
    <row r="111" spans="1:11" ht="60" x14ac:dyDescent="0.2">
      <c r="A111" s="180"/>
      <c r="B111" s="189"/>
      <c r="C111" s="13" t="s">
        <v>10</v>
      </c>
      <c r="D111" s="13" t="s">
        <v>94</v>
      </c>
      <c r="E111" s="65">
        <f>'Приложение 4'!F183</f>
        <v>1038</v>
      </c>
      <c r="F111" s="65">
        <f>'Приложение 4'!G183</f>
        <v>0</v>
      </c>
      <c r="G111" s="65">
        <f>'Приложение 4'!H183</f>
        <v>1038</v>
      </c>
      <c r="H111" s="65">
        <f>'Приложение 4'!I183</f>
        <v>0</v>
      </c>
      <c r="I111" s="65">
        <f>'Приложение 4'!J183</f>
        <v>0</v>
      </c>
      <c r="J111" s="65">
        <f>'Приложение 4'!K183</f>
        <v>0</v>
      </c>
      <c r="K111" s="205"/>
    </row>
    <row r="112" spans="1:11" ht="45" x14ac:dyDescent="0.2">
      <c r="A112" s="180"/>
      <c r="B112" s="189"/>
      <c r="C112" s="13" t="s">
        <v>26</v>
      </c>
      <c r="D112" s="13"/>
      <c r="E112" s="65">
        <f>'Приложение 4'!F184</f>
        <v>562</v>
      </c>
      <c r="F112" s="65">
        <f>'Приложение 4'!G184</f>
        <v>0</v>
      </c>
      <c r="G112" s="65">
        <f>'Приложение 4'!H184</f>
        <v>562</v>
      </c>
      <c r="H112" s="65">
        <f>'Приложение 4'!I184</f>
        <v>0</v>
      </c>
      <c r="I112" s="65">
        <f>'Приложение 4'!J184</f>
        <v>0</v>
      </c>
      <c r="J112" s="65">
        <f>'Приложение 4'!K184</f>
        <v>0</v>
      </c>
      <c r="K112" s="205"/>
    </row>
    <row r="113" spans="1:11" ht="15" x14ac:dyDescent="0.2">
      <c r="A113" s="181"/>
      <c r="B113" s="190"/>
      <c r="C113" s="13" t="s">
        <v>46</v>
      </c>
      <c r="D113" s="13"/>
      <c r="E113" s="65">
        <f>'Приложение 4'!F185</f>
        <v>0</v>
      </c>
      <c r="F113" s="65">
        <f>'Приложение 4'!G185</f>
        <v>0</v>
      </c>
      <c r="G113" s="65">
        <f>'Приложение 4'!H185</f>
        <v>0</v>
      </c>
      <c r="H113" s="65">
        <f>'Приложение 4'!I185</f>
        <v>0</v>
      </c>
      <c r="I113" s="65">
        <f>'Приложение 4'!J185</f>
        <v>0</v>
      </c>
      <c r="J113" s="65">
        <f>'Приложение 4'!K185</f>
        <v>0</v>
      </c>
      <c r="K113" s="206"/>
    </row>
    <row r="114" spans="1:11" ht="30" x14ac:dyDescent="0.2">
      <c r="A114" s="180">
        <f>A110+1</f>
        <v>10</v>
      </c>
      <c r="B114" s="188" t="s">
        <v>610</v>
      </c>
      <c r="C114" s="13" t="s">
        <v>4</v>
      </c>
      <c r="D114" s="13"/>
      <c r="E114" s="65">
        <f>'Приложение 4'!F187</f>
        <v>0</v>
      </c>
      <c r="F114" s="65">
        <f>'Приложение 4'!G187</f>
        <v>0</v>
      </c>
      <c r="G114" s="65">
        <f>'Приложение 4'!H187</f>
        <v>0</v>
      </c>
      <c r="H114" s="65">
        <f>'Приложение 4'!I187</f>
        <v>0</v>
      </c>
      <c r="I114" s="65">
        <f>'Приложение 4'!J187</f>
        <v>0</v>
      </c>
      <c r="J114" s="65">
        <f>'Приложение 4'!K187</f>
        <v>0</v>
      </c>
      <c r="K114" s="205"/>
    </row>
    <row r="115" spans="1:11" ht="60" x14ac:dyDescent="0.2">
      <c r="A115" s="180"/>
      <c r="B115" s="189"/>
      <c r="C115" s="13" t="s">
        <v>10</v>
      </c>
      <c r="D115" s="13" t="s">
        <v>94</v>
      </c>
      <c r="E115" s="65">
        <f>'Приложение 4'!F188</f>
        <v>195</v>
      </c>
      <c r="F115" s="65">
        <f>'Приложение 4'!G188</f>
        <v>0</v>
      </c>
      <c r="G115" s="65">
        <f>'Приложение 4'!H188</f>
        <v>0</v>
      </c>
      <c r="H115" s="65">
        <f>'Приложение 4'!I188</f>
        <v>195</v>
      </c>
      <c r="I115" s="65">
        <f>'Приложение 4'!J188</f>
        <v>0</v>
      </c>
      <c r="J115" s="65">
        <f>'Приложение 4'!K188</f>
        <v>0</v>
      </c>
      <c r="K115" s="205"/>
    </row>
    <row r="116" spans="1:11" ht="45" x14ac:dyDescent="0.2">
      <c r="A116" s="180"/>
      <c r="B116" s="189"/>
      <c r="C116" s="13" t="s">
        <v>26</v>
      </c>
      <c r="D116" s="13"/>
      <c r="E116" s="65">
        <f>'Приложение 4'!F189</f>
        <v>103</v>
      </c>
      <c r="F116" s="65">
        <f>'Приложение 4'!G189</f>
        <v>0</v>
      </c>
      <c r="G116" s="65">
        <f>'Приложение 4'!H189</f>
        <v>0</v>
      </c>
      <c r="H116" s="65">
        <f>'Приложение 4'!I189</f>
        <v>103</v>
      </c>
      <c r="I116" s="65">
        <f>'Приложение 4'!J189</f>
        <v>0</v>
      </c>
      <c r="J116" s="65">
        <f>'Приложение 4'!K189</f>
        <v>0</v>
      </c>
      <c r="K116" s="205"/>
    </row>
    <row r="117" spans="1:11" ht="15" x14ac:dyDescent="0.2">
      <c r="A117" s="181"/>
      <c r="B117" s="190"/>
      <c r="C117" s="13" t="s">
        <v>46</v>
      </c>
      <c r="D117" s="13"/>
      <c r="E117" s="65">
        <f>'Приложение 4'!F190</f>
        <v>0</v>
      </c>
      <c r="F117" s="65">
        <f>'Приложение 4'!G190</f>
        <v>0</v>
      </c>
      <c r="G117" s="65">
        <f>'Приложение 4'!H190</f>
        <v>0</v>
      </c>
      <c r="H117" s="65">
        <f>'Приложение 4'!I190</f>
        <v>0</v>
      </c>
      <c r="I117" s="65">
        <f>'Приложение 4'!J190</f>
        <v>0</v>
      </c>
      <c r="J117" s="65">
        <f>'Приложение 4'!K190</f>
        <v>0</v>
      </c>
      <c r="K117" s="206"/>
    </row>
    <row r="118" spans="1:11" x14ac:dyDescent="0.2">
      <c r="A118" s="182" t="s">
        <v>327</v>
      </c>
      <c r="B118" s="183"/>
      <c r="C118" s="183"/>
      <c r="D118" s="183"/>
      <c r="E118" s="183"/>
      <c r="F118" s="183"/>
      <c r="G118" s="183"/>
      <c r="H118" s="183"/>
      <c r="I118" s="183"/>
      <c r="J118" s="183"/>
      <c r="K118" s="184"/>
    </row>
    <row r="119" spans="1:11" ht="30" x14ac:dyDescent="0.2">
      <c r="A119" s="201">
        <v>1</v>
      </c>
      <c r="B119" s="202" t="s">
        <v>291</v>
      </c>
      <c r="C119" s="13" t="s">
        <v>4</v>
      </c>
      <c r="D119" s="13"/>
      <c r="E119" s="192" t="s">
        <v>186</v>
      </c>
      <c r="F119" s="193"/>
      <c r="G119" s="193"/>
      <c r="H119" s="193"/>
      <c r="I119" s="193"/>
      <c r="J119" s="194"/>
      <c r="K119" s="188"/>
    </row>
    <row r="120" spans="1:11" ht="60" x14ac:dyDescent="0.2">
      <c r="A120" s="180"/>
      <c r="B120" s="203"/>
      <c r="C120" s="13" t="s">
        <v>10</v>
      </c>
      <c r="D120" s="13" t="s">
        <v>94</v>
      </c>
      <c r="E120" s="195"/>
      <c r="F120" s="196"/>
      <c r="G120" s="196"/>
      <c r="H120" s="196"/>
      <c r="I120" s="196"/>
      <c r="J120" s="197"/>
      <c r="K120" s="189"/>
    </row>
    <row r="121" spans="1:11" ht="60" x14ac:dyDescent="0.2">
      <c r="A121" s="180"/>
      <c r="B121" s="203"/>
      <c r="C121" s="13" t="s">
        <v>26</v>
      </c>
      <c r="D121" s="13" t="s">
        <v>95</v>
      </c>
      <c r="E121" s="195"/>
      <c r="F121" s="196"/>
      <c r="G121" s="196"/>
      <c r="H121" s="196"/>
      <c r="I121" s="196"/>
      <c r="J121" s="197"/>
      <c r="K121" s="189"/>
    </row>
    <row r="122" spans="1:11" ht="15" x14ac:dyDescent="0.2">
      <c r="A122" s="181"/>
      <c r="B122" s="204"/>
      <c r="C122" s="13" t="s">
        <v>46</v>
      </c>
      <c r="D122" s="13"/>
      <c r="E122" s="198"/>
      <c r="F122" s="199"/>
      <c r="G122" s="199"/>
      <c r="H122" s="199"/>
      <c r="I122" s="199"/>
      <c r="J122" s="200"/>
      <c r="K122" s="190"/>
    </row>
    <row r="123" spans="1:11" ht="30" x14ac:dyDescent="0.2">
      <c r="A123" s="201">
        <f>A119+1</f>
        <v>2</v>
      </c>
      <c r="B123" s="188" t="s">
        <v>292</v>
      </c>
      <c r="C123" s="13" t="s">
        <v>4</v>
      </c>
      <c r="D123" s="13"/>
      <c r="E123" s="192" t="s">
        <v>186</v>
      </c>
      <c r="F123" s="193"/>
      <c r="G123" s="193"/>
      <c r="H123" s="193"/>
      <c r="I123" s="193"/>
      <c r="J123" s="194"/>
      <c r="K123" s="188"/>
    </row>
    <row r="124" spans="1:11" ht="60" x14ac:dyDescent="0.2">
      <c r="A124" s="180"/>
      <c r="B124" s="189"/>
      <c r="C124" s="13" t="s">
        <v>10</v>
      </c>
      <c r="D124" s="13" t="s">
        <v>94</v>
      </c>
      <c r="E124" s="195"/>
      <c r="F124" s="196"/>
      <c r="G124" s="196"/>
      <c r="H124" s="196"/>
      <c r="I124" s="196"/>
      <c r="J124" s="197"/>
      <c r="K124" s="189"/>
    </row>
    <row r="125" spans="1:11" ht="60" x14ac:dyDescent="0.2">
      <c r="A125" s="180"/>
      <c r="B125" s="189"/>
      <c r="C125" s="13" t="s">
        <v>26</v>
      </c>
      <c r="D125" s="13" t="s">
        <v>95</v>
      </c>
      <c r="E125" s="195"/>
      <c r="F125" s="196"/>
      <c r="G125" s="196"/>
      <c r="H125" s="196"/>
      <c r="I125" s="196"/>
      <c r="J125" s="197"/>
      <c r="K125" s="189"/>
    </row>
    <row r="126" spans="1:11" ht="15" x14ac:dyDescent="0.2">
      <c r="A126" s="181"/>
      <c r="B126" s="190"/>
      <c r="C126" s="13" t="s">
        <v>46</v>
      </c>
      <c r="D126" s="13"/>
      <c r="E126" s="198"/>
      <c r="F126" s="199"/>
      <c r="G126" s="199"/>
      <c r="H126" s="199"/>
      <c r="I126" s="199"/>
      <c r="J126" s="200"/>
      <c r="K126" s="190"/>
    </row>
    <row r="127" spans="1:11" ht="30" x14ac:dyDescent="0.2">
      <c r="A127" s="201">
        <f>A123+1</f>
        <v>3</v>
      </c>
      <c r="B127" s="188" t="s">
        <v>293</v>
      </c>
      <c r="C127" s="13" t="s">
        <v>4</v>
      </c>
      <c r="D127" s="13"/>
      <c r="E127" s="192" t="s">
        <v>186</v>
      </c>
      <c r="F127" s="193"/>
      <c r="G127" s="193"/>
      <c r="H127" s="193"/>
      <c r="I127" s="193"/>
      <c r="J127" s="194"/>
      <c r="K127" s="188"/>
    </row>
    <row r="128" spans="1:11" ht="60" x14ac:dyDescent="0.2">
      <c r="A128" s="180"/>
      <c r="B128" s="189"/>
      <c r="C128" s="13" t="s">
        <v>10</v>
      </c>
      <c r="D128" s="13" t="s">
        <v>94</v>
      </c>
      <c r="E128" s="195"/>
      <c r="F128" s="196"/>
      <c r="G128" s="196"/>
      <c r="H128" s="196"/>
      <c r="I128" s="196"/>
      <c r="J128" s="197"/>
      <c r="K128" s="189"/>
    </row>
    <row r="129" spans="1:11" ht="60" x14ac:dyDescent="0.2">
      <c r="A129" s="180"/>
      <c r="B129" s="189"/>
      <c r="C129" s="13" t="s">
        <v>26</v>
      </c>
      <c r="D129" s="13" t="s">
        <v>95</v>
      </c>
      <c r="E129" s="195"/>
      <c r="F129" s="196"/>
      <c r="G129" s="196"/>
      <c r="H129" s="196"/>
      <c r="I129" s="196"/>
      <c r="J129" s="197"/>
      <c r="K129" s="189"/>
    </row>
    <row r="130" spans="1:11" ht="15" x14ac:dyDescent="0.2">
      <c r="A130" s="181"/>
      <c r="B130" s="190"/>
      <c r="C130" s="13" t="s">
        <v>46</v>
      </c>
      <c r="D130" s="13"/>
      <c r="E130" s="198"/>
      <c r="F130" s="199"/>
      <c r="G130" s="199"/>
      <c r="H130" s="199"/>
      <c r="I130" s="199"/>
      <c r="J130" s="200"/>
      <c r="K130" s="190"/>
    </row>
    <row r="131" spans="1:11" ht="30" x14ac:dyDescent="0.2">
      <c r="A131" s="201">
        <f>A127+1</f>
        <v>4</v>
      </c>
      <c r="B131" s="188" t="s">
        <v>294</v>
      </c>
      <c r="C131" s="13" t="s">
        <v>4</v>
      </c>
      <c r="D131" s="13"/>
      <c r="E131" s="192" t="s">
        <v>186</v>
      </c>
      <c r="F131" s="193"/>
      <c r="G131" s="193"/>
      <c r="H131" s="193"/>
      <c r="I131" s="193"/>
      <c r="J131" s="194"/>
      <c r="K131" s="188"/>
    </row>
    <row r="132" spans="1:11" ht="60" x14ac:dyDescent="0.2">
      <c r="A132" s="180"/>
      <c r="B132" s="189"/>
      <c r="C132" s="13" t="s">
        <v>10</v>
      </c>
      <c r="D132" s="13" t="s">
        <v>94</v>
      </c>
      <c r="E132" s="195"/>
      <c r="F132" s="196"/>
      <c r="G132" s="196"/>
      <c r="H132" s="196"/>
      <c r="I132" s="196"/>
      <c r="J132" s="197"/>
      <c r="K132" s="189"/>
    </row>
    <row r="133" spans="1:11" ht="60" x14ac:dyDescent="0.2">
      <c r="A133" s="180"/>
      <c r="B133" s="189"/>
      <c r="C133" s="13" t="s">
        <v>26</v>
      </c>
      <c r="D133" s="13" t="s">
        <v>95</v>
      </c>
      <c r="E133" s="195"/>
      <c r="F133" s="196"/>
      <c r="G133" s="196"/>
      <c r="H133" s="196"/>
      <c r="I133" s="196"/>
      <c r="J133" s="197"/>
      <c r="K133" s="189"/>
    </row>
    <row r="134" spans="1:11" ht="15" x14ac:dyDescent="0.2">
      <c r="A134" s="181"/>
      <c r="B134" s="190"/>
      <c r="C134" s="13" t="s">
        <v>46</v>
      </c>
      <c r="D134" s="13"/>
      <c r="E134" s="198"/>
      <c r="F134" s="199"/>
      <c r="G134" s="199"/>
      <c r="H134" s="199"/>
      <c r="I134" s="199"/>
      <c r="J134" s="200"/>
      <c r="K134" s="190"/>
    </row>
    <row r="135" spans="1:11" ht="30" x14ac:dyDescent="0.2">
      <c r="A135" s="180">
        <v>5</v>
      </c>
      <c r="B135" s="188" t="s">
        <v>295</v>
      </c>
      <c r="C135" s="13" t="s">
        <v>4</v>
      </c>
      <c r="D135" s="13"/>
      <c r="E135" s="65">
        <f>'Приложение 4'!F238</f>
        <v>0</v>
      </c>
      <c r="F135" s="65">
        <f>'Приложение 4'!G238</f>
        <v>0</v>
      </c>
      <c r="G135" s="65">
        <f>'Приложение 4'!H238</f>
        <v>0</v>
      </c>
      <c r="H135" s="65">
        <f>'Приложение 4'!I238</f>
        <v>0</v>
      </c>
      <c r="I135" s="65">
        <f>'Приложение 4'!J238</f>
        <v>0</v>
      </c>
      <c r="J135" s="65">
        <f>'Приложение 4'!K238</f>
        <v>0</v>
      </c>
      <c r="K135" s="189"/>
    </row>
    <row r="136" spans="1:11" ht="30" x14ac:dyDescent="0.2">
      <c r="A136" s="180"/>
      <c r="B136" s="205"/>
      <c r="C136" s="13" t="s">
        <v>10</v>
      </c>
      <c r="D136" s="13"/>
      <c r="E136" s="65">
        <f>'Приложение 4'!F239</f>
        <v>0</v>
      </c>
      <c r="F136" s="65">
        <f>'Приложение 4'!G239</f>
        <v>0</v>
      </c>
      <c r="G136" s="65">
        <f>'Приложение 4'!H239</f>
        <v>0</v>
      </c>
      <c r="H136" s="65">
        <f>'Приложение 4'!I239</f>
        <v>0</v>
      </c>
      <c r="I136" s="65">
        <f>'Приложение 4'!J239</f>
        <v>0</v>
      </c>
      <c r="J136" s="65">
        <f>'Приложение 4'!K239</f>
        <v>0</v>
      </c>
      <c r="K136" s="189"/>
    </row>
    <row r="137" spans="1:11" ht="60" x14ac:dyDescent="0.2">
      <c r="A137" s="180"/>
      <c r="B137" s="205"/>
      <c r="C137" s="13" t="s">
        <v>26</v>
      </c>
      <c r="D137" s="13" t="s">
        <v>95</v>
      </c>
      <c r="E137" s="65">
        <f>'Приложение 4'!F240</f>
        <v>2514</v>
      </c>
      <c r="F137" s="65">
        <f>'Приложение 4'!G240</f>
        <v>454</v>
      </c>
      <c r="G137" s="65">
        <f>'Приложение 4'!H240</f>
        <v>410</v>
      </c>
      <c r="H137" s="65">
        <f>'Приложение 4'!I240</f>
        <v>550</v>
      </c>
      <c r="I137" s="65">
        <f>'Приложение 4'!J240</f>
        <v>550</v>
      </c>
      <c r="J137" s="65">
        <f>'Приложение 4'!K240</f>
        <v>550</v>
      </c>
      <c r="K137" s="189"/>
    </row>
    <row r="138" spans="1:11" ht="15" x14ac:dyDescent="0.2">
      <c r="A138" s="181"/>
      <c r="B138" s="206"/>
      <c r="C138" s="13" t="s">
        <v>46</v>
      </c>
      <c r="D138" s="13"/>
      <c r="E138" s="65">
        <f>'Приложение 4'!F241</f>
        <v>0</v>
      </c>
      <c r="F138" s="65">
        <f>'Приложение 4'!G241</f>
        <v>0</v>
      </c>
      <c r="G138" s="65">
        <f>'Приложение 4'!H241</f>
        <v>0</v>
      </c>
      <c r="H138" s="65">
        <f>'Приложение 4'!I241</f>
        <v>0</v>
      </c>
      <c r="I138" s="65">
        <f>'Приложение 4'!J241</f>
        <v>0</v>
      </c>
      <c r="J138" s="65">
        <f>'Приложение 4'!K241</f>
        <v>0</v>
      </c>
      <c r="K138" s="190"/>
    </row>
    <row r="139" spans="1:11" ht="30" x14ac:dyDescent="0.2">
      <c r="A139" s="201">
        <v>6</v>
      </c>
      <c r="B139" s="188" t="s">
        <v>296</v>
      </c>
      <c r="C139" s="13" t="s">
        <v>4</v>
      </c>
      <c r="D139" s="13"/>
      <c r="E139" s="192" t="s">
        <v>186</v>
      </c>
      <c r="F139" s="193"/>
      <c r="G139" s="193"/>
      <c r="H139" s="193"/>
      <c r="I139" s="193"/>
      <c r="J139" s="194"/>
      <c r="K139" s="188"/>
    </row>
    <row r="140" spans="1:11" ht="60" x14ac:dyDescent="0.2">
      <c r="A140" s="180"/>
      <c r="B140" s="189"/>
      <c r="C140" s="13" t="s">
        <v>10</v>
      </c>
      <c r="D140" s="13" t="s">
        <v>94</v>
      </c>
      <c r="E140" s="195"/>
      <c r="F140" s="196"/>
      <c r="G140" s="196"/>
      <c r="H140" s="196"/>
      <c r="I140" s="196"/>
      <c r="J140" s="197"/>
      <c r="K140" s="189"/>
    </row>
    <row r="141" spans="1:11" ht="60" x14ac:dyDescent="0.2">
      <c r="A141" s="180"/>
      <c r="B141" s="189"/>
      <c r="C141" s="13" t="s">
        <v>26</v>
      </c>
      <c r="D141" s="13" t="s">
        <v>95</v>
      </c>
      <c r="E141" s="195"/>
      <c r="F141" s="196"/>
      <c r="G141" s="196"/>
      <c r="H141" s="196"/>
      <c r="I141" s="196"/>
      <c r="J141" s="197"/>
      <c r="K141" s="189"/>
    </row>
    <row r="142" spans="1:11" ht="15" x14ac:dyDescent="0.2">
      <c r="A142" s="181"/>
      <c r="B142" s="190"/>
      <c r="C142" s="13" t="s">
        <v>46</v>
      </c>
      <c r="D142" s="13"/>
      <c r="E142" s="198"/>
      <c r="F142" s="199"/>
      <c r="G142" s="199"/>
      <c r="H142" s="199"/>
      <c r="I142" s="199"/>
      <c r="J142" s="200"/>
      <c r="K142" s="190"/>
    </row>
    <row r="143" spans="1:11" x14ac:dyDescent="0.2">
      <c r="A143" s="182" t="s">
        <v>328</v>
      </c>
      <c r="B143" s="183"/>
      <c r="C143" s="183"/>
      <c r="D143" s="183"/>
      <c r="E143" s="183"/>
      <c r="F143" s="183"/>
      <c r="G143" s="183"/>
      <c r="H143" s="183"/>
      <c r="I143" s="183"/>
      <c r="J143" s="183"/>
      <c r="K143" s="184"/>
    </row>
    <row r="144" spans="1:11" ht="30" x14ac:dyDescent="0.2">
      <c r="A144" s="180">
        <v>1</v>
      </c>
      <c r="B144" s="188" t="s">
        <v>297</v>
      </c>
      <c r="C144" s="13" t="s">
        <v>4</v>
      </c>
      <c r="D144" s="13"/>
      <c r="E144" s="58">
        <f>'Приложение 4'!F259</f>
        <v>0</v>
      </c>
      <c r="F144" s="58">
        <f>'Приложение 4'!G259</f>
        <v>0</v>
      </c>
      <c r="G144" s="58">
        <f>'Приложение 4'!H259</f>
        <v>0</v>
      </c>
      <c r="H144" s="58">
        <f>'Приложение 4'!I259</f>
        <v>0</v>
      </c>
      <c r="I144" s="58">
        <f>'Приложение 4'!J259</f>
        <v>0</v>
      </c>
      <c r="J144" s="58">
        <f>'Приложение 4'!K259</f>
        <v>0</v>
      </c>
      <c r="K144" s="13"/>
    </row>
    <row r="145" spans="1:11" ht="30" x14ac:dyDescent="0.2">
      <c r="A145" s="180"/>
      <c r="B145" s="189"/>
      <c r="C145" s="13" t="s">
        <v>10</v>
      </c>
      <c r="D145" s="13"/>
      <c r="E145" s="58">
        <f>'Приложение 4'!F260</f>
        <v>0</v>
      </c>
      <c r="F145" s="58">
        <f>'Приложение 4'!G260</f>
        <v>0</v>
      </c>
      <c r="G145" s="58">
        <f>'Приложение 4'!H260</f>
        <v>0</v>
      </c>
      <c r="H145" s="58">
        <f>'Приложение 4'!I260</f>
        <v>0</v>
      </c>
      <c r="I145" s="58">
        <f>'Приложение 4'!J260</f>
        <v>0</v>
      </c>
      <c r="J145" s="58">
        <f>'Приложение 4'!K260</f>
        <v>0</v>
      </c>
      <c r="K145" s="13"/>
    </row>
    <row r="146" spans="1:11" ht="60" x14ac:dyDescent="0.2">
      <c r="A146" s="180"/>
      <c r="B146" s="189"/>
      <c r="C146" s="13" t="s">
        <v>26</v>
      </c>
      <c r="D146" s="13" t="s">
        <v>95</v>
      </c>
      <c r="E146" s="58">
        <f>'Приложение 4'!F261</f>
        <v>897.2</v>
      </c>
      <c r="F146" s="58">
        <f>'Приложение 4'!G261</f>
        <v>259.39999999999998</v>
      </c>
      <c r="G146" s="58">
        <f>'Приложение 4'!H261</f>
        <v>118.8</v>
      </c>
      <c r="H146" s="58">
        <f>'Приложение 4'!I261</f>
        <v>173</v>
      </c>
      <c r="I146" s="58">
        <f>'Приложение 4'!J261</f>
        <v>173</v>
      </c>
      <c r="J146" s="58">
        <f>'Приложение 4'!K261</f>
        <v>173</v>
      </c>
      <c r="K146" s="13"/>
    </row>
    <row r="147" spans="1:11" ht="15" x14ac:dyDescent="0.2">
      <c r="A147" s="181"/>
      <c r="B147" s="190"/>
      <c r="C147" s="13" t="s">
        <v>46</v>
      </c>
      <c r="D147" s="13"/>
      <c r="E147" s="58">
        <f>'Приложение 4'!F262</f>
        <v>0</v>
      </c>
      <c r="F147" s="58">
        <f>'Приложение 4'!G262</f>
        <v>0</v>
      </c>
      <c r="G147" s="58">
        <f>'Приложение 4'!H262</f>
        <v>0</v>
      </c>
      <c r="H147" s="58">
        <f>'Приложение 4'!I262</f>
        <v>0</v>
      </c>
      <c r="I147" s="58">
        <f>'Приложение 4'!J262</f>
        <v>0</v>
      </c>
      <c r="J147" s="58">
        <f>'Приложение 4'!K262</f>
        <v>0</v>
      </c>
      <c r="K147" s="13"/>
    </row>
    <row r="148" spans="1:11" ht="30" x14ac:dyDescent="0.2">
      <c r="A148" s="180">
        <v>2</v>
      </c>
      <c r="B148" s="221" t="s">
        <v>298</v>
      </c>
      <c r="C148" s="13" t="s">
        <v>4</v>
      </c>
      <c r="D148" s="13"/>
      <c r="E148" s="58">
        <f>'Приложение 4'!F264</f>
        <v>0</v>
      </c>
      <c r="F148" s="58">
        <f>'Приложение 4'!G264</f>
        <v>0</v>
      </c>
      <c r="G148" s="58">
        <f>'Приложение 4'!H264</f>
        <v>0</v>
      </c>
      <c r="H148" s="58">
        <f>'Приложение 4'!I264</f>
        <v>0</v>
      </c>
      <c r="I148" s="58">
        <f>'Приложение 4'!J264</f>
        <v>0</v>
      </c>
      <c r="J148" s="58">
        <f>'Приложение 4'!K264</f>
        <v>0</v>
      </c>
      <c r="K148" s="13"/>
    </row>
    <row r="149" spans="1:11" ht="30" x14ac:dyDescent="0.2">
      <c r="A149" s="180"/>
      <c r="B149" s="186"/>
      <c r="C149" s="13" t="s">
        <v>10</v>
      </c>
      <c r="D149" s="13"/>
      <c r="E149" s="58">
        <f>'Приложение 4'!F265</f>
        <v>0</v>
      </c>
      <c r="F149" s="58">
        <f>'Приложение 4'!G265</f>
        <v>0</v>
      </c>
      <c r="G149" s="58">
        <f>'Приложение 4'!H265</f>
        <v>0</v>
      </c>
      <c r="H149" s="58">
        <f>'Приложение 4'!I265</f>
        <v>0</v>
      </c>
      <c r="I149" s="58">
        <f>'Приложение 4'!J265</f>
        <v>0</v>
      </c>
      <c r="J149" s="58">
        <f>'Приложение 4'!K265</f>
        <v>0</v>
      </c>
      <c r="K149" s="13"/>
    </row>
    <row r="150" spans="1:11" ht="60" x14ac:dyDescent="0.2">
      <c r="A150" s="180"/>
      <c r="B150" s="186"/>
      <c r="C150" s="13" t="s">
        <v>26</v>
      </c>
      <c r="D150" s="13" t="s">
        <v>95</v>
      </c>
      <c r="E150" s="58">
        <f>'Приложение 4'!F266</f>
        <v>137852.90000000002</v>
      </c>
      <c r="F150" s="58">
        <f>'Приложение 4'!G266</f>
        <v>21952.9</v>
      </c>
      <c r="G150" s="58">
        <f>'Приложение 4'!H266</f>
        <v>24454.7</v>
      </c>
      <c r="H150" s="58">
        <f>'Приложение 4'!I266</f>
        <v>31015.1</v>
      </c>
      <c r="I150" s="58">
        <f>'Приложение 4'!J266</f>
        <v>30215.1</v>
      </c>
      <c r="J150" s="58">
        <f>'Приложение 4'!K266</f>
        <v>30215.1</v>
      </c>
      <c r="K150" s="13"/>
    </row>
    <row r="151" spans="1:11" ht="15" x14ac:dyDescent="0.2">
      <c r="A151" s="181"/>
      <c r="B151" s="187"/>
      <c r="C151" s="13" t="s">
        <v>46</v>
      </c>
      <c r="D151" s="13"/>
      <c r="E151" s="58">
        <f>'Приложение 4'!F267</f>
        <v>0</v>
      </c>
      <c r="F151" s="58">
        <f>'Приложение 4'!G267</f>
        <v>0</v>
      </c>
      <c r="G151" s="58">
        <f>'Приложение 4'!H267</f>
        <v>0</v>
      </c>
      <c r="H151" s="58">
        <f>'Приложение 4'!I267</f>
        <v>0</v>
      </c>
      <c r="I151" s="58">
        <f>'Приложение 4'!J267</f>
        <v>0</v>
      </c>
      <c r="J151" s="58">
        <f>'Приложение 4'!K267</f>
        <v>0</v>
      </c>
      <c r="K151" s="13"/>
    </row>
    <row r="152" spans="1:11" ht="30" x14ac:dyDescent="0.2">
      <c r="A152" s="180">
        <v>3</v>
      </c>
      <c r="B152" s="185" t="s">
        <v>299</v>
      </c>
      <c r="C152" s="13" t="s">
        <v>4</v>
      </c>
      <c r="D152" s="13"/>
      <c r="E152" s="58">
        <f>'Приложение 4'!F269</f>
        <v>0</v>
      </c>
      <c r="F152" s="58">
        <f>'Приложение 4'!G269</f>
        <v>0</v>
      </c>
      <c r="G152" s="58">
        <f>'Приложение 4'!H269</f>
        <v>0</v>
      </c>
      <c r="H152" s="58">
        <f>'Приложение 4'!I269</f>
        <v>0</v>
      </c>
      <c r="I152" s="58">
        <f>'Приложение 4'!J269</f>
        <v>0</v>
      </c>
      <c r="J152" s="58">
        <f>'Приложение 4'!K269</f>
        <v>0</v>
      </c>
      <c r="K152" s="13"/>
    </row>
    <row r="153" spans="1:11" ht="30" x14ac:dyDescent="0.2">
      <c r="A153" s="180"/>
      <c r="B153" s="186"/>
      <c r="C153" s="13" t="s">
        <v>10</v>
      </c>
      <c r="D153" s="13"/>
      <c r="E153" s="58">
        <f>'Приложение 4'!F270</f>
        <v>0</v>
      </c>
      <c r="F153" s="58">
        <f>'Приложение 4'!G270</f>
        <v>0</v>
      </c>
      <c r="G153" s="58">
        <f>'Приложение 4'!H270</f>
        <v>0</v>
      </c>
      <c r="H153" s="58">
        <f>'Приложение 4'!I270</f>
        <v>0</v>
      </c>
      <c r="I153" s="58">
        <f>'Приложение 4'!J270</f>
        <v>0</v>
      </c>
      <c r="J153" s="58">
        <f>'Приложение 4'!K270</f>
        <v>0</v>
      </c>
      <c r="K153" s="13"/>
    </row>
    <row r="154" spans="1:11" ht="60" x14ac:dyDescent="0.2">
      <c r="A154" s="180"/>
      <c r="B154" s="186"/>
      <c r="C154" s="13" t="s">
        <v>26</v>
      </c>
      <c r="D154" s="13" t="s">
        <v>95</v>
      </c>
      <c r="E154" s="58">
        <f>'Приложение 4'!F271</f>
        <v>722.5</v>
      </c>
      <c r="F154" s="58">
        <f>'Приложение 4'!G271</f>
        <v>28.6</v>
      </c>
      <c r="G154" s="58">
        <f>'Приложение 4'!H271</f>
        <v>158.19999999999999</v>
      </c>
      <c r="H154" s="58">
        <f>'Приложение 4'!I271</f>
        <v>111.9</v>
      </c>
      <c r="I154" s="58">
        <f>'Приложение 4'!J271</f>
        <v>211.9</v>
      </c>
      <c r="J154" s="58">
        <f>'Приложение 4'!K271</f>
        <v>211.9</v>
      </c>
      <c r="K154" s="13"/>
    </row>
    <row r="155" spans="1:11" ht="15" x14ac:dyDescent="0.2">
      <c r="A155" s="181"/>
      <c r="B155" s="187"/>
      <c r="C155" s="13" t="s">
        <v>46</v>
      </c>
      <c r="D155" s="13"/>
      <c r="E155" s="58">
        <f>'Приложение 4'!F272</f>
        <v>0</v>
      </c>
      <c r="F155" s="58">
        <f>'Приложение 4'!G272</f>
        <v>0</v>
      </c>
      <c r="G155" s="58">
        <f>'Приложение 4'!H272</f>
        <v>0</v>
      </c>
      <c r="H155" s="58">
        <f>'Приложение 4'!I272</f>
        <v>0</v>
      </c>
      <c r="I155" s="58">
        <f>'Приложение 4'!J272</f>
        <v>0</v>
      </c>
      <c r="J155" s="58">
        <f>'Приложение 4'!K272</f>
        <v>0</v>
      </c>
      <c r="K155" s="13"/>
    </row>
    <row r="156" spans="1:11" x14ac:dyDescent="0.2">
      <c r="A156" s="182" t="s">
        <v>329</v>
      </c>
      <c r="B156" s="183"/>
      <c r="C156" s="183"/>
      <c r="D156" s="183"/>
      <c r="E156" s="183"/>
      <c r="F156" s="183"/>
      <c r="G156" s="183"/>
      <c r="H156" s="183"/>
      <c r="I156" s="183"/>
      <c r="J156" s="183"/>
      <c r="K156" s="184"/>
    </row>
    <row r="157" spans="1:11" ht="30" x14ac:dyDescent="0.2">
      <c r="A157" s="201">
        <v>1</v>
      </c>
      <c r="B157" s="202" t="s">
        <v>484</v>
      </c>
      <c r="C157" s="13" t="s">
        <v>4</v>
      </c>
      <c r="D157" s="13"/>
      <c r="E157" s="192" t="s">
        <v>181</v>
      </c>
      <c r="F157" s="193"/>
      <c r="G157" s="193"/>
      <c r="H157" s="193"/>
      <c r="I157" s="193"/>
      <c r="J157" s="194"/>
      <c r="K157" s="188"/>
    </row>
    <row r="158" spans="1:11" ht="60" x14ac:dyDescent="0.2">
      <c r="A158" s="180"/>
      <c r="B158" s="203"/>
      <c r="C158" s="13" t="s">
        <v>10</v>
      </c>
      <c r="D158" s="13" t="s">
        <v>94</v>
      </c>
      <c r="E158" s="195"/>
      <c r="F158" s="196"/>
      <c r="G158" s="196"/>
      <c r="H158" s="196"/>
      <c r="I158" s="196"/>
      <c r="J158" s="197"/>
      <c r="K158" s="189"/>
    </row>
    <row r="159" spans="1:11" ht="60" x14ac:dyDescent="0.2">
      <c r="A159" s="180"/>
      <c r="B159" s="203"/>
      <c r="C159" s="13" t="s">
        <v>26</v>
      </c>
      <c r="D159" s="13" t="s">
        <v>95</v>
      </c>
      <c r="E159" s="195"/>
      <c r="F159" s="196"/>
      <c r="G159" s="196"/>
      <c r="H159" s="196"/>
      <c r="I159" s="196"/>
      <c r="J159" s="197"/>
      <c r="K159" s="189"/>
    </row>
    <row r="160" spans="1:11" ht="15" x14ac:dyDescent="0.2">
      <c r="A160" s="181"/>
      <c r="B160" s="204"/>
      <c r="C160" s="13" t="s">
        <v>46</v>
      </c>
      <c r="D160" s="13"/>
      <c r="E160" s="198"/>
      <c r="F160" s="199"/>
      <c r="G160" s="199"/>
      <c r="H160" s="199"/>
      <c r="I160" s="199"/>
      <c r="J160" s="200"/>
      <c r="K160" s="190"/>
    </row>
    <row r="161" spans="1:11" ht="30" x14ac:dyDescent="0.2">
      <c r="A161" s="201">
        <f>A157+1</f>
        <v>2</v>
      </c>
      <c r="B161" s="188" t="s">
        <v>375</v>
      </c>
      <c r="C161" s="13" t="s">
        <v>4</v>
      </c>
      <c r="D161" s="13"/>
      <c r="E161" s="192" t="s">
        <v>181</v>
      </c>
      <c r="F161" s="193"/>
      <c r="G161" s="193"/>
      <c r="H161" s="193"/>
      <c r="I161" s="193"/>
      <c r="J161" s="194"/>
      <c r="K161" s="188"/>
    </row>
    <row r="162" spans="1:11" ht="60" x14ac:dyDescent="0.2">
      <c r="A162" s="180"/>
      <c r="B162" s="189"/>
      <c r="C162" s="13" t="s">
        <v>10</v>
      </c>
      <c r="D162" s="13" t="s">
        <v>94</v>
      </c>
      <c r="E162" s="195"/>
      <c r="F162" s="196"/>
      <c r="G162" s="196"/>
      <c r="H162" s="196"/>
      <c r="I162" s="196"/>
      <c r="J162" s="197"/>
      <c r="K162" s="189"/>
    </row>
    <row r="163" spans="1:11" ht="60" x14ac:dyDescent="0.2">
      <c r="A163" s="180"/>
      <c r="B163" s="189"/>
      <c r="C163" s="13" t="s">
        <v>26</v>
      </c>
      <c r="D163" s="13" t="s">
        <v>95</v>
      </c>
      <c r="E163" s="195"/>
      <c r="F163" s="196"/>
      <c r="G163" s="196"/>
      <c r="H163" s="196"/>
      <c r="I163" s="196"/>
      <c r="J163" s="197"/>
      <c r="K163" s="189"/>
    </row>
    <row r="164" spans="1:11" ht="15" x14ac:dyDescent="0.2">
      <c r="A164" s="181"/>
      <c r="B164" s="190"/>
      <c r="C164" s="13" t="s">
        <v>46</v>
      </c>
      <c r="D164" s="13"/>
      <c r="E164" s="198"/>
      <c r="F164" s="199"/>
      <c r="G164" s="199"/>
      <c r="H164" s="199"/>
      <c r="I164" s="199"/>
      <c r="J164" s="200"/>
      <c r="K164" s="190"/>
    </row>
    <row r="165" spans="1:11" ht="30" x14ac:dyDescent="0.2">
      <c r="A165" s="201">
        <f>A161+1</f>
        <v>3</v>
      </c>
      <c r="B165" s="188" t="s">
        <v>301</v>
      </c>
      <c r="C165" s="13" t="s">
        <v>4</v>
      </c>
      <c r="D165" s="13"/>
      <c r="E165" s="192" t="s">
        <v>181</v>
      </c>
      <c r="F165" s="193"/>
      <c r="G165" s="193"/>
      <c r="H165" s="193"/>
      <c r="I165" s="193"/>
      <c r="J165" s="194"/>
      <c r="K165" s="188"/>
    </row>
    <row r="166" spans="1:11" ht="60" x14ac:dyDescent="0.2">
      <c r="A166" s="180"/>
      <c r="B166" s="189"/>
      <c r="C166" s="13" t="s">
        <v>10</v>
      </c>
      <c r="D166" s="13" t="s">
        <v>94</v>
      </c>
      <c r="E166" s="195"/>
      <c r="F166" s="196"/>
      <c r="G166" s="196"/>
      <c r="H166" s="196"/>
      <c r="I166" s="196"/>
      <c r="J166" s="197"/>
      <c r="K166" s="189"/>
    </row>
    <row r="167" spans="1:11" ht="60" x14ac:dyDescent="0.2">
      <c r="A167" s="180"/>
      <c r="B167" s="189"/>
      <c r="C167" s="13" t="s">
        <v>26</v>
      </c>
      <c r="D167" s="13" t="s">
        <v>95</v>
      </c>
      <c r="E167" s="195"/>
      <c r="F167" s="196"/>
      <c r="G167" s="196"/>
      <c r="H167" s="196"/>
      <c r="I167" s="196"/>
      <c r="J167" s="197"/>
      <c r="K167" s="189"/>
    </row>
    <row r="168" spans="1:11" ht="15" x14ac:dyDescent="0.2">
      <c r="A168" s="181"/>
      <c r="B168" s="190"/>
      <c r="C168" s="13" t="s">
        <v>46</v>
      </c>
      <c r="D168" s="13"/>
      <c r="E168" s="198"/>
      <c r="F168" s="199"/>
      <c r="G168" s="199"/>
      <c r="H168" s="199"/>
      <c r="I168" s="199"/>
      <c r="J168" s="200"/>
      <c r="K168" s="190"/>
    </row>
    <row r="169" spans="1:11" ht="30" x14ac:dyDescent="0.2">
      <c r="A169" s="201">
        <f>A165+1</f>
        <v>4</v>
      </c>
      <c r="B169" s="188" t="s">
        <v>302</v>
      </c>
      <c r="C169" s="13" t="s">
        <v>4</v>
      </c>
      <c r="D169" s="13"/>
      <c r="E169" s="192" t="s">
        <v>181</v>
      </c>
      <c r="F169" s="193"/>
      <c r="G169" s="193"/>
      <c r="H169" s="193"/>
      <c r="I169" s="193"/>
      <c r="J169" s="194"/>
      <c r="K169" s="188"/>
    </row>
    <row r="170" spans="1:11" ht="60" x14ac:dyDescent="0.2">
      <c r="A170" s="180"/>
      <c r="B170" s="189"/>
      <c r="C170" s="13" t="s">
        <v>10</v>
      </c>
      <c r="D170" s="13" t="s">
        <v>94</v>
      </c>
      <c r="E170" s="195"/>
      <c r="F170" s="196"/>
      <c r="G170" s="196"/>
      <c r="H170" s="196"/>
      <c r="I170" s="196"/>
      <c r="J170" s="197"/>
      <c r="K170" s="189"/>
    </row>
    <row r="171" spans="1:11" ht="60" x14ac:dyDescent="0.2">
      <c r="A171" s="180"/>
      <c r="B171" s="189"/>
      <c r="C171" s="13" t="s">
        <v>26</v>
      </c>
      <c r="D171" s="13" t="s">
        <v>95</v>
      </c>
      <c r="E171" s="195"/>
      <c r="F171" s="196"/>
      <c r="G171" s="196"/>
      <c r="H171" s="196"/>
      <c r="I171" s="196"/>
      <c r="J171" s="197"/>
      <c r="K171" s="189"/>
    </row>
    <row r="172" spans="1:11" ht="15" x14ac:dyDescent="0.2">
      <c r="A172" s="181"/>
      <c r="B172" s="190"/>
      <c r="C172" s="13" t="s">
        <v>46</v>
      </c>
      <c r="D172" s="13"/>
      <c r="E172" s="198"/>
      <c r="F172" s="199"/>
      <c r="G172" s="199"/>
      <c r="H172" s="199"/>
      <c r="I172" s="199"/>
      <c r="J172" s="200"/>
      <c r="K172" s="190"/>
    </row>
    <row r="173" spans="1:11" ht="30" x14ac:dyDescent="0.2">
      <c r="A173" s="201">
        <f>A169+1</f>
        <v>5</v>
      </c>
      <c r="B173" s="188" t="s">
        <v>376</v>
      </c>
      <c r="C173" s="13" t="s">
        <v>4</v>
      </c>
      <c r="D173" s="13"/>
      <c r="E173" s="192" t="s">
        <v>181</v>
      </c>
      <c r="F173" s="193"/>
      <c r="G173" s="193"/>
      <c r="H173" s="193"/>
      <c r="I173" s="193"/>
      <c r="J173" s="194"/>
      <c r="K173" s="188"/>
    </row>
    <row r="174" spans="1:11" ht="60" x14ac:dyDescent="0.2">
      <c r="A174" s="180"/>
      <c r="B174" s="189"/>
      <c r="C174" s="13" t="s">
        <v>10</v>
      </c>
      <c r="D174" s="13" t="s">
        <v>94</v>
      </c>
      <c r="E174" s="195"/>
      <c r="F174" s="196"/>
      <c r="G174" s="196"/>
      <c r="H174" s="196"/>
      <c r="I174" s="196"/>
      <c r="J174" s="197"/>
      <c r="K174" s="189"/>
    </row>
    <row r="175" spans="1:11" ht="60" x14ac:dyDescent="0.2">
      <c r="A175" s="180"/>
      <c r="B175" s="189"/>
      <c r="C175" s="13" t="s">
        <v>26</v>
      </c>
      <c r="D175" s="13" t="s">
        <v>95</v>
      </c>
      <c r="E175" s="195"/>
      <c r="F175" s="196"/>
      <c r="G175" s="196"/>
      <c r="H175" s="196"/>
      <c r="I175" s="196"/>
      <c r="J175" s="197"/>
      <c r="K175" s="189"/>
    </row>
    <row r="176" spans="1:11" ht="15" x14ac:dyDescent="0.2">
      <c r="A176" s="181"/>
      <c r="B176" s="190"/>
      <c r="C176" s="13" t="s">
        <v>46</v>
      </c>
      <c r="D176" s="13"/>
      <c r="E176" s="198"/>
      <c r="F176" s="199"/>
      <c r="G176" s="199"/>
      <c r="H176" s="199"/>
      <c r="I176" s="199"/>
      <c r="J176" s="200"/>
      <c r="K176" s="190"/>
    </row>
    <row r="177" spans="1:11" ht="30" x14ac:dyDescent="0.2">
      <c r="A177" s="180">
        <v>6</v>
      </c>
      <c r="B177" s="188" t="s">
        <v>300</v>
      </c>
      <c r="C177" s="94" t="s">
        <v>4</v>
      </c>
      <c r="D177" s="94"/>
      <c r="E177" s="65">
        <f>'Приложение 4'!F315</f>
        <v>0</v>
      </c>
      <c r="F177" s="65">
        <f>'Приложение 4'!G315</f>
        <v>0</v>
      </c>
      <c r="G177" s="65">
        <f>'Приложение 4'!H315</f>
        <v>0</v>
      </c>
      <c r="H177" s="65">
        <f>'Приложение 4'!I315</f>
        <v>0</v>
      </c>
      <c r="I177" s="65">
        <f>'Приложение 4'!J315</f>
        <v>0</v>
      </c>
      <c r="J177" s="65">
        <f>'Приложение 4'!K315</f>
        <v>0</v>
      </c>
      <c r="K177" s="189"/>
    </row>
    <row r="178" spans="1:11" ht="30" x14ac:dyDescent="0.2">
      <c r="A178" s="180"/>
      <c r="B178" s="205"/>
      <c r="C178" s="94" t="s">
        <v>10</v>
      </c>
      <c r="D178" s="94"/>
      <c r="E178" s="65">
        <f>'Приложение 4'!F316</f>
        <v>0</v>
      </c>
      <c r="F178" s="65">
        <f>'Приложение 4'!G316</f>
        <v>0</v>
      </c>
      <c r="G178" s="65">
        <f>'Приложение 4'!H316</f>
        <v>0</v>
      </c>
      <c r="H178" s="65">
        <f>'Приложение 4'!I316</f>
        <v>0</v>
      </c>
      <c r="I178" s="65">
        <f>'Приложение 4'!J316</f>
        <v>0</v>
      </c>
      <c r="J178" s="65">
        <f>'Приложение 4'!K316</f>
        <v>0</v>
      </c>
      <c r="K178" s="189"/>
    </row>
    <row r="179" spans="1:11" ht="60" x14ac:dyDescent="0.2">
      <c r="A179" s="180"/>
      <c r="B179" s="205"/>
      <c r="C179" s="94" t="s">
        <v>26</v>
      </c>
      <c r="D179" s="94" t="s">
        <v>95</v>
      </c>
      <c r="E179" s="65">
        <f>'Приложение 4'!F317</f>
        <v>14952</v>
      </c>
      <c r="F179" s="65">
        <f>'Приложение 4'!G317</f>
        <v>2720</v>
      </c>
      <c r="G179" s="65">
        <f>'Приложение 4'!H317</f>
        <v>986.99999999999989</v>
      </c>
      <c r="H179" s="65">
        <f>'Приложение 4'!I317</f>
        <v>1245</v>
      </c>
      <c r="I179" s="65">
        <f>'Приложение 4'!J317</f>
        <v>5000</v>
      </c>
      <c r="J179" s="65">
        <f>'Приложение 4'!K317</f>
        <v>5000</v>
      </c>
      <c r="K179" s="189"/>
    </row>
    <row r="180" spans="1:11" ht="15" x14ac:dyDescent="0.2">
      <c r="A180" s="181"/>
      <c r="B180" s="206"/>
      <c r="C180" s="94" t="s">
        <v>46</v>
      </c>
      <c r="D180" s="94"/>
      <c r="E180" s="65">
        <f>'Приложение 4'!F318</f>
        <v>0</v>
      </c>
      <c r="F180" s="65">
        <f>'Приложение 4'!G318</f>
        <v>0</v>
      </c>
      <c r="G180" s="65">
        <f>'Приложение 4'!H318</f>
        <v>0</v>
      </c>
      <c r="H180" s="65">
        <f>'Приложение 4'!I318</f>
        <v>0</v>
      </c>
      <c r="I180" s="65">
        <f>'Приложение 4'!J318</f>
        <v>0</v>
      </c>
      <c r="J180" s="65">
        <f>'Приложение 4'!K318</f>
        <v>0</v>
      </c>
      <c r="K180" s="190"/>
    </row>
    <row r="181" spans="1:11" ht="30" x14ac:dyDescent="0.2">
      <c r="A181" s="180">
        <v>7</v>
      </c>
      <c r="B181" s="188" t="s">
        <v>303</v>
      </c>
      <c r="C181" s="94" t="s">
        <v>4</v>
      </c>
      <c r="D181" s="94"/>
      <c r="E181" s="65">
        <f>'Приложение 4'!F325</f>
        <v>0</v>
      </c>
      <c r="F181" s="65">
        <f>'Приложение 4'!G325</f>
        <v>0</v>
      </c>
      <c r="G181" s="65">
        <f>'Приложение 4'!H325</f>
        <v>0</v>
      </c>
      <c r="H181" s="65">
        <f>'Приложение 4'!I325</f>
        <v>0</v>
      </c>
      <c r="I181" s="65">
        <f>'Приложение 4'!J325</f>
        <v>0</v>
      </c>
      <c r="J181" s="65">
        <f>'Приложение 4'!K325</f>
        <v>0</v>
      </c>
      <c r="K181" s="189"/>
    </row>
    <row r="182" spans="1:11" ht="30" x14ac:dyDescent="0.2">
      <c r="A182" s="180"/>
      <c r="B182" s="205"/>
      <c r="C182" s="94" t="s">
        <v>10</v>
      </c>
      <c r="D182" s="94"/>
      <c r="E182" s="65">
        <f>'Приложение 4'!F326</f>
        <v>0</v>
      </c>
      <c r="F182" s="65">
        <f>'Приложение 4'!G326</f>
        <v>0</v>
      </c>
      <c r="G182" s="65">
        <f>'Приложение 4'!H326</f>
        <v>0</v>
      </c>
      <c r="H182" s="65">
        <f>'Приложение 4'!I326</f>
        <v>0</v>
      </c>
      <c r="I182" s="65">
        <f>'Приложение 4'!J326</f>
        <v>0</v>
      </c>
      <c r="J182" s="65">
        <f>'Приложение 4'!K326</f>
        <v>0</v>
      </c>
      <c r="K182" s="189"/>
    </row>
    <row r="183" spans="1:11" ht="45" x14ac:dyDescent="0.2">
      <c r="A183" s="180"/>
      <c r="B183" s="205"/>
      <c r="C183" s="94" t="s">
        <v>26</v>
      </c>
      <c r="D183" s="94"/>
      <c r="E183" s="65">
        <f>'Приложение 4'!F327</f>
        <v>202660.6</v>
      </c>
      <c r="F183" s="65">
        <f>'Приложение 4'!G327</f>
        <v>0</v>
      </c>
      <c r="G183" s="65">
        <f>'Приложение 4'!H327</f>
        <v>4662.5999999999985</v>
      </c>
      <c r="H183" s="65">
        <f>'Приложение 4'!I327</f>
        <v>37494</v>
      </c>
      <c r="I183" s="65">
        <f>'Приложение 4'!J327</f>
        <v>80252</v>
      </c>
      <c r="J183" s="65">
        <f>'Приложение 4'!K327</f>
        <v>80252</v>
      </c>
      <c r="K183" s="189"/>
    </row>
    <row r="184" spans="1:11" ht="15" x14ac:dyDescent="0.2">
      <c r="A184" s="181"/>
      <c r="B184" s="206"/>
      <c r="C184" s="94" t="s">
        <v>46</v>
      </c>
      <c r="D184" s="94"/>
      <c r="E184" s="65">
        <f>'Приложение 4'!F328</f>
        <v>0</v>
      </c>
      <c r="F184" s="65">
        <f>'Приложение 4'!G328</f>
        <v>0</v>
      </c>
      <c r="G184" s="65">
        <f>'Приложение 4'!H328</f>
        <v>0</v>
      </c>
      <c r="H184" s="65">
        <f>'Приложение 4'!I328</f>
        <v>0</v>
      </c>
      <c r="I184" s="65">
        <f>'Приложение 4'!J328</f>
        <v>0</v>
      </c>
      <c r="J184" s="65">
        <f>'Приложение 4'!K328</f>
        <v>0</v>
      </c>
      <c r="K184" s="190"/>
    </row>
    <row r="185" spans="1:11" x14ac:dyDescent="0.2">
      <c r="A185" s="182" t="s">
        <v>330</v>
      </c>
      <c r="B185" s="183"/>
      <c r="C185" s="183"/>
      <c r="D185" s="183"/>
      <c r="E185" s="183"/>
      <c r="F185" s="183"/>
      <c r="G185" s="183"/>
      <c r="H185" s="183"/>
      <c r="I185" s="183"/>
      <c r="J185" s="183"/>
      <c r="K185" s="184"/>
    </row>
    <row r="186" spans="1:11" ht="30" x14ac:dyDescent="0.2">
      <c r="A186" s="180">
        <v>1</v>
      </c>
      <c r="B186" s="202" t="s">
        <v>378</v>
      </c>
      <c r="C186" s="13" t="s">
        <v>4</v>
      </c>
      <c r="D186" s="13"/>
      <c r="E186" s="58">
        <f>'Приложение 4'!F341</f>
        <v>0</v>
      </c>
      <c r="F186" s="58">
        <f>'Приложение 4'!G341</f>
        <v>0</v>
      </c>
      <c r="G186" s="58">
        <f>'Приложение 4'!H341</f>
        <v>0</v>
      </c>
      <c r="H186" s="58">
        <f>'Приложение 4'!I341</f>
        <v>0</v>
      </c>
      <c r="I186" s="58">
        <f>'Приложение 4'!J341</f>
        <v>0</v>
      </c>
      <c r="J186" s="58">
        <f>'Приложение 4'!K341</f>
        <v>0</v>
      </c>
      <c r="K186" s="189"/>
    </row>
    <row r="187" spans="1:11" ht="60" x14ac:dyDescent="0.2">
      <c r="A187" s="180"/>
      <c r="B187" s="189"/>
      <c r="C187" s="13" t="s">
        <v>10</v>
      </c>
      <c r="D187" s="13" t="s">
        <v>94</v>
      </c>
      <c r="E187" s="58">
        <f>'Приложение 4'!F342</f>
        <v>198.6</v>
      </c>
      <c r="F187" s="58">
        <f>'Приложение 4'!G342</f>
        <v>198.6</v>
      </c>
      <c r="G187" s="58">
        <f>'Приложение 4'!H342</f>
        <v>0</v>
      </c>
      <c r="H187" s="58">
        <f>'Приложение 4'!I342</f>
        <v>0</v>
      </c>
      <c r="I187" s="58">
        <f>'Приложение 4'!J342</f>
        <v>0</v>
      </c>
      <c r="J187" s="58">
        <f>'Приложение 4'!K342</f>
        <v>0</v>
      </c>
      <c r="K187" s="189"/>
    </row>
    <row r="188" spans="1:11" ht="60" x14ac:dyDescent="0.2">
      <c r="A188" s="180"/>
      <c r="B188" s="189"/>
      <c r="C188" s="13" t="s">
        <v>26</v>
      </c>
      <c r="D188" s="13" t="s">
        <v>95</v>
      </c>
      <c r="E188" s="58">
        <f>'Приложение 4'!F343</f>
        <v>111707</v>
      </c>
      <c r="F188" s="58">
        <f>'Приложение 4'!G343</f>
        <v>26971.699999999997</v>
      </c>
      <c r="G188" s="58">
        <f>'Приложение 4'!H343</f>
        <v>21096.3</v>
      </c>
      <c r="H188" s="58">
        <f>'Приложение 4'!I343</f>
        <v>18039</v>
      </c>
      <c r="I188" s="58">
        <f>'Приложение 4'!J343</f>
        <v>22800</v>
      </c>
      <c r="J188" s="58">
        <f>'Приложение 4'!K343</f>
        <v>22800</v>
      </c>
      <c r="K188" s="189"/>
    </row>
    <row r="189" spans="1:11" ht="15" x14ac:dyDescent="0.2">
      <c r="A189" s="181"/>
      <c r="B189" s="190"/>
      <c r="C189" s="13" t="s">
        <v>46</v>
      </c>
      <c r="D189" s="13"/>
      <c r="E189" s="58">
        <f>'Приложение 4'!F344</f>
        <v>0</v>
      </c>
      <c r="F189" s="58">
        <f>'Приложение 4'!G344</f>
        <v>0</v>
      </c>
      <c r="G189" s="58">
        <f>'Приложение 4'!H344</f>
        <v>0</v>
      </c>
      <c r="H189" s="58">
        <f>'Приложение 4'!I344</f>
        <v>0</v>
      </c>
      <c r="I189" s="58">
        <f>'Приложение 4'!J344</f>
        <v>0</v>
      </c>
      <c r="J189" s="58">
        <f>'Приложение 4'!K344</f>
        <v>0</v>
      </c>
      <c r="K189" s="190"/>
    </row>
    <row r="190" spans="1:11" ht="30" x14ac:dyDescent="0.2">
      <c r="A190" s="180">
        <f>A186+1</f>
        <v>2</v>
      </c>
      <c r="B190" s="188" t="s">
        <v>96</v>
      </c>
      <c r="C190" s="13" t="s">
        <v>4</v>
      </c>
      <c r="D190" s="13"/>
      <c r="E190" s="58">
        <f>'Приложение 4'!F346</f>
        <v>0</v>
      </c>
      <c r="F190" s="58">
        <f>'Приложение 4'!G346</f>
        <v>0</v>
      </c>
      <c r="G190" s="58">
        <f>'Приложение 4'!H346</f>
        <v>0</v>
      </c>
      <c r="H190" s="58">
        <f>'Приложение 4'!I346</f>
        <v>0</v>
      </c>
      <c r="I190" s="58">
        <f>'Приложение 4'!J346</f>
        <v>0</v>
      </c>
      <c r="J190" s="58">
        <f>'Приложение 4'!K346</f>
        <v>0</v>
      </c>
      <c r="K190" s="189"/>
    </row>
    <row r="191" spans="1:11" ht="60" x14ac:dyDescent="0.2">
      <c r="A191" s="180"/>
      <c r="B191" s="189"/>
      <c r="C191" s="13" t="s">
        <v>10</v>
      </c>
      <c r="D191" s="13" t="s">
        <v>94</v>
      </c>
      <c r="E191" s="58">
        <f>'Приложение 4'!F347</f>
        <v>2343.2999999999997</v>
      </c>
      <c r="F191" s="58">
        <f>'Приложение 4'!G347</f>
        <v>384</v>
      </c>
      <c r="G191" s="58">
        <f>'Приложение 4'!H347</f>
        <v>1959.2999999999997</v>
      </c>
      <c r="H191" s="58">
        <f>'Приложение 4'!I347</f>
        <v>0</v>
      </c>
      <c r="I191" s="58">
        <f>'Приложение 4'!J347</f>
        <v>0</v>
      </c>
      <c r="J191" s="58">
        <f>'Приложение 4'!K347</f>
        <v>0</v>
      </c>
      <c r="K191" s="189"/>
    </row>
    <row r="192" spans="1:11" ht="60" x14ac:dyDescent="0.2">
      <c r="A192" s="180"/>
      <c r="B192" s="189"/>
      <c r="C192" s="13" t="s">
        <v>26</v>
      </c>
      <c r="D192" s="13" t="s">
        <v>95</v>
      </c>
      <c r="E192" s="58">
        <f>'Приложение 4'!F348</f>
        <v>24723.7</v>
      </c>
      <c r="F192" s="58">
        <f>'Приложение 4'!G348</f>
        <v>2990</v>
      </c>
      <c r="G192" s="58">
        <f>'Приложение 4'!H348</f>
        <v>14371.999999999998</v>
      </c>
      <c r="H192" s="58">
        <f>'Приложение 4'!I348</f>
        <v>1961.7</v>
      </c>
      <c r="I192" s="58">
        <f>'Приложение 4'!J348</f>
        <v>2700</v>
      </c>
      <c r="J192" s="58">
        <f>'Приложение 4'!K348</f>
        <v>2700</v>
      </c>
      <c r="K192" s="189"/>
    </row>
    <row r="193" spans="1:11" ht="15" x14ac:dyDescent="0.2">
      <c r="A193" s="181"/>
      <c r="B193" s="190"/>
      <c r="C193" s="13" t="s">
        <v>46</v>
      </c>
      <c r="D193" s="13"/>
      <c r="E193" s="58">
        <f>'Приложение 4'!F349</f>
        <v>0</v>
      </c>
      <c r="F193" s="58">
        <f>'Приложение 4'!G349</f>
        <v>0</v>
      </c>
      <c r="G193" s="58">
        <f>'Приложение 4'!H349</f>
        <v>0</v>
      </c>
      <c r="H193" s="58">
        <f>'Приложение 4'!I349</f>
        <v>0</v>
      </c>
      <c r="I193" s="58">
        <f>'Приложение 4'!J349</f>
        <v>0</v>
      </c>
      <c r="J193" s="58">
        <f>'Приложение 4'!K349</f>
        <v>0</v>
      </c>
      <c r="K193" s="190"/>
    </row>
    <row r="194" spans="1:11" ht="30" x14ac:dyDescent="0.2">
      <c r="A194" s="180">
        <f>A190+1</f>
        <v>3</v>
      </c>
      <c r="B194" s="188" t="s">
        <v>97</v>
      </c>
      <c r="C194" s="13" t="s">
        <v>4</v>
      </c>
      <c r="D194" s="13"/>
      <c r="E194" s="58">
        <f>'Приложение 4'!F351</f>
        <v>0</v>
      </c>
      <c r="F194" s="58">
        <f>'Приложение 4'!G351</f>
        <v>0</v>
      </c>
      <c r="G194" s="58">
        <f>'Приложение 4'!H351</f>
        <v>0</v>
      </c>
      <c r="H194" s="58">
        <f>'Приложение 4'!I351</f>
        <v>0</v>
      </c>
      <c r="I194" s="58">
        <f>'Приложение 4'!J351</f>
        <v>0</v>
      </c>
      <c r="J194" s="58">
        <f>'Приложение 4'!K351</f>
        <v>0</v>
      </c>
      <c r="K194" s="189"/>
    </row>
    <row r="195" spans="1:11" ht="60" x14ac:dyDescent="0.2">
      <c r="A195" s="180"/>
      <c r="B195" s="189"/>
      <c r="C195" s="13" t="s">
        <v>10</v>
      </c>
      <c r="D195" s="13" t="s">
        <v>94</v>
      </c>
      <c r="E195" s="58">
        <f>'Приложение 4'!F352</f>
        <v>59942.7</v>
      </c>
      <c r="F195" s="58">
        <f>'Приложение 4'!G352</f>
        <v>8705.4</v>
      </c>
      <c r="G195" s="58">
        <f>'Приложение 4'!H352</f>
        <v>13333.3</v>
      </c>
      <c r="H195" s="58">
        <f>'Приложение 4'!I352</f>
        <v>18015</v>
      </c>
      <c r="I195" s="58">
        <f>'Приложение 4'!J352</f>
        <v>9923</v>
      </c>
      <c r="J195" s="58">
        <f>'Приложение 4'!K352</f>
        <v>9966</v>
      </c>
      <c r="K195" s="189"/>
    </row>
    <row r="196" spans="1:11" ht="60" x14ac:dyDescent="0.2">
      <c r="A196" s="180"/>
      <c r="B196" s="189"/>
      <c r="C196" s="13" t="s">
        <v>26</v>
      </c>
      <c r="D196" s="13" t="s">
        <v>95</v>
      </c>
      <c r="E196" s="58">
        <f>'Приложение 4'!F353</f>
        <v>1466310.1</v>
      </c>
      <c r="F196" s="58">
        <f>'Приложение 4'!G353</f>
        <v>234326.80000000002</v>
      </c>
      <c r="G196" s="58">
        <f>'Приложение 4'!H353</f>
        <v>254336.5</v>
      </c>
      <c r="H196" s="58">
        <f>'Приложение 4'!I353</f>
        <v>346359.4</v>
      </c>
      <c r="I196" s="58">
        <f>'Приложение 4'!J353</f>
        <v>315643.7</v>
      </c>
      <c r="J196" s="58">
        <f>'Приложение 4'!K353</f>
        <v>315643.7</v>
      </c>
      <c r="K196" s="189"/>
    </row>
    <row r="197" spans="1:11" ht="15" x14ac:dyDescent="0.2">
      <c r="A197" s="181"/>
      <c r="B197" s="190"/>
      <c r="C197" s="13" t="s">
        <v>46</v>
      </c>
      <c r="D197" s="13"/>
      <c r="E197" s="58">
        <f>'Приложение 4'!F354</f>
        <v>0</v>
      </c>
      <c r="F197" s="58">
        <f>'Приложение 4'!G354</f>
        <v>0</v>
      </c>
      <c r="G197" s="58">
        <f>'Приложение 4'!H354</f>
        <v>0</v>
      </c>
      <c r="H197" s="58">
        <f>'Приложение 4'!I354</f>
        <v>0</v>
      </c>
      <c r="I197" s="58">
        <f>'Приложение 4'!J354</f>
        <v>0</v>
      </c>
      <c r="J197" s="58">
        <f>'Приложение 4'!K354</f>
        <v>0</v>
      </c>
      <c r="K197" s="190"/>
    </row>
    <row r="198" spans="1:11" ht="30" x14ac:dyDescent="0.2">
      <c r="A198" s="180">
        <f>A194+1</f>
        <v>4</v>
      </c>
      <c r="B198" s="188" t="s">
        <v>98</v>
      </c>
      <c r="C198" s="13" t="s">
        <v>4</v>
      </c>
      <c r="D198" s="13"/>
      <c r="E198" s="58">
        <f>'Приложение 4'!F361</f>
        <v>0</v>
      </c>
      <c r="F198" s="58">
        <f>'Приложение 4'!G361</f>
        <v>0</v>
      </c>
      <c r="G198" s="58">
        <f>'Приложение 4'!H361</f>
        <v>0</v>
      </c>
      <c r="H198" s="58">
        <f>'Приложение 4'!I361</f>
        <v>0</v>
      </c>
      <c r="I198" s="58">
        <f>'Приложение 4'!J361</f>
        <v>0</v>
      </c>
      <c r="J198" s="58">
        <f>'Приложение 4'!K361</f>
        <v>0</v>
      </c>
      <c r="K198" s="189"/>
    </row>
    <row r="199" spans="1:11" ht="30" x14ac:dyDescent="0.2">
      <c r="A199" s="180"/>
      <c r="B199" s="189"/>
      <c r="C199" s="13" t="s">
        <v>10</v>
      </c>
      <c r="D199" s="13"/>
      <c r="E199" s="58">
        <f>'Приложение 4'!F362</f>
        <v>0</v>
      </c>
      <c r="F199" s="58">
        <f>'Приложение 4'!G362</f>
        <v>0</v>
      </c>
      <c r="G199" s="58">
        <f>'Приложение 4'!H362</f>
        <v>0</v>
      </c>
      <c r="H199" s="58">
        <f>'Приложение 4'!I362</f>
        <v>0</v>
      </c>
      <c r="I199" s="58">
        <f>'Приложение 4'!J362</f>
        <v>0</v>
      </c>
      <c r="J199" s="58">
        <f>'Приложение 4'!K362</f>
        <v>0</v>
      </c>
      <c r="K199" s="189"/>
    </row>
    <row r="200" spans="1:11" ht="60" x14ac:dyDescent="0.2">
      <c r="A200" s="180"/>
      <c r="B200" s="189"/>
      <c r="C200" s="13" t="s">
        <v>26</v>
      </c>
      <c r="D200" s="13" t="s">
        <v>95</v>
      </c>
      <c r="E200" s="58">
        <f>'Приложение 4'!F363</f>
        <v>7127.7</v>
      </c>
      <c r="F200" s="58">
        <f>'Приложение 4'!G363</f>
        <v>908</v>
      </c>
      <c r="G200" s="58">
        <f>'Приложение 4'!H363</f>
        <v>1310</v>
      </c>
      <c r="H200" s="58">
        <f>'Приложение 4'!I363</f>
        <v>709.7</v>
      </c>
      <c r="I200" s="58">
        <f>'Приложение 4'!J363</f>
        <v>2100</v>
      </c>
      <c r="J200" s="58">
        <f>'Приложение 4'!K363</f>
        <v>2100</v>
      </c>
      <c r="K200" s="189"/>
    </row>
    <row r="201" spans="1:11" ht="15" x14ac:dyDescent="0.2">
      <c r="A201" s="181"/>
      <c r="B201" s="190"/>
      <c r="C201" s="13" t="s">
        <v>46</v>
      </c>
      <c r="D201" s="13"/>
      <c r="E201" s="58">
        <f>'Приложение 4'!F364</f>
        <v>0</v>
      </c>
      <c r="F201" s="58">
        <f>'Приложение 4'!G364</f>
        <v>0</v>
      </c>
      <c r="G201" s="58">
        <f>'Приложение 4'!H364</f>
        <v>0</v>
      </c>
      <c r="H201" s="58">
        <f>'Приложение 4'!I364</f>
        <v>0</v>
      </c>
      <c r="I201" s="58">
        <f>'Приложение 4'!J364</f>
        <v>0</v>
      </c>
      <c r="J201" s="58">
        <f>'Приложение 4'!K364</f>
        <v>0</v>
      </c>
      <c r="K201" s="190"/>
    </row>
    <row r="202" spans="1:11" ht="30" x14ac:dyDescent="0.2">
      <c r="A202" s="180">
        <f>A198+1</f>
        <v>5</v>
      </c>
      <c r="B202" s="188" t="s">
        <v>99</v>
      </c>
      <c r="C202" s="13" t="s">
        <v>4</v>
      </c>
      <c r="D202" s="13"/>
      <c r="E202" s="58">
        <f>'Приложение 4'!F366</f>
        <v>0</v>
      </c>
      <c r="F202" s="58">
        <f>'Приложение 4'!G366</f>
        <v>0</v>
      </c>
      <c r="G202" s="58">
        <f>'Приложение 4'!H366</f>
        <v>0</v>
      </c>
      <c r="H202" s="58">
        <f>'Приложение 4'!I366</f>
        <v>0</v>
      </c>
      <c r="I202" s="58">
        <f>'Приложение 4'!J366</f>
        <v>0</v>
      </c>
      <c r="J202" s="58">
        <f>'Приложение 4'!K366</f>
        <v>0</v>
      </c>
      <c r="K202" s="189"/>
    </row>
    <row r="203" spans="1:11" ht="30" x14ac:dyDescent="0.2">
      <c r="A203" s="180"/>
      <c r="B203" s="189"/>
      <c r="C203" s="13" t="s">
        <v>10</v>
      </c>
      <c r="D203" s="13"/>
      <c r="E203" s="58">
        <f>'Приложение 4'!F367</f>
        <v>0</v>
      </c>
      <c r="F203" s="58">
        <f>'Приложение 4'!G367</f>
        <v>0</v>
      </c>
      <c r="G203" s="58">
        <f>'Приложение 4'!H367</f>
        <v>0</v>
      </c>
      <c r="H203" s="58">
        <f>'Приложение 4'!I367</f>
        <v>0</v>
      </c>
      <c r="I203" s="58">
        <f>'Приложение 4'!J367</f>
        <v>0</v>
      </c>
      <c r="J203" s="58">
        <f>'Приложение 4'!K367</f>
        <v>0</v>
      </c>
      <c r="K203" s="189"/>
    </row>
    <row r="204" spans="1:11" ht="60" x14ac:dyDescent="0.2">
      <c r="A204" s="180"/>
      <c r="B204" s="189"/>
      <c r="C204" s="13" t="s">
        <v>26</v>
      </c>
      <c r="D204" s="13" t="s">
        <v>95</v>
      </c>
      <c r="E204" s="58">
        <f>'Приложение 4'!F368</f>
        <v>125377.40000000001</v>
      </c>
      <c r="F204" s="58">
        <f>'Приложение 4'!G368</f>
        <v>39762.6</v>
      </c>
      <c r="G204" s="58">
        <f>'Приложение 4'!H368</f>
        <v>31863</v>
      </c>
      <c r="H204" s="58">
        <f>'Приложение 4'!I368</f>
        <v>16199.8</v>
      </c>
      <c r="I204" s="58">
        <f>'Приложение 4'!J368</f>
        <v>18776</v>
      </c>
      <c r="J204" s="58">
        <f>'Приложение 4'!K368</f>
        <v>18776</v>
      </c>
      <c r="K204" s="189"/>
    </row>
    <row r="205" spans="1:11" ht="15" x14ac:dyDescent="0.2">
      <c r="A205" s="181"/>
      <c r="B205" s="190"/>
      <c r="C205" s="13" t="s">
        <v>46</v>
      </c>
      <c r="D205" s="13"/>
      <c r="E205" s="58">
        <f>'Приложение 4'!F369</f>
        <v>0</v>
      </c>
      <c r="F205" s="58">
        <f>'Приложение 4'!G369</f>
        <v>0</v>
      </c>
      <c r="G205" s="58">
        <f>'Приложение 4'!H369</f>
        <v>0</v>
      </c>
      <c r="H205" s="58">
        <f>'Приложение 4'!I369</f>
        <v>0</v>
      </c>
      <c r="I205" s="58">
        <f>'Приложение 4'!J369</f>
        <v>0</v>
      </c>
      <c r="J205" s="58">
        <f>'Приложение 4'!K369</f>
        <v>0</v>
      </c>
      <c r="K205" s="190"/>
    </row>
    <row r="206" spans="1:11" ht="30" x14ac:dyDescent="0.2">
      <c r="A206" s="180">
        <f>A202+1</f>
        <v>6</v>
      </c>
      <c r="B206" s="188" t="s">
        <v>100</v>
      </c>
      <c r="C206" s="13" t="s">
        <v>4</v>
      </c>
      <c r="D206" s="13"/>
      <c r="E206" s="192" t="str">
        <f>'Приложение 4'!F371</f>
        <v>В пределах средств, предусматриваемых на основную деятельность исполнителя</v>
      </c>
      <c r="F206" s="193"/>
      <c r="G206" s="193"/>
      <c r="H206" s="193"/>
      <c r="I206" s="193"/>
      <c r="J206" s="194"/>
      <c r="K206" s="189"/>
    </row>
    <row r="207" spans="1:11" ht="60" x14ac:dyDescent="0.2">
      <c r="A207" s="180"/>
      <c r="B207" s="189"/>
      <c r="C207" s="13" t="s">
        <v>10</v>
      </c>
      <c r="D207" s="13" t="s">
        <v>94</v>
      </c>
      <c r="E207" s="195"/>
      <c r="F207" s="196"/>
      <c r="G207" s="196"/>
      <c r="H207" s="196"/>
      <c r="I207" s="196"/>
      <c r="J207" s="197"/>
      <c r="K207" s="189"/>
    </row>
    <row r="208" spans="1:11" ht="60" x14ac:dyDescent="0.2">
      <c r="A208" s="180"/>
      <c r="B208" s="189"/>
      <c r="C208" s="13" t="s">
        <v>26</v>
      </c>
      <c r="D208" s="13" t="s">
        <v>95</v>
      </c>
      <c r="E208" s="195"/>
      <c r="F208" s="196"/>
      <c r="G208" s="196"/>
      <c r="H208" s="196"/>
      <c r="I208" s="196"/>
      <c r="J208" s="197"/>
      <c r="K208" s="189"/>
    </row>
    <row r="209" spans="1:11" ht="15" x14ac:dyDescent="0.2">
      <c r="A209" s="181"/>
      <c r="B209" s="190"/>
      <c r="C209" s="13" t="s">
        <v>46</v>
      </c>
      <c r="D209" s="13"/>
      <c r="E209" s="198"/>
      <c r="F209" s="199"/>
      <c r="G209" s="199"/>
      <c r="H209" s="199"/>
      <c r="I209" s="199"/>
      <c r="J209" s="200"/>
      <c r="K209" s="190"/>
    </row>
    <row r="210" spans="1:11" ht="30" x14ac:dyDescent="0.2">
      <c r="A210" s="180">
        <f>A206+1</f>
        <v>7</v>
      </c>
      <c r="B210" s="188" t="s">
        <v>101</v>
      </c>
      <c r="C210" s="13" t="s">
        <v>4</v>
      </c>
      <c r="D210" s="13"/>
      <c r="E210" s="58">
        <f>'Приложение 4'!F376</f>
        <v>0</v>
      </c>
      <c r="F210" s="58">
        <f>'Приложение 4'!G376</f>
        <v>0</v>
      </c>
      <c r="G210" s="58">
        <f>'Приложение 4'!H376</f>
        <v>0</v>
      </c>
      <c r="H210" s="58">
        <f>'Приложение 4'!I376</f>
        <v>0</v>
      </c>
      <c r="I210" s="58">
        <f>'Приложение 4'!J376</f>
        <v>0</v>
      </c>
      <c r="J210" s="58">
        <f>'Приложение 4'!K376</f>
        <v>0</v>
      </c>
      <c r="K210" s="189"/>
    </row>
    <row r="211" spans="1:11" ht="30" x14ac:dyDescent="0.2">
      <c r="A211" s="180"/>
      <c r="B211" s="189"/>
      <c r="C211" s="13" t="s">
        <v>10</v>
      </c>
      <c r="D211" s="13"/>
      <c r="E211" s="58">
        <f>'Приложение 4'!F377</f>
        <v>0</v>
      </c>
      <c r="F211" s="58">
        <f>'Приложение 4'!G377</f>
        <v>0</v>
      </c>
      <c r="G211" s="58">
        <f>'Приложение 4'!H377</f>
        <v>0</v>
      </c>
      <c r="H211" s="58">
        <f>'Приложение 4'!I377</f>
        <v>0</v>
      </c>
      <c r="I211" s="58">
        <f>'Приложение 4'!J377</f>
        <v>0</v>
      </c>
      <c r="J211" s="58">
        <f>'Приложение 4'!K377</f>
        <v>0</v>
      </c>
      <c r="K211" s="189"/>
    </row>
    <row r="212" spans="1:11" ht="60" x14ac:dyDescent="0.2">
      <c r="A212" s="180"/>
      <c r="B212" s="189"/>
      <c r="C212" s="13" t="s">
        <v>26</v>
      </c>
      <c r="D212" s="13" t="s">
        <v>95</v>
      </c>
      <c r="E212" s="58">
        <f>'Приложение 4'!F378</f>
        <v>7632.4</v>
      </c>
      <c r="F212" s="58">
        <f>'Приложение 4'!G378</f>
        <v>1521.7</v>
      </c>
      <c r="G212" s="58">
        <f>'Приложение 4'!H378</f>
        <v>2805.7</v>
      </c>
      <c r="H212" s="58">
        <f>'Приложение 4'!I378</f>
        <v>305</v>
      </c>
      <c r="I212" s="58">
        <f>'Приложение 4'!J378</f>
        <v>1500</v>
      </c>
      <c r="J212" s="58">
        <f>'Приложение 4'!K378</f>
        <v>1500</v>
      </c>
      <c r="K212" s="189"/>
    </row>
    <row r="213" spans="1:11" ht="15" x14ac:dyDescent="0.2">
      <c r="A213" s="181"/>
      <c r="B213" s="190"/>
      <c r="C213" s="13" t="s">
        <v>46</v>
      </c>
      <c r="D213" s="13"/>
      <c r="E213" s="58">
        <f>'Приложение 4'!F379</f>
        <v>0</v>
      </c>
      <c r="F213" s="58">
        <f>'Приложение 4'!G379</f>
        <v>0</v>
      </c>
      <c r="G213" s="58">
        <f>'Приложение 4'!H379</f>
        <v>0</v>
      </c>
      <c r="H213" s="58">
        <f>'Приложение 4'!I379</f>
        <v>0</v>
      </c>
      <c r="I213" s="58">
        <f>'Приложение 4'!J379</f>
        <v>0</v>
      </c>
      <c r="J213" s="58">
        <f>'Приложение 4'!K379</f>
        <v>0</v>
      </c>
      <c r="K213" s="190"/>
    </row>
    <row r="214" spans="1:11" ht="30" x14ac:dyDescent="0.2">
      <c r="A214" s="180">
        <f>A210+1</f>
        <v>8</v>
      </c>
      <c r="B214" s="188" t="s">
        <v>377</v>
      </c>
      <c r="C214" s="13" t="s">
        <v>4</v>
      </c>
      <c r="D214" s="13"/>
      <c r="E214" s="58">
        <f>'Приложение 4'!F391</f>
        <v>0</v>
      </c>
      <c r="F214" s="58">
        <f>'Приложение 4'!G386</f>
        <v>0</v>
      </c>
      <c r="G214" s="58">
        <f>'Приложение 4'!H386</f>
        <v>0</v>
      </c>
      <c r="H214" s="58">
        <f>'Приложение 4'!I386</f>
        <v>0</v>
      </c>
      <c r="I214" s="58">
        <f>'Приложение 4'!J386</f>
        <v>0</v>
      </c>
      <c r="J214" s="58">
        <f>'Приложение 4'!K386</f>
        <v>0</v>
      </c>
      <c r="K214" s="189"/>
    </row>
    <row r="215" spans="1:11" ht="30" x14ac:dyDescent="0.2">
      <c r="A215" s="180"/>
      <c r="B215" s="189"/>
      <c r="C215" s="13" t="s">
        <v>10</v>
      </c>
      <c r="D215" s="13"/>
      <c r="E215" s="58">
        <f>'Приложение 4'!F392</f>
        <v>0</v>
      </c>
      <c r="F215" s="58">
        <f>'Приложение 4'!G387</f>
        <v>0</v>
      </c>
      <c r="G215" s="58">
        <f>'Приложение 4'!H387</f>
        <v>0</v>
      </c>
      <c r="H215" s="58">
        <f>'Приложение 4'!I387</f>
        <v>0</v>
      </c>
      <c r="I215" s="58">
        <f>'Приложение 4'!J387</f>
        <v>0</v>
      </c>
      <c r="J215" s="58">
        <f>'Приложение 4'!K387</f>
        <v>0</v>
      </c>
      <c r="K215" s="189"/>
    </row>
    <row r="216" spans="1:11" ht="45" x14ac:dyDescent="0.2">
      <c r="A216" s="180"/>
      <c r="B216" s="189"/>
      <c r="C216" s="13" t="s">
        <v>26</v>
      </c>
      <c r="D216" s="13"/>
      <c r="E216" s="58">
        <f>'Приложение 4'!F393</f>
        <v>0</v>
      </c>
      <c r="F216" s="58">
        <f>'Приложение 4'!G388</f>
        <v>0</v>
      </c>
      <c r="G216" s="58">
        <f>'Приложение 4'!H388</f>
        <v>0</v>
      </c>
      <c r="H216" s="58">
        <f>'Приложение 4'!I388</f>
        <v>0</v>
      </c>
      <c r="I216" s="58">
        <f>'Приложение 4'!J388</f>
        <v>0</v>
      </c>
      <c r="J216" s="58">
        <f>'Приложение 4'!K388</f>
        <v>0</v>
      </c>
      <c r="K216" s="189"/>
    </row>
    <row r="217" spans="1:11" ht="15" x14ac:dyDescent="0.2">
      <c r="A217" s="181"/>
      <c r="B217" s="190"/>
      <c r="C217" s="13" t="s">
        <v>46</v>
      </c>
      <c r="D217" s="13"/>
      <c r="E217" s="58">
        <f>'Приложение 4'!F394</f>
        <v>0</v>
      </c>
      <c r="F217" s="58">
        <f>'Приложение 4'!G389</f>
        <v>0</v>
      </c>
      <c r="G217" s="58">
        <f>'Приложение 4'!H389</f>
        <v>0</v>
      </c>
      <c r="H217" s="58">
        <f>'Приложение 4'!I389</f>
        <v>0</v>
      </c>
      <c r="I217" s="58">
        <f>'Приложение 4'!J389</f>
        <v>0</v>
      </c>
      <c r="J217" s="58">
        <f>'Приложение 4'!K389</f>
        <v>0</v>
      </c>
      <c r="K217" s="190"/>
    </row>
    <row r="218" spans="1:11" ht="30" x14ac:dyDescent="0.2">
      <c r="A218" s="180">
        <f>A214+1</f>
        <v>9</v>
      </c>
      <c r="B218" s="188" t="s">
        <v>102</v>
      </c>
      <c r="C218" s="13" t="s">
        <v>4</v>
      </c>
      <c r="D218" s="13"/>
      <c r="E218" s="58">
        <f>'Приложение 4'!F396</f>
        <v>0</v>
      </c>
      <c r="F218" s="58">
        <f>'Приложение 4'!G396</f>
        <v>0</v>
      </c>
      <c r="G218" s="58">
        <f>'Приложение 4'!H396</f>
        <v>0</v>
      </c>
      <c r="H218" s="58">
        <f>'Приложение 4'!I396</f>
        <v>0</v>
      </c>
      <c r="I218" s="58">
        <f>'Приложение 4'!J396</f>
        <v>0</v>
      </c>
      <c r="J218" s="58">
        <f>'Приложение 4'!K396</f>
        <v>0</v>
      </c>
      <c r="K218" s="189"/>
    </row>
    <row r="219" spans="1:11" ht="30" x14ac:dyDescent="0.2">
      <c r="A219" s="180"/>
      <c r="B219" s="189"/>
      <c r="C219" s="13" t="s">
        <v>10</v>
      </c>
      <c r="D219" s="13"/>
      <c r="E219" s="58">
        <f>'Приложение 4'!F397</f>
        <v>0</v>
      </c>
      <c r="F219" s="58">
        <f>'Приложение 4'!G397</f>
        <v>0</v>
      </c>
      <c r="G219" s="58">
        <f>'Приложение 4'!H397</f>
        <v>0</v>
      </c>
      <c r="H219" s="58">
        <f>'Приложение 4'!I397</f>
        <v>0</v>
      </c>
      <c r="I219" s="58">
        <f>'Приложение 4'!J397</f>
        <v>0</v>
      </c>
      <c r="J219" s="58">
        <f>'Приложение 4'!K397</f>
        <v>0</v>
      </c>
      <c r="K219" s="189"/>
    </row>
    <row r="220" spans="1:11" ht="45" x14ac:dyDescent="0.2">
      <c r="A220" s="180"/>
      <c r="B220" s="189"/>
      <c r="C220" s="13" t="s">
        <v>26</v>
      </c>
      <c r="D220" s="13"/>
      <c r="E220" s="58">
        <f>'Приложение 4'!F398</f>
        <v>0</v>
      </c>
      <c r="F220" s="58">
        <f>'Приложение 4'!G398</f>
        <v>0</v>
      </c>
      <c r="G220" s="58">
        <f>'Приложение 4'!H398</f>
        <v>0</v>
      </c>
      <c r="H220" s="58">
        <f>'Приложение 4'!I398</f>
        <v>0</v>
      </c>
      <c r="I220" s="58">
        <f>'Приложение 4'!J398</f>
        <v>0</v>
      </c>
      <c r="J220" s="58">
        <f>'Приложение 4'!K398</f>
        <v>0</v>
      </c>
      <c r="K220" s="189"/>
    </row>
    <row r="221" spans="1:11" ht="15" x14ac:dyDescent="0.2">
      <c r="A221" s="181"/>
      <c r="B221" s="190"/>
      <c r="C221" s="13" t="s">
        <v>46</v>
      </c>
      <c r="D221" s="13"/>
      <c r="E221" s="58">
        <f>'Приложение 4'!F399</f>
        <v>0</v>
      </c>
      <c r="F221" s="58">
        <f>'Приложение 4'!G399</f>
        <v>0</v>
      </c>
      <c r="G221" s="58">
        <f>'Приложение 4'!H399</f>
        <v>0</v>
      </c>
      <c r="H221" s="58">
        <f>'Приложение 4'!I399</f>
        <v>0</v>
      </c>
      <c r="I221" s="58">
        <f>'Приложение 4'!J399</f>
        <v>0</v>
      </c>
      <c r="J221" s="58">
        <f>'Приложение 4'!K399</f>
        <v>0</v>
      </c>
      <c r="K221" s="190"/>
    </row>
    <row r="222" spans="1:11" ht="30" x14ac:dyDescent="0.2">
      <c r="A222" s="180">
        <f>A218+1</f>
        <v>10</v>
      </c>
      <c r="B222" s="188" t="s">
        <v>103</v>
      </c>
      <c r="C222" s="13" t="s">
        <v>4</v>
      </c>
      <c r="D222" s="13"/>
      <c r="E222" s="58">
        <f>'Приложение 4'!F406</f>
        <v>0</v>
      </c>
      <c r="F222" s="58">
        <f>'Приложение 4'!G406</f>
        <v>0</v>
      </c>
      <c r="G222" s="58">
        <f>'Приложение 4'!H406</f>
        <v>0</v>
      </c>
      <c r="H222" s="58">
        <f>'Приложение 4'!I406</f>
        <v>0</v>
      </c>
      <c r="I222" s="58">
        <f>'Приложение 4'!J406</f>
        <v>0</v>
      </c>
      <c r="J222" s="58">
        <f>'Приложение 4'!K406</f>
        <v>0</v>
      </c>
      <c r="K222" s="189"/>
    </row>
    <row r="223" spans="1:11" ht="30" x14ac:dyDescent="0.2">
      <c r="A223" s="180"/>
      <c r="B223" s="189"/>
      <c r="C223" s="13" t="s">
        <v>10</v>
      </c>
      <c r="D223" s="13"/>
      <c r="E223" s="58">
        <f>'Приложение 4'!F407</f>
        <v>0</v>
      </c>
      <c r="F223" s="58">
        <f>'Приложение 4'!G407</f>
        <v>0</v>
      </c>
      <c r="G223" s="58">
        <f>'Приложение 4'!H407</f>
        <v>0</v>
      </c>
      <c r="H223" s="58">
        <f>'Приложение 4'!I407</f>
        <v>0</v>
      </c>
      <c r="I223" s="58">
        <f>'Приложение 4'!J407</f>
        <v>0</v>
      </c>
      <c r="J223" s="58">
        <f>'Приложение 4'!K407</f>
        <v>0</v>
      </c>
      <c r="K223" s="189"/>
    </row>
    <row r="224" spans="1:11" ht="60" x14ac:dyDescent="0.2">
      <c r="A224" s="180"/>
      <c r="B224" s="189"/>
      <c r="C224" s="13" t="s">
        <v>26</v>
      </c>
      <c r="D224" s="13" t="s">
        <v>95</v>
      </c>
      <c r="E224" s="58">
        <f>'Приложение 4'!F408</f>
        <v>6650</v>
      </c>
      <c r="F224" s="58">
        <f>'Приложение 4'!G408</f>
        <v>6650</v>
      </c>
      <c r="G224" s="58">
        <f>'Приложение 4'!H408</f>
        <v>0</v>
      </c>
      <c r="H224" s="58">
        <f>'Приложение 4'!I408</f>
        <v>0</v>
      </c>
      <c r="I224" s="58">
        <f>'Приложение 4'!J408</f>
        <v>0</v>
      </c>
      <c r="J224" s="58">
        <f>'Приложение 4'!K408</f>
        <v>0</v>
      </c>
      <c r="K224" s="189"/>
    </row>
    <row r="225" spans="1:11" ht="15" x14ac:dyDescent="0.2">
      <c r="A225" s="181"/>
      <c r="B225" s="190"/>
      <c r="C225" s="13" t="s">
        <v>46</v>
      </c>
      <c r="D225" s="13"/>
      <c r="E225" s="58">
        <f>'Приложение 4'!F409</f>
        <v>0</v>
      </c>
      <c r="F225" s="58">
        <f>'Приложение 4'!G409</f>
        <v>0</v>
      </c>
      <c r="G225" s="58">
        <f>'Приложение 4'!H409</f>
        <v>0</v>
      </c>
      <c r="H225" s="58">
        <f>'Приложение 4'!I409</f>
        <v>0</v>
      </c>
      <c r="I225" s="58">
        <f>'Приложение 4'!J409</f>
        <v>0</v>
      </c>
      <c r="J225" s="58">
        <f>'Приложение 4'!K409</f>
        <v>0</v>
      </c>
      <c r="K225" s="190"/>
    </row>
    <row r="226" spans="1:11" x14ac:dyDescent="0.2">
      <c r="A226" s="182" t="s">
        <v>331</v>
      </c>
      <c r="B226" s="183"/>
      <c r="C226" s="183"/>
      <c r="D226" s="183"/>
      <c r="E226" s="183"/>
      <c r="F226" s="183"/>
      <c r="G226" s="183"/>
      <c r="H226" s="183"/>
      <c r="I226" s="183"/>
      <c r="J226" s="183"/>
      <c r="K226" s="184"/>
    </row>
    <row r="227" spans="1:11" ht="30" x14ac:dyDescent="0.2">
      <c r="A227" s="180">
        <v>1</v>
      </c>
      <c r="B227" s="221" t="s">
        <v>396</v>
      </c>
      <c r="C227" s="13" t="s">
        <v>4</v>
      </c>
      <c r="D227" s="13"/>
      <c r="E227" s="58">
        <f>'Приложение 4'!F422</f>
        <v>0</v>
      </c>
      <c r="F227" s="58">
        <f>'Приложение 4'!G422</f>
        <v>0</v>
      </c>
      <c r="G227" s="58">
        <f>'Приложение 4'!H422</f>
        <v>0</v>
      </c>
      <c r="H227" s="58">
        <f>'Приложение 4'!I422</f>
        <v>0</v>
      </c>
      <c r="I227" s="58">
        <f>'Приложение 4'!J422</f>
        <v>0</v>
      </c>
      <c r="J227" s="58">
        <f>'Приложение 4'!K422</f>
        <v>0</v>
      </c>
      <c r="K227" s="189"/>
    </row>
    <row r="228" spans="1:11" ht="30" x14ac:dyDescent="0.2">
      <c r="A228" s="180"/>
      <c r="B228" s="186"/>
      <c r="C228" s="13" t="s">
        <v>10</v>
      </c>
      <c r="D228" s="13"/>
      <c r="E228" s="58">
        <f>'Приложение 4'!F423</f>
        <v>0</v>
      </c>
      <c r="F228" s="58">
        <f>'Приложение 4'!G423</f>
        <v>0</v>
      </c>
      <c r="G228" s="58">
        <f>'Приложение 4'!H423</f>
        <v>0</v>
      </c>
      <c r="H228" s="58">
        <f>'Приложение 4'!I423</f>
        <v>0</v>
      </c>
      <c r="I228" s="58">
        <f>'Приложение 4'!J423</f>
        <v>0</v>
      </c>
      <c r="J228" s="58">
        <f>'Приложение 4'!K423</f>
        <v>0</v>
      </c>
      <c r="K228" s="189"/>
    </row>
    <row r="229" spans="1:11" ht="60" x14ac:dyDescent="0.2">
      <c r="A229" s="180"/>
      <c r="B229" s="186"/>
      <c r="C229" s="13" t="s">
        <v>26</v>
      </c>
      <c r="D229" s="13" t="s">
        <v>95</v>
      </c>
      <c r="E229" s="58">
        <f>'Приложение 4'!F424</f>
        <v>19115</v>
      </c>
      <c r="F229" s="58">
        <f>'Приложение 4'!G424</f>
        <v>0</v>
      </c>
      <c r="G229" s="58">
        <f>'Приложение 4'!H424</f>
        <v>4046</v>
      </c>
      <c r="H229" s="58">
        <f>'Приложение 4'!I424</f>
        <v>5023</v>
      </c>
      <c r="I229" s="58">
        <f>'Приложение 4'!J424</f>
        <v>5023</v>
      </c>
      <c r="J229" s="58">
        <f>'Приложение 4'!K424</f>
        <v>5023</v>
      </c>
      <c r="K229" s="189"/>
    </row>
    <row r="230" spans="1:11" ht="15" x14ac:dyDescent="0.2">
      <c r="A230" s="181"/>
      <c r="B230" s="187"/>
      <c r="C230" s="13" t="s">
        <v>46</v>
      </c>
      <c r="D230" s="13"/>
      <c r="E230" s="58">
        <f>'Приложение 4'!F425</f>
        <v>0</v>
      </c>
      <c r="F230" s="58">
        <f>'Приложение 4'!G425</f>
        <v>0</v>
      </c>
      <c r="G230" s="58">
        <f>'Приложение 4'!H425</f>
        <v>0</v>
      </c>
      <c r="H230" s="58">
        <f>'Приложение 4'!I425</f>
        <v>0</v>
      </c>
      <c r="I230" s="58">
        <f>'Приложение 4'!J425</f>
        <v>0</v>
      </c>
      <c r="J230" s="58">
        <f>'Приложение 4'!K425</f>
        <v>0</v>
      </c>
      <c r="K230" s="190"/>
    </row>
    <row r="231" spans="1:11" ht="30" x14ac:dyDescent="0.2">
      <c r="A231" s="191">
        <v>2</v>
      </c>
      <c r="B231" s="216" t="s">
        <v>397</v>
      </c>
      <c r="C231" s="13" t="s">
        <v>4</v>
      </c>
      <c r="D231" s="13"/>
      <c r="E231" s="58">
        <f>'Приложение 4'!F427</f>
        <v>0</v>
      </c>
      <c r="F231" s="58">
        <f>'Приложение 4'!G427</f>
        <v>0</v>
      </c>
      <c r="G231" s="58">
        <f>'Приложение 4'!H427</f>
        <v>0</v>
      </c>
      <c r="H231" s="58">
        <f>'Приложение 4'!I427</f>
        <v>0</v>
      </c>
      <c r="I231" s="58">
        <f>'Приложение 4'!J427</f>
        <v>0</v>
      </c>
      <c r="J231" s="58">
        <f>'Приложение 4'!K427</f>
        <v>0</v>
      </c>
      <c r="K231" s="219"/>
    </row>
    <row r="232" spans="1:11" ht="60" x14ac:dyDescent="0.2">
      <c r="A232" s="218"/>
      <c r="B232" s="217"/>
      <c r="C232" s="13" t="s">
        <v>10</v>
      </c>
      <c r="D232" s="13" t="s">
        <v>94</v>
      </c>
      <c r="E232" s="58">
        <f>'Приложение 4'!F428</f>
        <v>10566</v>
      </c>
      <c r="F232" s="58">
        <f>'Приложение 4'!G428</f>
        <v>0</v>
      </c>
      <c r="G232" s="58">
        <f>'Приложение 4'!H428</f>
        <v>2602</v>
      </c>
      <c r="H232" s="58">
        <f>'Приложение 4'!I428</f>
        <v>2746</v>
      </c>
      <c r="I232" s="58">
        <f>'Приложение 4'!J428</f>
        <v>2609</v>
      </c>
      <c r="J232" s="58">
        <f>'Приложение 4'!K428</f>
        <v>2609</v>
      </c>
      <c r="K232" s="220"/>
    </row>
    <row r="233" spans="1:11" ht="60" x14ac:dyDescent="0.2">
      <c r="A233" s="218"/>
      <c r="B233" s="217"/>
      <c r="C233" s="13" t="s">
        <v>26</v>
      </c>
      <c r="D233" s="13" t="s">
        <v>95</v>
      </c>
      <c r="E233" s="58">
        <f>'Приложение 4'!F429</f>
        <v>248203</v>
      </c>
      <c r="F233" s="58">
        <f>'Приложение 4'!G429</f>
        <v>0</v>
      </c>
      <c r="G233" s="58">
        <f>'Приложение 4'!H429</f>
        <v>60668</v>
      </c>
      <c r="H233" s="58">
        <f>'Приложение 4'!I429</f>
        <v>65725</v>
      </c>
      <c r="I233" s="58">
        <f>'Приложение 4'!J429</f>
        <v>60905</v>
      </c>
      <c r="J233" s="58">
        <f>'Приложение 4'!K429</f>
        <v>60905</v>
      </c>
      <c r="K233" s="220"/>
    </row>
    <row r="234" spans="1:11" ht="15" x14ac:dyDescent="0.2">
      <c r="A234" s="218"/>
      <c r="B234" s="217"/>
      <c r="C234" s="13" t="s">
        <v>46</v>
      </c>
      <c r="D234" s="13"/>
      <c r="E234" s="58">
        <f>'Приложение 4'!F430</f>
        <v>0</v>
      </c>
      <c r="F234" s="58">
        <f>'Приложение 4'!G430</f>
        <v>0</v>
      </c>
      <c r="G234" s="58">
        <f>'Приложение 4'!H430</f>
        <v>0</v>
      </c>
      <c r="H234" s="58">
        <f>'Приложение 4'!I430</f>
        <v>0</v>
      </c>
      <c r="I234" s="58">
        <f>'Приложение 4'!J430</f>
        <v>0</v>
      </c>
      <c r="J234" s="58">
        <f>'Приложение 4'!K430</f>
        <v>0</v>
      </c>
      <c r="K234" s="220"/>
    </row>
    <row r="235" spans="1:11" x14ac:dyDescent="0.2">
      <c r="A235" s="182" t="s">
        <v>333</v>
      </c>
      <c r="B235" s="183"/>
      <c r="C235" s="183"/>
      <c r="D235" s="183"/>
      <c r="E235" s="183"/>
      <c r="F235" s="183"/>
      <c r="G235" s="183"/>
      <c r="H235" s="183"/>
      <c r="I235" s="183"/>
      <c r="J235" s="183"/>
      <c r="K235" s="184"/>
    </row>
    <row r="236" spans="1:11" ht="30" x14ac:dyDescent="0.2">
      <c r="A236" s="180">
        <v>1</v>
      </c>
      <c r="B236" s="202" t="s">
        <v>207</v>
      </c>
      <c r="C236" s="13" t="s">
        <v>4</v>
      </c>
      <c r="D236" s="13"/>
      <c r="E236" s="58">
        <f>'Приложение 4'!F443</f>
        <v>0</v>
      </c>
      <c r="F236" s="58">
        <f>'Приложение 4'!G443</f>
        <v>0</v>
      </c>
      <c r="G236" s="58">
        <f>'Приложение 4'!H443</f>
        <v>0</v>
      </c>
      <c r="H236" s="58">
        <f>'Приложение 4'!I443</f>
        <v>0</v>
      </c>
      <c r="I236" s="58">
        <f>'Приложение 4'!J443</f>
        <v>0</v>
      </c>
      <c r="J236" s="58">
        <f>'Приложение 4'!K443</f>
        <v>0</v>
      </c>
      <c r="K236" s="189"/>
    </row>
    <row r="237" spans="1:11" ht="60" x14ac:dyDescent="0.2">
      <c r="A237" s="180"/>
      <c r="B237" s="189"/>
      <c r="C237" s="13" t="s">
        <v>10</v>
      </c>
      <c r="D237" s="13" t="s">
        <v>94</v>
      </c>
      <c r="E237" s="58">
        <f>'Приложение 4'!F444</f>
        <v>18982</v>
      </c>
      <c r="F237" s="58">
        <f>'Приложение 4'!G444</f>
        <v>3441</v>
      </c>
      <c r="G237" s="58">
        <f>'Приложение 4'!H444</f>
        <v>3818</v>
      </c>
      <c r="H237" s="58">
        <f>'Приложение 4'!I444</f>
        <v>3913</v>
      </c>
      <c r="I237" s="58">
        <f>'Приложение 4'!J444</f>
        <v>3906</v>
      </c>
      <c r="J237" s="58">
        <f>'Приложение 4'!K444</f>
        <v>3904</v>
      </c>
      <c r="K237" s="189"/>
    </row>
    <row r="238" spans="1:11" ht="45" x14ac:dyDescent="0.2">
      <c r="A238" s="180"/>
      <c r="B238" s="189"/>
      <c r="C238" s="13" t="s">
        <v>26</v>
      </c>
      <c r="D238" s="13"/>
      <c r="E238" s="58">
        <f>'Приложение 4'!F445</f>
        <v>0</v>
      </c>
      <c r="F238" s="58">
        <f>'Приложение 4'!G445</f>
        <v>0</v>
      </c>
      <c r="G238" s="58">
        <f>'Приложение 4'!H445</f>
        <v>0</v>
      </c>
      <c r="H238" s="58">
        <f>'Приложение 4'!I445</f>
        <v>0</v>
      </c>
      <c r="I238" s="58">
        <f>'Приложение 4'!J445</f>
        <v>0</v>
      </c>
      <c r="J238" s="58">
        <f>'Приложение 4'!K445</f>
        <v>0</v>
      </c>
      <c r="K238" s="189"/>
    </row>
    <row r="239" spans="1:11" ht="15" x14ac:dyDescent="0.2">
      <c r="A239" s="181"/>
      <c r="B239" s="190"/>
      <c r="C239" s="13" t="s">
        <v>46</v>
      </c>
      <c r="D239" s="13"/>
      <c r="E239" s="58">
        <f>'Приложение 4'!F446</f>
        <v>0</v>
      </c>
      <c r="F239" s="58">
        <f>'Приложение 4'!G311</f>
        <v>0</v>
      </c>
      <c r="G239" s="58">
        <f>'Приложение 4'!H311</f>
        <v>0</v>
      </c>
      <c r="H239" s="58">
        <f>'Приложение 4'!I446</f>
        <v>0</v>
      </c>
      <c r="I239" s="58">
        <f>'Приложение 4'!J446</f>
        <v>0</v>
      </c>
      <c r="J239" s="58">
        <f>'Приложение 4'!K446</f>
        <v>0</v>
      </c>
      <c r="K239" s="190"/>
    </row>
    <row r="240" spans="1:11" ht="30" x14ac:dyDescent="0.2">
      <c r="A240" s="180">
        <v>2</v>
      </c>
      <c r="B240" s="188" t="s">
        <v>379</v>
      </c>
      <c r="C240" s="13" t="s">
        <v>4</v>
      </c>
      <c r="D240" s="13"/>
      <c r="E240" s="195" t="s">
        <v>206</v>
      </c>
      <c r="F240" s="196"/>
      <c r="G240" s="196"/>
      <c r="H240" s="196"/>
      <c r="I240" s="196"/>
      <c r="J240" s="197"/>
      <c r="K240" s="189"/>
    </row>
    <row r="241" spans="1:11" ht="60" x14ac:dyDescent="0.2">
      <c r="A241" s="180"/>
      <c r="B241" s="189"/>
      <c r="C241" s="13" t="s">
        <v>10</v>
      </c>
      <c r="D241" s="13" t="s">
        <v>94</v>
      </c>
      <c r="E241" s="195"/>
      <c r="F241" s="196"/>
      <c r="G241" s="196"/>
      <c r="H241" s="196"/>
      <c r="I241" s="196"/>
      <c r="J241" s="197"/>
      <c r="K241" s="189"/>
    </row>
    <row r="242" spans="1:11" ht="60" x14ac:dyDescent="0.2">
      <c r="A242" s="180"/>
      <c r="B242" s="189"/>
      <c r="C242" s="13" t="s">
        <v>26</v>
      </c>
      <c r="D242" s="13" t="s">
        <v>95</v>
      </c>
      <c r="E242" s="195"/>
      <c r="F242" s="196"/>
      <c r="G242" s="196"/>
      <c r="H242" s="196"/>
      <c r="I242" s="196"/>
      <c r="J242" s="197"/>
      <c r="K242" s="189"/>
    </row>
    <row r="243" spans="1:11" ht="15" x14ac:dyDescent="0.2">
      <c r="A243" s="181"/>
      <c r="B243" s="190"/>
      <c r="C243" s="13" t="s">
        <v>46</v>
      </c>
      <c r="D243" s="13"/>
      <c r="E243" s="198"/>
      <c r="F243" s="199"/>
      <c r="G243" s="199"/>
      <c r="H243" s="199"/>
      <c r="I243" s="199"/>
      <c r="J243" s="200"/>
      <c r="K243" s="190"/>
    </row>
    <row r="244" spans="1:11" x14ac:dyDescent="0.2">
      <c r="A244" s="182" t="s">
        <v>334</v>
      </c>
      <c r="B244" s="183"/>
      <c r="C244" s="183"/>
      <c r="D244" s="183"/>
      <c r="E244" s="183"/>
      <c r="F244" s="183"/>
      <c r="G244" s="183"/>
      <c r="H244" s="183"/>
      <c r="I244" s="183"/>
      <c r="J244" s="183"/>
      <c r="K244" s="184"/>
    </row>
    <row r="245" spans="1:11" ht="30" x14ac:dyDescent="0.2">
      <c r="A245" s="180">
        <v>1</v>
      </c>
      <c r="B245" s="202" t="s">
        <v>382</v>
      </c>
      <c r="C245" s="13" t="s">
        <v>4</v>
      </c>
      <c r="D245" s="13"/>
      <c r="E245" s="65">
        <f>'Приложение 4'!F464</f>
        <v>0</v>
      </c>
      <c r="F245" s="65">
        <f>'Приложение 4'!G464</f>
        <v>0</v>
      </c>
      <c r="G245" s="65">
        <f>'Приложение 4'!H464</f>
        <v>0</v>
      </c>
      <c r="H245" s="65">
        <f>'Приложение 4'!I464</f>
        <v>0</v>
      </c>
      <c r="I245" s="65">
        <f>'Приложение 4'!J464</f>
        <v>0</v>
      </c>
      <c r="J245" s="65">
        <f>'Приложение 4'!K464</f>
        <v>0</v>
      </c>
      <c r="K245" s="189"/>
    </row>
    <row r="246" spans="1:11" ht="30" x14ac:dyDescent="0.2">
      <c r="A246" s="180"/>
      <c r="B246" s="189"/>
      <c r="C246" s="13" t="s">
        <v>10</v>
      </c>
      <c r="D246" s="13"/>
      <c r="E246" s="65">
        <f>'Приложение 4'!F465</f>
        <v>0</v>
      </c>
      <c r="F246" s="65">
        <f>'Приложение 4'!G465</f>
        <v>0</v>
      </c>
      <c r="G246" s="65">
        <f>'Приложение 4'!H465</f>
        <v>0</v>
      </c>
      <c r="H246" s="65">
        <f>'Приложение 4'!I465</f>
        <v>0</v>
      </c>
      <c r="I246" s="65">
        <f>'Приложение 4'!J465</f>
        <v>0</v>
      </c>
      <c r="J246" s="65">
        <f>'Приложение 4'!K465</f>
        <v>0</v>
      </c>
      <c r="K246" s="189"/>
    </row>
    <row r="247" spans="1:11" ht="60" x14ac:dyDescent="0.2">
      <c r="A247" s="180"/>
      <c r="B247" s="189"/>
      <c r="C247" s="13" t="s">
        <v>26</v>
      </c>
      <c r="D247" s="13" t="s">
        <v>95</v>
      </c>
      <c r="E247" s="65">
        <f>'Приложение 4'!F466</f>
        <v>150</v>
      </c>
      <c r="F247" s="65">
        <f>'Приложение 4'!G466</f>
        <v>30</v>
      </c>
      <c r="G247" s="65">
        <f>'Приложение 4'!H466</f>
        <v>30</v>
      </c>
      <c r="H247" s="65">
        <f>'Приложение 4'!I466</f>
        <v>30</v>
      </c>
      <c r="I247" s="65">
        <f>'Приложение 4'!J466</f>
        <v>30</v>
      </c>
      <c r="J247" s="65">
        <f>'Приложение 4'!K466</f>
        <v>30</v>
      </c>
      <c r="K247" s="189"/>
    </row>
    <row r="248" spans="1:11" ht="15" x14ac:dyDescent="0.2">
      <c r="A248" s="181"/>
      <c r="B248" s="190"/>
      <c r="C248" s="13" t="s">
        <v>46</v>
      </c>
      <c r="D248" s="13"/>
      <c r="E248" s="65">
        <f>'Приложение 4'!F467</f>
        <v>0</v>
      </c>
      <c r="F248" s="65">
        <f>'Приложение 4'!G467</f>
        <v>0</v>
      </c>
      <c r="G248" s="65">
        <f>'Приложение 4'!H467</f>
        <v>0</v>
      </c>
      <c r="H248" s="65">
        <f>'Приложение 4'!I467</f>
        <v>0</v>
      </c>
      <c r="I248" s="65">
        <f>'Приложение 4'!J467</f>
        <v>0</v>
      </c>
      <c r="J248" s="65">
        <f>'Приложение 4'!K467</f>
        <v>0</v>
      </c>
      <c r="K248" s="190"/>
    </row>
    <row r="249" spans="1:11" ht="30" x14ac:dyDescent="0.2">
      <c r="A249" s="180">
        <v>2</v>
      </c>
      <c r="B249" s="188" t="s">
        <v>381</v>
      </c>
      <c r="C249" s="13" t="s">
        <v>4</v>
      </c>
      <c r="D249" s="13"/>
      <c r="E249" s="65">
        <f>'Приложение 4'!F469</f>
        <v>0</v>
      </c>
      <c r="F249" s="65">
        <f>'Приложение 4'!G469</f>
        <v>0</v>
      </c>
      <c r="G249" s="65">
        <f>'Приложение 4'!H469</f>
        <v>0</v>
      </c>
      <c r="H249" s="65">
        <f>'Приложение 4'!I469</f>
        <v>0</v>
      </c>
      <c r="I249" s="65">
        <f>'Приложение 4'!J469</f>
        <v>0</v>
      </c>
      <c r="J249" s="65">
        <f>'Приложение 4'!K469</f>
        <v>0</v>
      </c>
      <c r="K249" s="189"/>
    </row>
    <row r="250" spans="1:11" ht="30" x14ac:dyDescent="0.2">
      <c r="A250" s="180"/>
      <c r="B250" s="189"/>
      <c r="C250" s="13" t="s">
        <v>10</v>
      </c>
      <c r="D250" s="13"/>
      <c r="E250" s="65">
        <f>'Приложение 4'!F470</f>
        <v>0</v>
      </c>
      <c r="F250" s="65">
        <f>'Приложение 4'!G470</f>
        <v>0</v>
      </c>
      <c r="G250" s="65">
        <f>'Приложение 4'!H470</f>
        <v>0</v>
      </c>
      <c r="H250" s="65">
        <f>'Приложение 4'!I470</f>
        <v>0</v>
      </c>
      <c r="I250" s="65">
        <f>'Приложение 4'!J470</f>
        <v>0</v>
      </c>
      <c r="J250" s="65">
        <f>'Приложение 4'!K470</f>
        <v>0</v>
      </c>
      <c r="K250" s="189"/>
    </row>
    <row r="251" spans="1:11" ht="60" x14ac:dyDescent="0.2">
      <c r="A251" s="180"/>
      <c r="B251" s="189"/>
      <c r="C251" s="13" t="s">
        <v>26</v>
      </c>
      <c r="D251" s="13" t="s">
        <v>95</v>
      </c>
      <c r="E251" s="65">
        <f>'Приложение 4'!F471</f>
        <v>3356</v>
      </c>
      <c r="F251" s="65">
        <f>'Приложение 4'!G471</f>
        <v>851</v>
      </c>
      <c r="G251" s="65">
        <f>'Приложение 4'!H471</f>
        <v>637</v>
      </c>
      <c r="H251" s="65">
        <f>'Приложение 4'!I471</f>
        <v>624</v>
      </c>
      <c r="I251" s="65">
        <f>'Приложение 4'!J471</f>
        <v>622</v>
      </c>
      <c r="J251" s="65">
        <f>'Приложение 4'!K471</f>
        <v>622</v>
      </c>
      <c r="K251" s="189"/>
    </row>
    <row r="252" spans="1:11" ht="15" x14ac:dyDescent="0.2">
      <c r="A252" s="181"/>
      <c r="B252" s="190"/>
      <c r="C252" s="13" t="s">
        <v>46</v>
      </c>
      <c r="D252" s="13"/>
      <c r="E252" s="65">
        <f>'Приложение 4'!F472</f>
        <v>0</v>
      </c>
      <c r="F252" s="65">
        <f>'Приложение 4'!G472</f>
        <v>0</v>
      </c>
      <c r="G252" s="65">
        <f>'Приложение 4'!H472</f>
        <v>0</v>
      </c>
      <c r="H252" s="65">
        <f>'Приложение 4'!I472</f>
        <v>0</v>
      </c>
      <c r="I252" s="65">
        <f>'Приложение 4'!J472</f>
        <v>0</v>
      </c>
      <c r="J252" s="65">
        <f>'Приложение 4'!K472</f>
        <v>0</v>
      </c>
      <c r="K252" s="190"/>
    </row>
    <row r="253" spans="1:11" ht="30" x14ac:dyDescent="0.2">
      <c r="A253" s="180">
        <v>3</v>
      </c>
      <c r="B253" s="188" t="s">
        <v>380</v>
      </c>
      <c r="C253" s="13" t="s">
        <v>4</v>
      </c>
      <c r="D253" s="13"/>
      <c r="E253" s="65">
        <f>'Приложение 4'!F474</f>
        <v>0</v>
      </c>
      <c r="F253" s="65">
        <f>'Приложение 4'!G474</f>
        <v>0</v>
      </c>
      <c r="G253" s="65">
        <f>'Приложение 4'!H474</f>
        <v>0</v>
      </c>
      <c r="H253" s="65">
        <f>'Приложение 4'!I474</f>
        <v>0</v>
      </c>
      <c r="I253" s="65">
        <f>'Приложение 4'!J474</f>
        <v>0</v>
      </c>
      <c r="J253" s="65">
        <f>'Приложение 4'!K474</f>
        <v>0</v>
      </c>
      <c r="K253" s="189"/>
    </row>
    <row r="254" spans="1:11" ht="30" x14ac:dyDescent="0.2">
      <c r="A254" s="180"/>
      <c r="B254" s="189"/>
      <c r="C254" s="13" t="s">
        <v>10</v>
      </c>
      <c r="D254" s="13"/>
      <c r="E254" s="65">
        <f>'Приложение 4'!F475</f>
        <v>0</v>
      </c>
      <c r="F254" s="65">
        <f>'Приложение 4'!G475</f>
        <v>0</v>
      </c>
      <c r="G254" s="65">
        <f>'Приложение 4'!H475</f>
        <v>0</v>
      </c>
      <c r="H254" s="65">
        <f>'Приложение 4'!I475</f>
        <v>0</v>
      </c>
      <c r="I254" s="65">
        <f>'Приложение 4'!J475</f>
        <v>0</v>
      </c>
      <c r="J254" s="65">
        <f>'Приложение 4'!K475</f>
        <v>0</v>
      </c>
      <c r="K254" s="189"/>
    </row>
    <row r="255" spans="1:11" ht="60" x14ac:dyDescent="0.2">
      <c r="A255" s="180"/>
      <c r="B255" s="189"/>
      <c r="C255" s="13" t="s">
        <v>26</v>
      </c>
      <c r="D255" s="13" t="s">
        <v>95</v>
      </c>
      <c r="E255" s="65">
        <f>'Приложение 4'!F476</f>
        <v>36622</v>
      </c>
      <c r="F255" s="65">
        <f>'Приложение 4'!G476</f>
        <v>7521</v>
      </c>
      <c r="G255" s="65">
        <f>'Приложение 4'!H476</f>
        <v>7035</v>
      </c>
      <c r="H255" s="65">
        <f>'Приложение 4'!I476</f>
        <v>7966</v>
      </c>
      <c r="I255" s="65">
        <f>'Приложение 4'!J476</f>
        <v>7050</v>
      </c>
      <c r="J255" s="65">
        <f>'Приложение 4'!K476</f>
        <v>7050</v>
      </c>
      <c r="K255" s="189"/>
    </row>
    <row r="256" spans="1:11" ht="15" x14ac:dyDescent="0.2">
      <c r="A256" s="181"/>
      <c r="B256" s="190"/>
      <c r="C256" s="13" t="s">
        <v>46</v>
      </c>
      <c r="D256" s="13"/>
      <c r="E256" s="65">
        <f>'Приложение 4'!F477</f>
        <v>0</v>
      </c>
      <c r="F256" s="65">
        <f>'Приложение 4'!G477</f>
        <v>0</v>
      </c>
      <c r="G256" s="65">
        <f>'Приложение 4'!H477</f>
        <v>0</v>
      </c>
      <c r="H256" s="65">
        <f>'Приложение 4'!I477</f>
        <v>0</v>
      </c>
      <c r="I256" s="65">
        <f>'Приложение 4'!J477</f>
        <v>0</v>
      </c>
      <c r="J256" s="65">
        <f>'Приложение 4'!K477</f>
        <v>0</v>
      </c>
      <c r="K256" s="190"/>
    </row>
    <row r="257" spans="1:11" x14ac:dyDescent="0.2">
      <c r="A257" s="182" t="s">
        <v>338</v>
      </c>
      <c r="B257" s="183"/>
      <c r="C257" s="183"/>
      <c r="D257" s="183"/>
      <c r="E257" s="183"/>
      <c r="F257" s="183"/>
      <c r="G257" s="183"/>
      <c r="H257" s="183"/>
      <c r="I257" s="183"/>
      <c r="J257" s="183"/>
      <c r="K257" s="184"/>
    </row>
    <row r="258" spans="1:11" ht="30" x14ac:dyDescent="0.2">
      <c r="A258" s="180">
        <v>1</v>
      </c>
      <c r="B258" s="188" t="s">
        <v>383</v>
      </c>
      <c r="C258" s="13" t="s">
        <v>4</v>
      </c>
      <c r="D258" s="13"/>
      <c r="E258" s="58">
        <f>'Приложение 4'!F490</f>
        <v>0</v>
      </c>
      <c r="F258" s="58">
        <f>'Приложение 4'!G490</f>
        <v>0</v>
      </c>
      <c r="G258" s="58">
        <f>'Приложение 4'!H490</f>
        <v>0</v>
      </c>
      <c r="H258" s="58">
        <f>'Приложение 4'!I490</f>
        <v>0</v>
      </c>
      <c r="I258" s="58">
        <f>'Приложение 4'!J490</f>
        <v>0</v>
      </c>
      <c r="J258" s="58">
        <f>'Приложение 4'!K490</f>
        <v>0</v>
      </c>
      <c r="K258" s="189"/>
    </row>
    <row r="259" spans="1:11" ht="30" x14ac:dyDescent="0.2">
      <c r="A259" s="180"/>
      <c r="B259" s="189"/>
      <c r="C259" s="13" t="s">
        <v>10</v>
      </c>
      <c r="D259" s="13"/>
      <c r="E259" s="58">
        <f>'Приложение 4'!F491</f>
        <v>0</v>
      </c>
      <c r="F259" s="58">
        <f>'Приложение 4'!G491</f>
        <v>0</v>
      </c>
      <c r="G259" s="58">
        <f>'Приложение 4'!H491</f>
        <v>0</v>
      </c>
      <c r="H259" s="58">
        <f>'Приложение 4'!I491</f>
        <v>0</v>
      </c>
      <c r="I259" s="58">
        <f>'Приложение 4'!J491</f>
        <v>0</v>
      </c>
      <c r="J259" s="58">
        <f>'Приложение 4'!K491</f>
        <v>0</v>
      </c>
      <c r="K259" s="189"/>
    </row>
    <row r="260" spans="1:11" ht="75" x14ac:dyDescent="0.2">
      <c r="A260" s="180"/>
      <c r="B260" s="189"/>
      <c r="C260" s="13" t="s">
        <v>26</v>
      </c>
      <c r="D260" s="13" t="s">
        <v>215</v>
      </c>
      <c r="E260" s="58">
        <f>'Приложение 4'!F492</f>
        <v>9982.7000000000007</v>
      </c>
      <c r="F260" s="58">
        <f>'Приложение 4'!G492</f>
        <v>4552.7</v>
      </c>
      <c r="G260" s="58">
        <f>'Приложение 4'!H492</f>
        <v>1280</v>
      </c>
      <c r="H260" s="58">
        <f>'Приложение 4'!I492</f>
        <v>1150</v>
      </c>
      <c r="I260" s="58">
        <f>'Приложение 4'!J492</f>
        <v>1500</v>
      </c>
      <c r="J260" s="58">
        <f>'Приложение 4'!K492</f>
        <v>1500</v>
      </c>
      <c r="K260" s="189"/>
    </row>
    <row r="261" spans="1:11" ht="15" x14ac:dyDescent="0.2">
      <c r="A261" s="181"/>
      <c r="B261" s="190"/>
      <c r="C261" s="13" t="s">
        <v>46</v>
      </c>
      <c r="D261" s="13"/>
      <c r="E261" s="58">
        <f>'Приложение 4'!F493</f>
        <v>0</v>
      </c>
      <c r="F261" s="58">
        <f>'Приложение 4'!G493</f>
        <v>0</v>
      </c>
      <c r="G261" s="58">
        <f>'Приложение 4'!H493</f>
        <v>0</v>
      </c>
      <c r="H261" s="58">
        <f>'Приложение 4'!I493</f>
        <v>0</v>
      </c>
      <c r="I261" s="58">
        <f>'Приложение 4'!J493</f>
        <v>0</v>
      </c>
      <c r="J261" s="58">
        <f>'Приложение 4'!K493</f>
        <v>0</v>
      </c>
      <c r="K261" s="190"/>
    </row>
    <row r="262" spans="1:11" ht="30" x14ac:dyDescent="0.2">
      <c r="A262" s="180">
        <v>2</v>
      </c>
      <c r="B262" s="188" t="s">
        <v>214</v>
      </c>
      <c r="C262" s="13" t="s">
        <v>4</v>
      </c>
      <c r="D262" s="13"/>
      <c r="E262" s="58">
        <f>'Приложение 4'!F495</f>
        <v>0</v>
      </c>
      <c r="F262" s="58">
        <f>'Приложение 4'!G495</f>
        <v>0</v>
      </c>
      <c r="G262" s="58">
        <f>'Приложение 4'!H495</f>
        <v>0</v>
      </c>
      <c r="H262" s="58">
        <f>'Приложение 4'!I495</f>
        <v>0</v>
      </c>
      <c r="I262" s="58">
        <f>'Приложение 4'!J495</f>
        <v>0</v>
      </c>
      <c r="J262" s="58">
        <f>'Приложение 4'!K495</f>
        <v>0</v>
      </c>
      <c r="K262" s="189"/>
    </row>
    <row r="263" spans="1:11" ht="30" x14ac:dyDescent="0.2">
      <c r="A263" s="180"/>
      <c r="B263" s="189"/>
      <c r="C263" s="13" t="s">
        <v>10</v>
      </c>
      <c r="D263" s="13"/>
      <c r="E263" s="58">
        <f>'Приложение 4'!F496</f>
        <v>0</v>
      </c>
      <c r="F263" s="58">
        <f>'Приложение 4'!G496</f>
        <v>0</v>
      </c>
      <c r="G263" s="58">
        <f>'Приложение 4'!H496</f>
        <v>0</v>
      </c>
      <c r="H263" s="58">
        <f>'Приложение 4'!I496</f>
        <v>0</v>
      </c>
      <c r="I263" s="58">
        <f>'Приложение 4'!J496</f>
        <v>0</v>
      </c>
      <c r="J263" s="58">
        <f>'Приложение 4'!K496</f>
        <v>0</v>
      </c>
      <c r="K263" s="189"/>
    </row>
    <row r="264" spans="1:11" ht="75" x14ac:dyDescent="0.2">
      <c r="A264" s="180"/>
      <c r="B264" s="189"/>
      <c r="C264" s="13" t="s">
        <v>26</v>
      </c>
      <c r="D264" s="13" t="s">
        <v>215</v>
      </c>
      <c r="E264" s="58">
        <f>'Приложение 4'!F497</f>
        <v>230840.9</v>
      </c>
      <c r="F264" s="58">
        <f>'Приложение 4'!G497</f>
        <v>41180.300000000003</v>
      </c>
      <c r="G264" s="58">
        <f>'Приложение 4'!H497</f>
        <v>41602.6</v>
      </c>
      <c r="H264" s="58">
        <f>'Приложение 4'!I497</f>
        <v>52286</v>
      </c>
      <c r="I264" s="58">
        <f>'Приложение 4'!J497</f>
        <v>47886</v>
      </c>
      <c r="J264" s="58">
        <f>'Приложение 4'!K497</f>
        <v>47886</v>
      </c>
      <c r="K264" s="189"/>
    </row>
    <row r="265" spans="1:11" ht="15" x14ac:dyDescent="0.2">
      <c r="A265" s="181"/>
      <c r="B265" s="190"/>
      <c r="C265" s="13" t="s">
        <v>46</v>
      </c>
      <c r="D265" s="13"/>
      <c r="E265" s="58">
        <f>'Приложение 4'!F498</f>
        <v>0</v>
      </c>
      <c r="F265" s="58">
        <f>'Приложение 4'!G498</f>
        <v>0</v>
      </c>
      <c r="G265" s="58">
        <f>'Приложение 4'!H498</f>
        <v>0</v>
      </c>
      <c r="H265" s="58">
        <f>'Приложение 4'!I498</f>
        <v>0</v>
      </c>
      <c r="I265" s="58">
        <f>'Приложение 4'!J498</f>
        <v>0</v>
      </c>
      <c r="J265" s="58">
        <f>'Приложение 4'!K498</f>
        <v>0</v>
      </c>
      <c r="K265" s="190"/>
    </row>
    <row r="266" spans="1:11" ht="30" x14ac:dyDescent="0.2">
      <c r="A266" s="180">
        <v>3</v>
      </c>
      <c r="B266" s="188" t="s">
        <v>391</v>
      </c>
      <c r="C266" s="13" t="s">
        <v>4</v>
      </c>
      <c r="D266" s="13"/>
      <c r="E266" s="58">
        <f>'Приложение 4'!F500</f>
        <v>0</v>
      </c>
      <c r="F266" s="58">
        <f>'Приложение 4'!G500</f>
        <v>0</v>
      </c>
      <c r="G266" s="58">
        <f>'Приложение 4'!H500</f>
        <v>0</v>
      </c>
      <c r="H266" s="58">
        <f>'Приложение 4'!I500</f>
        <v>0</v>
      </c>
      <c r="I266" s="58">
        <f>'Приложение 4'!J500</f>
        <v>0</v>
      </c>
      <c r="J266" s="58">
        <f>'Приложение 4'!K500</f>
        <v>0</v>
      </c>
      <c r="K266" s="189"/>
    </row>
    <row r="267" spans="1:11" ht="30" x14ac:dyDescent="0.2">
      <c r="A267" s="180"/>
      <c r="B267" s="205"/>
      <c r="C267" s="13" t="s">
        <v>10</v>
      </c>
      <c r="D267" s="13"/>
      <c r="E267" s="58">
        <f>'Приложение 4'!F501</f>
        <v>0</v>
      </c>
      <c r="F267" s="58">
        <f>'Приложение 4'!G501</f>
        <v>0</v>
      </c>
      <c r="G267" s="58">
        <f>'Приложение 4'!H501</f>
        <v>0</v>
      </c>
      <c r="H267" s="58">
        <f>'Приложение 4'!I501</f>
        <v>0</v>
      </c>
      <c r="I267" s="58">
        <f>'Приложение 4'!J501</f>
        <v>0</v>
      </c>
      <c r="J267" s="58">
        <f>'Приложение 4'!K501</f>
        <v>0</v>
      </c>
      <c r="K267" s="189"/>
    </row>
    <row r="268" spans="1:11" ht="75" x14ac:dyDescent="0.2">
      <c r="A268" s="180"/>
      <c r="B268" s="205"/>
      <c r="C268" s="13" t="s">
        <v>26</v>
      </c>
      <c r="D268" s="13" t="s">
        <v>215</v>
      </c>
      <c r="E268" s="58">
        <f>'Приложение 4'!F502</f>
        <v>15026.7</v>
      </c>
      <c r="F268" s="58">
        <f>'Приложение 4'!G502</f>
        <v>2910.6</v>
      </c>
      <c r="G268" s="58">
        <f>'Приложение 4'!H502</f>
        <v>4735.5</v>
      </c>
      <c r="H268" s="58">
        <f>'Приложение 4'!I502</f>
        <v>2460.1999999999998</v>
      </c>
      <c r="I268" s="58">
        <f>'Приложение 4'!J502</f>
        <v>2460.1999999999998</v>
      </c>
      <c r="J268" s="58">
        <f>'Приложение 4'!K502</f>
        <v>2460.1999999999998</v>
      </c>
      <c r="K268" s="189"/>
    </row>
    <row r="269" spans="1:11" ht="15" x14ac:dyDescent="0.2">
      <c r="A269" s="181"/>
      <c r="B269" s="206"/>
      <c r="C269" s="13" t="s">
        <v>46</v>
      </c>
      <c r="D269" s="13"/>
      <c r="E269" s="58">
        <f>'Приложение 4'!F503</f>
        <v>0</v>
      </c>
      <c r="F269" s="58">
        <f>'Приложение 4'!G503</f>
        <v>0</v>
      </c>
      <c r="G269" s="58">
        <f>'Приложение 4'!H503</f>
        <v>0</v>
      </c>
      <c r="H269" s="58">
        <f>'Приложение 4'!I503</f>
        <v>0</v>
      </c>
      <c r="I269" s="58">
        <f>'Приложение 4'!J503</f>
        <v>0</v>
      </c>
      <c r="J269" s="58">
        <f>'Приложение 4'!K503</f>
        <v>0</v>
      </c>
      <c r="K269" s="190"/>
    </row>
    <row r="270" spans="1:11" x14ac:dyDescent="0.2">
      <c r="A270" s="182" t="s">
        <v>354</v>
      </c>
      <c r="B270" s="183"/>
      <c r="C270" s="183"/>
      <c r="D270" s="183"/>
      <c r="E270" s="183"/>
      <c r="F270" s="183"/>
      <c r="G270" s="183"/>
      <c r="H270" s="183"/>
      <c r="I270" s="183"/>
      <c r="J270" s="183"/>
      <c r="K270" s="184"/>
    </row>
    <row r="271" spans="1:11" ht="30" x14ac:dyDescent="0.2">
      <c r="A271" s="191">
        <v>1</v>
      </c>
      <c r="B271" s="202" t="s">
        <v>247</v>
      </c>
      <c r="C271" s="57" t="s">
        <v>4</v>
      </c>
      <c r="D271" s="13"/>
      <c r="E271" s="58">
        <f>'Приложение 4'!F516</f>
        <v>0</v>
      </c>
      <c r="F271" s="58">
        <f>'Приложение 4'!G516</f>
        <v>0</v>
      </c>
      <c r="G271" s="58">
        <f>'Приложение 4'!H516</f>
        <v>0</v>
      </c>
      <c r="H271" s="58">
        <f>'Приложение 4'!I516</f>
        <v>0</v>
      </c>
      <c r="I271" s="58">
        <f>'Приложение 4'!J516</f>
        <v>0</v>
      </c>
      <c r="J271" s="58">
        <f>'Приложение 4'!K516</f>
        <v>0</v>
      </c>
      <c r="K271" s="13"/>
    </row>
    <row r="272" spans="1:11" ht="30" x14ac:dyDescent="0.2">
      <c r="A272" s="191"/>
      <c r="B272" s="189"/>
      <c r="C272" s="57" t="s">
        <v>10</v>
      </c>
      <c r="D272" s="13"/>
      <c r="E272" s="58">
        <f>'Приложение 4'!F517</f>
        <v>0</v>
      </c>
      <c r="F272" s="58">
        <f>'Приложение 4'!G517</f>
        <v>0</v>
      </c>
      <c r="G272" s="58">
        <f>'Приложение 4'!H517</f>
        <v>0</v>
      </c>
      <c r="H272" s="58">
        <f>'Приложение 4'!I517</f>
        <v>0</v>
      </c>
      <c r="I272" s="58">
        <f>'Приложение 4'!J517</f>
        <v>0</v>
      </c>
      <c r="J272" s="58">
        <f>'Приложение 4'!K517</f>
        <v>0</v>
      </c>
      <c r="K272" s="13"/>
    </row>
    <row r="273" spans="1:11" ht="75" x14ac:dyDescent="0.2">
      <c r="A273" s="191"/>
      <c r="B273" s="189"/>
      <c r="C273" s="57" t="s">
        <v>26</v>
      </c>
      <c r="D273" s="13" t="s">
        <v>215</v>
      </c>
      <c r="E273" s="58">
        <f>'Приложение 4'!F518</f>
        <v>2088.6</v>
      </c>
      <c r="F273" s="58">
        <f>'Приложение 4'!G518</f>
        <v>304.7</v>
      </c>
      <c r="G273" s="58">
        <f>'Приложение 4'!H518</f>
        <v>220</v>
      </c>
      <c r="H273" s="58">
        <f>'Приложение 4'!I518</f>
        <v>213.9</v>
      </c>
      <c r="I273" s="58">
        <f>'Приложение 4'!J518</f>
        <v>675</v>
      </c>
      <c r="J273" s="58">
        <f>'Приложение 4'!K518</f>
        <v>675</v>
      </c>
      <c r="K273" s="13"/>
    </row>
    <row r="274" spans="1:11" ht="15" x14ac:dyDescent="0.2">
      <c r="A274" s="191"/>
      <c r="B274" s="190"/>
      <c r="C274" s="57" t="s">
        <v>46</v>
      </c>
      <c r="D274" s="13"/>
      <c r="E274" s="58">
        <f>'Приложение 4'!F519</f>
        <v>0</v>
      </c>
      <c r="F274" s="58">
        <f>'Приложение 4'!G519</f>
        <v>0</v>
      </c>
      <c r="G274" s="58">
        <f>'Приложение 4'!H519</f>
        <v>0</v>
      </c>
      <c r="H274" s="58">
        <f>'Приложение 4'!I519</f>
        <v>0</v>
      </c>
      <c r="I274" s="58">
        <f>'Приложение 4'!J519</f>
        <v>0</v>
      </c>
      <c r="J274" s="58">
        <f>'Приложение 4'!K519</f>
        <v>0</v>
      </c>
      <c r="K274" s="13"/>
    </row>
    <row r="275" spans="1:11" ht="30" x14ac:dyDescent="0.2">
      <c r="A275" s="180">
        <f>A271+1</f>
        <v>2</v>
      </c>
      <c r="B275" s="188" t="s">
        <v>248</v>
      </c>
      <c r="C275" s="13" t="s">
        <v>4</v>
      </c>
      <c r="D275" s="13"/>
      <c r="E275" s="58">
        <f>'Приложение 4'!F526</f>
        <v>0</v>
      </c>
      <c r="F275" s="58">
        <f>'Приложение 4'!G526</f>
        <v>0</v>
      </c>
      <c r="G275" s="58">
        <f>'Приложение 4'!H526</f>
        <v>0</v>
      </c>
      <c r="H275" s="58">
        <f>'Приложение 4'!I526</f>
        <v>0</v>
      </c>
      <c r="I275" s="58">
        <f>'Приложение 4'!J526</f>
        <v>0</v>
      </c>
      <c r="J275" s="58">
        <f>'Приложение 4'!K526</f>
        <v>0</v>
      </c>
      <c r="K275" s="13"/>
    </row>
    <row r="276" spans="1:11" ht="30" x14ac:dyDescent="0.2">
      <c r="A276" s="180"/>
      <c r="B276" s="189"/>
      <c r="C276" s="13" t="s">
        <v>10</v>
      </c>
      <c r="D276" s="13"/>
      <c r="E276" s="58">
        <f>'Приложение 4'!F527</f>
        <v>0</v>
      </c>
      <c r="F276" s="58">
        <f>'Приложение 4'!G527</f>
        <v>0</v>
      </c>
      <c r="G276" s="58">
        <f>'Приложение 4'!H527</f>
        <v>0</v>
      </c>
      <c r="H276" s="58">
        <f>'Приложение 4'!I527</f>
        <v>0</v>
      </c>
      <c r="I276" s="58">
        <f>'Приложение 4'!J527</f>
        <v>0</v>
      </c>
      <c r="J276" s="58">
        <f>'Приложение 4'!K527</f>
        <v>0</v>
      </c>
      <c r="K276" s="13"/>
    </row>
    <row r="277" spans="1:11" ht="60" x14ac:dyDescent="0.2">
      <c r="A277" s="180"/>
      <c r="B277" s="189"/>
      <c r="C277" s="13" t="s">
        <v>26</v>
      </c>
      <c r="D277" s="13" t="s">
        <v>475</v>
      </c>
      <c r="E277" s="58">
        <f>'Приложение 4'!F528</f>
        <v>585407.30000000005</v>
      </c>
      <c r="F277" s="58">
        <f>'Приложение 4'!G528</f>
        <v>478607.3</v>
      </c>
      <c r="G277" s="58">
        <f>'Приложение 4'!H528</f>
        <v>71500</v>
      </c>
      <c r="H277" s="58">
        <f>'Приложение 4'!I528</f>
        <v>35300</v>
      </c>
      <c r="I277" s="58">
        <f>'Приложение 4'!J528</f>
        <v>0</v>
      </c>
      <c r="J277" s="58">
        <f>'Приложение 4'!K528</f>
        <v>0</v>
      </c>
      <c r="K277" s="13"/>
    </row>
    <row r="278" spans="1:11" ht="15" x14ac:dyDescent="0.2">
      <c r="A278" s="181"/>
      <c r="B278" s="190"/>
      <c r="C278" s="13" t="s">
        <v>46</v>
      </c>
      <c r="D278" s="13"/>
      <c r="E278" s="58">
        <f>'Приложение 4'!F529</f>
        <v>0</v>
      </c>
      <c r="F278" s="58">
        <f>'Приложение 4'!G529</f>
        <v>0</v>
      </c>
      <c r="G278" s="58">
        <f>'Приложение 4'!H529</f>
        <v>0</v>
      </c>
      <c r="H278" s="58">
        <f>'Приложение 4'!I529</f>
        <v>0</v>
      </c>
      <c r="I278" s="58">
        <f>'Приложение 4'!J529</f>
        <v>0</v>
      </c>
      <c r="J278" s="58">
        <f>'Приложение 4'!K529</f>
        <v>0</v>
      </c>
      <c r="K278" s="13"/>
    </row>
    <row r="279" spans="1:11" ht="30" x14ac:dyDescent="0.2">
      <c r="A279" s="180">
        <f>A275+1</f>
        <v>3</v>
      </c>
      <c r="B279" s="188" t="s">
        <v>249</v>
      </c>
      <c r="C279" s="13" t="s">
        <v>4</v>
      </c>
      <c r="D279" s="13"/>
      <c r="E279" s="58">
        <f>'Приложение 4'!F531</f>
        <v>0</v>
      </c>
      <c r="F279" s="58">
        <f>'Приложение 4'!G531</f>
        <v>0</v>
      </c>
      <c r="G279" s="58">
        <f>'Приложение 4'!H531</f>
        <v>0</v>
      </c>
      <c r="H279" s="58">
        <f>'Приложение 4'!I531</f>
        <v>0</v>
      </c>
      <c r="I279" s="58">
        <f>'Приложение 4'!J531</f>
        <v>0</v>
      </c>
      <c r="J279" s="58">
        <f>'Приложение 4'!K531</f>
        <v>0</v>
      </c>
      <c r="K279" s="13"/>
    </row>
    <row r="280" spans="1:11" ht="30" x14ac:dyDescent="0.2">
      <c r="A280" s="180"/>
      <c r="B280" s="189"/>
      <c r="C280" s="13" t="s">
        <v>10</v>
      </c>
      <c r="D280" s="13"/>
      <c r="E280" s="58">
        <f>'Приложение 4'!F532</f>
        <v>0</v>
      </c>
      <c r="F280" s="58">
        <f>'Приложение 4'!G532</f>
        <v>0</v>
      </c>
      <c r="G280" s="58">
        <f>'Приложение 4'!H532</f>
        <v>0</v>
      </c>
      <c r="H280" s="58">
        <f>'Приложение 4'!I532</f>
        <v>0</v>
      </c>
      <c r="I280" s="58">
        <f>'Приложение 4'!J532</f>
        <v>0</v>
      </c>
      <c r="J280" s="58">
        <f>'Приложение 4'!K532</f>
        <v>0</v>
      </c>
      <c r="K280" s="13"/>
    </row>
    <row r="281" spans="1:11" ht="75" x14ac:dyDescent="0.2">
      <c r="A281" s="180"/>
      <c r="B281" s="189"/>
      <c r="C281" s="13" t="s">
        <v>26</v>
      </c>
      <c r="D281" s="13" t="s">
        <v>215</v>
      </c>
      <c r="E281" s="58">
        <f>'Приложение 4'!F533</f>
        <v>58052.4</v>
      </c>
      <c r="F281" s="58">
        <f>'Приложение 4'!G533</f>
        <v>6924.6</v>
      </c>
      <c r="G281" s="58">
        <f>'Приложение 4'!H533</f>
        <v>13127.8</v>
      </c>
      <c r="H281" s="58">
        <f>'Приложение 4'!I533</f>
        <v>8000</v>
      </c>
      <c r="I281" s="58">
        <f>'Приложение 4'!J533</f>
        <v>15000</v>
      </c>
      <c r="J281" s="58">
        <f>'Приложение 4'!K533</f>
        <v>15000</v>
      </c>
      <c r="K281" s="13"/>
    </row>
    <row r="282" spans="1:11" ht="15" x14ac:dyDescent="0.2">
      <c r="A282" s="181"/>
      <c r="B282" s="190"/>
      <c r="C282" s="13" t="s">
        <v>46</v>
      </c>
      <c r="D282" s="13"/>
      <c r="E282" s="58">
        <f>'Приложение 4'!F534</f>
        <v>0</v>
      </c>
      <c r="F282" s="58">
        <f>'Приложение 4'!G534</f>
        <v>0</v>
      </c>
      <c r="G282" s="58">
        <f>'Приложение 4'!H534</f>
        <v>0</v>
      </c>
      <c r="H282" s="58">
        <f>'Приложение 4'!I534</f>
        <v>0</v>
      </c>
      <c r="I282" s="58">
        <f>'Приложение 4'!J534</f>
        <v>0</v>
      </c>
      <c r="J282" s="58">
        <f>'Приложение 4'!K534</f>
        <v>0</v>
      </c>
      <c r="K282" s="13"/>
    </row>
    <row r="283" spans="1:11" ht="30" x14ac:dyDescent="0.2">
      <c r="A283" s="180">
        <f>A279+1</f>
        <v>4</v>
      </c>
      <c r="B283" s="188" t="s">
        <v>250</v>
      </c>
      <c r="C283" s="13" t="s">
        <v>4</v>
      </c>
      <c r="D283" s="13"/>
      <c r="E283" s="58">
        <f>'Приложение 4'!F536</f>
        <v>0</v>
      </c>
      <c r="F283" s="58">
        <f>'Приложение 4'!G536</f>
        <v>0</v>
      </c>
      <c r="G283" s="58">
        <f>'Приложение 4'!H536</f>
        <v>0</v>
      </c>
      <c r="H283" s="58">
        <f>'Приложение 4'!I536</f>
        <v>0</v>
      </c>
      <c r="I283" s="58">
        <f>'Приложение 4'!J536</f>
        <v>0</v>
      </c>
      <c r="J283" s="58">
        <f>'Приложение 4'!K536</f>
        <v>0</v>
      </c>
      <c r="K283" s="13"/>
    </row>
    <row r="284" spans="1:11" ht="30" x14ac:dyDescent="0.2">
      <c r="A284" s="180"/>
      <c r="B284" s="189"/>
      <c r="C284" s="13" t="s">
        <v>10</v>
      </c>
      <c r="D284" s="13"/>
      <c r="E284" s="58">
        <f>'Приложение 4'!F537</f>
        <v>0</v>
      </c>
      <c r="F284" s="58">
        <f>'Приложение 4'!G537</f>
        <v>0</v>
      </c>
      <c r="G284" s="58">
        <f>'Приложение 4'!H537</f>
        <v>0</v>
      </c>
      <c r="H284" s="58">
        <f>'Приложение 4'!I537</f>
        <v>0</v>
      </c>
      <c r="I284" s="58">
        <f>'Приложение 4'!J537</f>
        <v>0</v>
      </c>
      <c r="J284" s="58">
        <f>'Приложение 4'!K537</f>
        <v>0</v>
      </c>
      <c r="K284" s="13"/>
    </row>
    <row r="285" spans="1:11" ht="60" x14ac:dyDescent="0.2">
      <c r="A285" s="180"/>
      <c r="B285" s="189"/>
      <c r="C285" s="13" t="s">
        <v>26</v>
      </c>
      <c r="D285" s="13" t="s">
        <v>476</v>
      </c>
      <c r="E285" s="58">
        <f>'Приложение 4'!F538</f>
        <v>81570.400000000009</v>
      </c>
      <c r="F285" s="58">
        <f>'Приложение 4'!G538</f>
        <v>34237.9</v>
      </c>
      <c r="G285" s="58">
        <f>'Приложение 4'!H538</f>
        <v>10984.800000000001</v>
      </c>
      <c r="H285" s="58">
        <f>'Приложение 4'!I538</f>
        <v>10907.7</v>
      </c>
      <c r="I285" s="58">
        <f>'Приложение 4'!J538</f>
        <v>12970</v>
      </c>
      <c r="J285" s="58">
        <f>'Приложение 4'!K538</f>
        <v>12470</v>
      </c>
      <c r="K285" s="13"/>
    </row>
    <row r="286" spans="1:11" ht="15" x14ac:dyDescent="0.2">
      <c r="A286" s="181"/>
      <c r="B286" s="190"/>
      <c r="C286" s="13" t="s">
        <v>46</v>
      </c>
      <c r="D286" s="13"/>
      <c r="E286" s="58">
        <f>'Приложение 4'!F539</f>
        <v>0</v>
      </c>
      <c r="F286" s="58">
        <f>'Приложение 4'!G539</f>
        <v>0</v>
      </c>
      <c r="G286" s="58">
        <f>'Приложение 4'!H539</f>
        <v>0</v>
      </c>
      <c r="H286" s="58">
        <f>'Приложение 4'!I539</f>
        <v>0</v>
      </c>
      <c r="I286" s="58">
        <f>'Приложение 4'!J539</f>
        <v>0</v>
      </c>
      <c r="J286" s="58">
        <f>'Приложение 4'!K539</f>
        <v>0</v>
      </c>
      <c r="K286" s="13"/>
    </row>
    <row r="287" spans="1:11" ht="30" x14ac:dyDescent="0.2">
      <c r="A287" s="180">
        <f>A283+1</f>
        <v>5</v>
      </c>
      <c r="B287" s="188" t="s">
        <v>251</v>
      </c>
      <c r="C287" s="13" t="s">
        <v>4</v>
      </c>
      <c r="D287" s="13"/>
      <c r="E287" s="58">
        <f>'Приложение 4'!F541</f>
        <v>0</v>
      </c>
      <c r="F287" s="58">
        <f>'Приложение 4'!G541</f>
        <v>0</v>
      </c>
      <c r="G287" s="58">
        <f>'Приложение 4'!H541</f>
        <v>0</v>
      </c>
      <c r="H287" s="58">
        <f>'Приложение 4'!I541</f>
        <v>0</v>
      </c>
      <c r="I287" s="58">
        <f>'Приложение 4'!J541</f>
        <v>0</v>
      </c>
      <c r="J287" s="58">
        <f>'Приложение 4'!K541</f>
        <v>0</v>
      </c>
      <c r="K287" s="13"/>
    </row>
    <row r="288" spans="1:11" ht="30" x14ac:dyDescent="0.2">
      <c r="A288" s="180"/>
      <c r="B288" s="189"/>
      <c r="C288" s="13" t="s">
        <v>10</v>
      </c>
      <c r="D288" s="13"/>
      <c r="E288" s="58">
        <f>'Приложение 4'!F542</f>
        <v>0</v>
      </c>
      <c r="F288" s="58">
        <f>'Приложение 4'!G542</f>
        <v>0</v>
      </c>
      <c r="G288" s="58">
        <f>'Приложение 4'!H542</f>
        <v>0</v>
      </c>
      <c r="H288" s="58">
        <f>'Приложение 4'!I542</f>
        <v>0</v>
      </c>
      <c r="I288" s="58">
        <f>'Приложение 4'!J542</f>
        <v>0</v>
      </c>
      <c r="J288" s="58">
        <f>'Приложение 4'!K542</f>
        <v>0</v>
      </c>
      <c r="K288" s="13"/>
    </row>
    <row r="289" spans="1:11" ht="75" x14ac:dyDescent="0.2">
      <c r="A289" s="180"/>
      <c r="B289" s="189"/>
      <c r="C289" s="13" t="s">
        <v>26</v>
      </c>
      <c r="D289" s="13" t="s">
        <v>477</v>
      </c>
      <c r="E289" s="58">
        <f>'Приложение 4'!F543</f>
        <v>713.4</v>
      </c>
      <c r="F289" s="58">
        <f>'Приложение 4'!G543</f>
        <v>79.099999999999994</v>
      </c>
      <c r="G289" s="58">
        <f>'Приложение 4'!H543</f>
        <v>154.30000000000001</v>
      </c>
      <c r="H289" s="58">
        <f>'Приложение 4'!I543</f>
        <v>160</v>
      </c>
      <c r="I289" s="58">
        <f>'Приложение 4'!J543</f>
        <v>160</v>
      </c>
      <c r="J289" s="58">
        <f>'Приложение 4'!K543</f>
        <v>160</v>
      </c>
      <c r="K289" s="13"/>
    </row>
    <row r="290" spans="1:11" ht="15" x14ac:dyDescent="0.2">
      <c r="A290" s="181"/>
      <c r="B290" s="190"/>
      <c r="C290" s="13" t="s">
        <v>46</v>
      </c>
      <c r="D290" s="13"/>
      <c r="E290" s="58">
        <f>'Приложение 4'!F544</f>
        <v>0</v>
      </c>
      <c r="F290" s="58">
        <f>'Приложение 4'!G544</f>
        <v>0</v>
      </c>
      <c r="G290" s="58">
        <f>'Приложение 4'!H544</f>
        <v>0</v>
      </c>
      <c r="H290" s="58">
        <f>'Приложение 4'!I544</f>
        <v>0</v>
      </c>
      <c r="I290" s="58">
        <f>'Приложение 4'!J544</f>
        <v>0</v>
      </c>
      <c r="J290" s="58">
        <f>'Приложение 4'!K544</f>
        <v>0</v>
      </c>
      <c r="K290" s="13"/>
    </row>
    <row r="291" spans="1:11" ht="30" x14ac:dyDescent="0.2">
      <c r="A291" s="180">
        <f>A287+1</f>
        <v>6</v>
      </c>
      <c r="B291" s="188" t="s">
        <v>384</v>
      </c>
      <c r="C291" s="13" t="s">
        <v>4</v>
      </c>
      <c r="D291" s="13"/>
      <c r="E291" s="58">
        <f>'Приложение 4'!F546</f>
        <v>0</v>
      </c>
      <c r="F291" s="58">
        <f>'Приложение 4'!G546</f>
        <v>0</v>
      </c>
      <c r="G291" s="58">
        <f>'Приложение 4'!H546</f>
        <v>0</v>
      </c>
      <c r="H291" s="58">
        <f>'Приложение 4'!I546</f>
        <v>0</v>
      </c>
      <c r="I291" s="58">
        <f>'Приложение 4'!J546</f>
        <v>0</v>
      </c>
      <c r="J291" s="58">
        <f>'Приложение 4'!K546</f>
        <v>0</v>
      </c>
      <c r="K291" s="13"/>
    </row>
    <row r="292" spans="1:11" ht="30" x14ac:dyDescent="0.2">
      <c r="A292" s="180"/>
      <c r="B292" s="189"/>
      <c r="C292" s="13" t="s">
        <v>10</v>
      </c>
      <c r="D292" s="13"/>
      <c r="E292" s="58">
        <f>'Приложение 4'!F547</f>
        <v>0</v>
      </c>
      <c r="F292" s="58">
        <f>'Приложение 4'!G547</f>
        <v>0</v>
      </c>
      <c r="G292" s="58">
        <f>'Приложение 4'!H547</f>
        <v>0</v>
      </c>
      <c r="H292" s="58">
        <f>'Приложение 4'!I547</f>
        <v>0</v>
      </c>
      <c r="I292" s="58">
        <f>'Приложение 4'!J547</f>
        <v>0</v>
      </c>
      <c r="J292" s="58">
        <f>'Приложение 4'!K547</f>
        <v>0</v>
      </c>
      <c r="K292" s="13"/>
    </row>
    <row r="293" spans="1:11" ht="75" x14ac:dyDescent="0.2">
      <c r="A293" s="180"/>
      <c r="B293" s="189"/>
      <c r="C293" s="13" t="s">
        <v>26</v>
      </c>
      <c r="D293" s="13" t="s">
        <v>215</v>
      </c>
      <c r="E293" s="58">
        <f>'Приложение 4'!F548</f>
        <v>2250</v>
      </c>
      <c r="F293" s="58">
        <f>'Приложение 4'!G548</f>
        <v>450</v>
      </c>
      <c r="G293" s="58">
        <f>'Приложение 4'!H548</f>
        <v>450</v>
      </c>
      <c r="H293" s="58">
        <f>'Приложение 4'!I548</f>
        <v>450</v>
      </c>
      <c r="I293" s="58">
        <f>'Приложение 4'!J548</f>
        <v>450</v>
      </c>
      <c r="J293" s="58">
        <f>'Приложение 4'!K548</f>
        <v>450</v>
      </c>
      <c r="K293" s="13"/>
    </row>
    <row r="294" spans="1:11" ht="15" x14ac:dyDescent="0.2">
      <c r="A294" s="181"/>
      <c r="B294" s="190"/>
      <c r="C294" s="13" t="s">
        <v>46</v>
      </c>
      <c r="D294" s="13"/>
      <c r="E294" s="58">
        <f>'Приложение 4'!F549</f>
        <v>0</v>
      </c>
      <c r="F294" s="58">
        <f>'Приложение 4'!G549</f>
        <v>0</v>
      </c>
      <c r="G294" s="58">
        <f>'Приложение 4'!H549</f>
        <v>0</v>
      </c>
      <c r="H294" s="58">
        <f>'Приложение 4'!I549</f>
        <v>0</v>
      </c>
      <c r="I294" s="58">
        <f>'Приложение 4'!J549</f>
        <v>0</v>
      </c>
      <c r="J294" s="58">
        <f>'Приложение 4'!K549</f>
        <v>0</v>
      </c>
      <c r="K294" s="13"/>
    </row>
    <row r="295" spans="1:11" ht="30" x14ac:dyDescent="0.2">
      <c r="A295" s="180">
        <f>A291+1</f>
        <v>7</v>
      </c>
      <c r="B295" s="188" t="s">
        <v>252</v>
      </c>
      <c r="C295" s="13" t="s">
        <v>4</v>
      </c>
      <c r="D295" s="13"/>
      <c r="E295" s="58">
        <f>'Приложение 4'!F551</f>
        <v>0</v>
      </c>
      <c r="F295" s="58">
        <f>'Приложение 4'!G551</f>
        <v>0</v>
      </c>
      <c r="G295" s="58">
        <f>'Приложение 4'!H551</f>
        <v>0</v>
      </c>
      <c r="H295" s="58">
        <f>'Приложение 4'!I551</f>
        <v>0</v>
      </c>
      <c r="I295" s="58">
        <f>'Приложение 4'!J551</f>
        <v>0</v>
      </c>
      <c r="J295" s="58">
        <f>'Приложение 4'!K551</f>
        <v>0</v>
      </c>
      <c r="K295" s="13"/>
    </row>
    <row r="296" spans="1:11" ht="30" x14ac:dyDescent="0.2">
      <c r="A296" s="180"/>
      <c r="B296" s="189"/>
      <c r="C296" s="13" t="s">
        <v>10</v>
      </c>
      <c r="D296" s="13"/>
      <c r="E296" s="58">
        <f>'Приложение 4'!F552</f>
        <v>0</v>
      </c>
      <c r="F296" s="58">
        <f>'Приложение 4'!G552</f>
        <v>0</v>
      </c>
      <c r="G296" s="58">
        <f>'Приложение 4'!H552</f>
        <v>0</v>
      </c>
      <c r="H296" s="58">
        <f>'Приложение 4'!I552</f>
        <v>0</v>
      </c>
      <c r="I296" s="58">
        <f>'Приложение 4'!J552</f>
        <v>0</v>
      </c>
      <c r="J296" s="58">
        <f>'Приложение 4'!K552</f>
        <v>0</v>
      </c>
      <c r="K296" s="13"/>
    </row>
    <row r="297" spans="1:11" ht="45" x14ac:dyDescent="0.2">
      <c r="A297" s="180"/>
      <c r="B297" s="189"/>
      <c r="C297" s="13" t="s">
        <v>26</v>
      </c>
      <c r="D297" s="13" t="s">
        <v>478</v>
      </c>
      <c r="E297" s="58">
        <f>'Приложение 4'!F553</f>
        <v>7045.5</v>
      </c>
      <c r="F297" s="58">
        <f>'Приложение 4'!G553</f>
        <v>100</v>
      </c>
      <c r="G297" s="58">
        <f>'Приложение 4'!H553</f>
        <v>5098.3999999999996</v>
      </c>
      <c r="H297" s="58">
        <f>'Приложение 4'!I553</f>
        <v>1647.1</v>
      </c>
      <c r="I297" s="58">
        <f>'Приложение 4'!J553</f>
        <v>100</v>
      </c>
      <c r="J297" s="58">
        <f>'Приложение 4'!K553</f>
        <v>100</v>
      </c>
      <c r="K297" s="13"/>
    </row>
    <row r="298" spans="1:11" ht="15" x14ac:dyDescent="0.2">
      <c r="A298" s="181"/>
      <c r="B298" s="190"/>
      <c r="C298" s="13" t="s">
        <v>46</v>
      </c>
      <c r="D298" s="13"/>
      <c r="E298" s="58">
        <f>'Приложение 4'!F554</f>
        <v>0</v>
      </c>
      <c r="F298" s="58">
        <f>'Приложение 4'!G554</f>
        <v>0</v>
      </c>
      <c r="G298" s="58">
        <f>'Приложение 4'!H554</f>
        <v>0</v>
      </c>
      <c r="H298" s="58">
        <f>'Приложение 4'!I554</f>
        <v>0</v>
      </c>
      <c r="I298" s="58">
        <f>'Приложение 4'!J554</f>
        <v>0</v>
      </c>
      <c r="J298" s="58">
        <f>'Приложение 4'!K554</f>
        <v>0</v>
      </c>
      <c r="K298" s="13"/>
    </row>
    <row r="299" spans="1:11" ht="30" x14ac:dyDescent="0.2">
      <c r="A299" s="180">
        <f>A295+1</f>
        <v>8</v>
      </c>
      <c r="B299" s="188" t="s">
        <v>253</v>
      </c>
      <c r="C299" s="13" t="s">
        <v>4</v>
      </c>
      <c r="D299" s="13"/>
      <c r="E299" s="58">
        <f>'Приложение 4'!F556</f>
        <v>0</v>
      </c>
      <c r="F299" s="58">
        <f>'Приложение 4'!G556</f>
        <v>0</v>
      </c>
      <c r="G299" s="58">
        <f>'Приложение 4'!H556</f>
        <v>0</v>
      </c>
      <c r="H299" s="58">
        <f>'Приложение 4'!I556</f>
        <v>0</v>
      </c>
      <c r="I299" s="58">
        <f>'Приложение 4'!J556</f>
        <v>0</v>
      </c>
      <c r="J299" s="58">
        <f>'Приложение 4'!K556</f>
        <v>0</v>
      </c>
      <c r="K299" s="13"/>
    </row>
    <row r="300" spans="1:11" ht="30" x14ac:dyDescent="0.2">
      <c r="A300" s="180"/>
      <c r="B300" s="189"/>
      <c r="C300" s="13" t="s">
        <v>10</v>
      </c>
      <c r="D300" s="13"/>
      <c r="E300" s="58">
        <f>'Приложение 4'!F557</f>
        <v>0</v>
      </c>
      <c r="F300" s="58">
        <f>'Приложение 4'!G557</f>
        <v>0</v>
      </c>
      <c r="G300" s="58">
        <f>'Приложение 4'!H557</f>
        <v>0</v>
      </c>
      <c r="H300" s="58">
        <f>'Приложение 4'!I557</f>
        <v>0</v>
      </c>
      <c r="I300" s="58">
        <f>'Приложение 4'!J557</f>
        <v>0</v>
      </c>
      <c r="J300" s="58">
        <f>'Приложение 4'!K557</f>
        <v>0</v>
      </c>
      <c r="K300" s="13"/>
    </row>
    <row r="301" spans="1:11" ht="75" x14ac:dyDescent="0.2">
      <c r="A301" s="180"/>
      <c r="B301" s="189"/>
      <c r="C301" s="13" t="s">
        <v>26</v>
      </c>
      <c r="D301" s="13" t="s">
        <v>215</v>
      </c>
      <c r="E301" s="58">
        <f>'Приложение 4'!F558</f>
        <v>7558</v>
      </c>
      <c r="F301" s="58">
        <f>'Приложение 4'!G558</f>
        <v>1600</v>
      </c>
      <c r="G301" s="58">
        <f>'Приложение 4'!H558</f>
        <v>1800</v>
      </c>
      <c r="H301" s="58">
        <f>'Приложение 4'!I558</f>
        <v>0</v>
      </c>
      <c r="I301" s="58">
        <f>'Приложение 4'!J558</f>
        <v>1980</v>
      </c>
      <c r="J301" s="58">
        <f>'Приложение 4'!K558</f>
        <v>2178</v>
      </c>
      <c r="K301" s="13"/>
    </row>
    <row r="302" spans="1:11" ht="15" x14ac:dyDescent="0.2">
      <c r="A302" s="181"/>
      <c r="B302" s="190"/>
      <c r="C302" s="13" t="s">
        <v>46</v>
      </c>
      <c r="D302" s="13"/>
      <c r="E302" s="58">
        <f>'Приложение 4'!F559</f>
        <v>0</v>
      </c>
      <c r="F302" s="58">
        <f>'Приложение 4'!G559</f>
        <v>0</v>
      </c>
      <c r="G302" s="58">
        <f>'Приложение 4'!H559</f>
        <v>0</v>
      </c>
      <c r="H302" s="58">
        <f>'Приложение 4'!I559</f>
        <v>0</v>
      </c>
      <c r="I302" s="58">
        <f>'Приложение 4'!J559</f>
        <v>0</v>
      </c>
      <c r="J302" s="58">
        <f>'Приложение 4'!K559</f>
        <v>0</v>
      </c>
      <c r="K302" s="13"/>
    </row>
    <row r="303" spans="1:11" ht="30" x14ac:dyDescent="0.2">
      <c r="A303" s="180">
        <f>A299+1</f>
        <v>9</v>
      </c>
      <c r="B303" s="188" t="s">
        <v>254</v>
      </c>
      <c r="C303" s="13" t="s">
        <v>4</v>
      </c>
      <c r="D303" s="13"/>
      <c r="E303" s="58">
        <f>'Приложение 4'!F561</f>
        <v>0</v>
      </c>
      <c r="F303" s="58">
        <f>'Приложение 4'!G561</f>
        <v>0</v>
      </c>
      <c r="G303" s="58">
        <f>'Приложение 4'!H561</f>
        <v>0</v>
      </c>
      <c r="H303" s="58">
        <f>'Приложение 4'!I561</f>
        <v>0</v>
      </c>
      <c r="I303" s="58">
        <f>'Приложение 4'!J561</f>
        <v>0</v>
      </c>
      <c r="J303" s="58">
        <f>'Приложение 4'!K561</f>
        <v>0</v>
      </c>
      <c r="K303" s="13"/>
    </row>
    <row r="304" spans="1:11" ht="30" x14ac:dyDescent="0.2">
      <c r="A304" s="180"/>
      <c r="B304" s="189"/>
      <c r="C304" s="13" t="s">
        <v>10</v>
      </c>
      <c r="D304" s="13"/>
      <c r="E304" s="58">
        <f>'Приложение 4'!F562</f>
        <v>0</v>
      </c>
      <c r="F304" s="58">
        <f>'Приложение 4'!G562</f>
        <v>0</v>
      </c>
      <c r="G304" s="58">
        <f>'Приложение 4'!H562</f>
        <v>0</v>
      </c>
      <c r="H304" s="58">
        <f>'Приложение 4'!I562</f>
        <v>0</v>
      </c>
      <c r="I304" s="58">
        <f>'Приложение 4'!J562</f>
        <v>0</v>
      </c>
      <c r="J304" s="58">
        <f>'Приложение 4'!K562</f>
        <v>0</v>
      </c>
      <c r="K304" s="13"/>
    </row>
    <row r="305" spans="1:11" ht="60" x14ac:dyDescent="0.2">
      <c r="A305" s="180"/>
      <c r="B305" s="189"/>
      <c r="C305" s="13" t="s">
        <v>26</v>
      </c>
      <c r="D305" s="13" t="s">
        <v>479</v>
      </c>
      <c r="E305" s="58">
        <f>'Приложение 4'!F563</f>
        <v>3247</v>
      </c>
      <c r="F305" s="58">
        <f>'Приложение 4'!G563</f>
        <v>0</v>
      </c>
      <c r="G305" s="58">
        <f>'Приложение 4'!H563</f>
        <v>1547</v>
      </c>
      <c r="H305" s="58">
        <f>'Приложение 4'!I563</f>
        <v>1700</v>
      </c>
      <c r="I305" s="58">
        <f>'Приложение 4'!J563</f>
        <v>0</v>
      </c>
      <c r="J305" s="58">
        <f>'Приложение 4'!K563</f>
        <v>0</v>
      </c>
      <c r="K305" s="13"/>
    </row>
    <row r="306" spans="1:11" ht="15" x14ac:dyDescent="0.2">
      <c r="A306" s="181"/>
      <c r="B306" s="190"/>
      <c r="C306" s="13" t="s">
        <v>46</v>
      </c>
      <c r="D306" s="13"/>
      <c r="E306" s="58">
        <f>'Приложение 4'!F564</f>
        <v>0</v>
      </c>
      <c r="F306" s="58">
        <f>'Приложение 4'!G564</f>
        <v>0</v>
      </c>
      <c r="G306" s="58">
        <f>'Приложение 4'!H564</f>
        <v>0</v>
      </c>
      <c r="H306" s="58">
        <f>'Приложение 4'!I564</f>
        <v>0</v>
      </c>
      <c r="I306" s="58">
        <f>'Приложение 4'!J564</f>
        <v>0</v>
      </c>
      <c r="J306" s="58">
        <f>'Приложение 4'!K564</f>
        <v>0</v>
      </c>
      <c r="K306" s="13"/>
    </row>
    <row r="307" spans="1:11" ht="30" x14ac:dyDescent="0.2">
      <c r="A307" s="180">
        <f>A303+1</f>
        <v>10</v>
      </c>
      <c r="B307" s="188" t="s">
        <v>255</v>
      </c>
      <c r="C307" s="13" t="s">
        <v>4</v>
      </c>
      <c r="D307" s="13"/>
      <c r="E307" s="58">
        <f>'Приложение 4'!F566</f>
        <v>0</v>
      </c>
      <c r="F307" s="58">
        <f>'Приложение 4'!G566</f>
        <v>0</v>
      </c>
      <c r="G307" s="58">
        <f>'Приложение 4'!H566</f>
        <v>0</v>
      </c>
      <c r="H307" s="58">
        <f>'Приложение 4'!I566</f>
        <v>0</v>
      </c>
      <c r="I307" s="58">
        <f>'Приложение 4'!J566</f>
        <v>0</v>
      </c>
      <c r="J307" s="58">
        <f>'Приложение 4'!K566</f>
        <v>0</v>
      </c>
      <c r="K307" s="13"/>
    </row>
    <row r="308" spans="1:11" ht="30" x14ac:dyDescent="0.2">
      <c r="A308" s="180"/>
      <c r="B308" s="189"/>
      <c r="C308" s="13" t="s">
        <v>10</v>
      </c>
      <c r="D308" s="13"/>
      <c r="E308" s="58">
        <f>'Приложение 4'!F567</f>
        <v>0</v>
      </c>
      <c r="F308" s="58">
        <f>'Приложение 4'!G567</f>
        <v>0</v>
      </c>
      <c r="G308" s="58">
        <f>'Приложение 4'!H567</f>
        <v>0</v>
      </c>
      <c r="H308" s="58">
        <f>'Приложение 4'!I567</f>
        <v>0</v>
      </c>
      <c r="I308" s="58">
        <f>'Приложение 4'!J567</f>
        <v>0</v>
      </c>
      <c r="J308" s="58">
        <f>'Приложение 4'!K567</f>
        <v>0</v>
      </c>
      <c r="K308" s="13"/>
    </row>
    <row r="309" spans="1:11" ht="60" x14ac:dyDescent="0.2">
      <c r="A309" s="180"/>
      <c r="B309" s="189"/>
      <c r="C309" s="13" t="s">
        <v>26</v>
      </c>
      <c r="D309" s="13" t="s">
        <v>476</v>
      </c>
      <c r="E309" s="58">
        <f>'Приложение 4'!F568</f>
        <v>172911.69999999998</v>
      </c>
      <c r="F309" s="58">
        <f>'Приложение 4'!G568</f>
        <v>0</v>
      </c>
      <c r="G309" s="58">
        <f>'Приложение 4'!H568</f>
        <v>172911.69999999998</v>
      </c>
      <c r="H309" s="58">
        <f>'Приложение 4'!I568</f>
        <v>0</v>
      </c>
      <c r="I309" s="58">
        <f>'Приложение 4'!J568</f>
        <v>0</v>
      </c>
      <c r="J309" s="58">
        <f>'Приложение 4'!K568</f>
        <v>0</v>
      </c>
      <c r="K309" s="13"/>
    </row>
    <row r="310" spans="1:11" ht="15" x14ac:dyDescent="0.2">
      <c r="A310" s="181"/>
      <c r="B310" s="190"/>
      <c r="C310" s="13" t="s">
        <v>46</v>
      </c>
      <c r="D310" s="13"/>
      <c r="E310" s="58">
        <f>'Приложение 4'!F569</f>
        <v>0</v>
      </c>
      <c r="F310" s="58">
        <f>'Приложение 4'!G569</f>
        <v>0</v>
      </c>
      <c r="G310" s="58">
        <f>'Приложение 4'!H569</f>
        <v>0</v>
      </c>
      <c r="H310" s="58">
        <f>'Приложение 4'!I569</f>
        <v>0</v>
      </c>
      <c r="I310" s="58">
        <f>'Приложение 4'!J569</f>
        <v>0</v>
      </c>
      <c r="J310" s="58">
        <f>'Приложение 4'!K569</f>
        <v>0</v>
      </c>
      <c r="K310" s="13"/>
    </row>
    <row r="311" spans="1:11" ht="30" x14ac:dyDescent="0.2">
      <c r="A311" s="180">
        <f>A307+1</f>
        <v>11</v>
      </c>
      <c r="B311" s="188" t="s">
        <v>385</v>
      </c>
      <c r="C311" s="13" t="s">
        <v>4</v>
      </c>
      <c r="D311" s="13"/>
      <c r="E311" s="58">
        <f>'Приложение 4'!F751</f>
        <v>0</v>
      </c>
      <c r="F311" s="58">
        <f>'Приложение 4'!G751</f>
        <v>0</v>
      </c>
      <c r="G311" s="58">
        <f>'Приложение 4'!H751</f>
        <v>0</v>
      </c>
      <c r="H311" s="58">
        <f>'Приложение 4'!I751</f>
        <v>0</v>
      </c>
      <c r="I311" s="58">
        <f>'Приложение 4'!J751</f>
        <v>0</v>
      </c>
      <c r="J311" s="58">
        <f>'Приложение 4'!K751</f>
        <v>0</v>
      </c>
      <c r="K311" s="13"/>
    </row>
    <row r="312" spans="1:11" ht="30" x14ac:dyDescent="0.2">
      <c r="A312" s="180"/>
      <c r="B312" s="189"/>
      <c r="C312" s="13" t="s">
        <v>10</v>
      </c>
      <c r="D312" s="13"/>
      <c r="E312" s="58">
        <f>'Приложение 4'!F752</f>
        <v>0</v>
      </c>
      <c r="F312" s="58">
        <f>'Приложение 4'!G752</f>
        <v>0</v>
      </c>
      <c r="G312" s="58">
        <f>'Приложение 4'!H752</f>
        <v>0</v>
      </c>
      <c r="H312" s="58">
        <f>'Приложение 4'!I752</f>
        <v>0</v>
      </c>
      <c r="I312" s="58">
        <f>'Приложение 4'!J752</f>
        <v>0</v>
      </c>
      <c r="J312" s="58">
        <f>'Приложение 4'!K752</f>
        <v>0</v>
      </c>
      <c r="K312" s="13"/>
    </row>
    <row r="313" spans="1:11" ht="45" x14ac:dyDescent="0.2">
      <c r="A313" s="180"/>
      <c r="B313" s="189"/>
      <c r="C313" s="13" t="s">
        <v>26</v>
      </c>
      <c r="D313" s="13"/>
      <c r="E313" s="58">
        <f>'Приложение 4'!F753</f>
        <v>0</v>
      </c>
      <c r="F313" s="58">
        <f>'Приложение 4'!G753</f>
        <v>0</v>
      </c>
      <c r="G313" s="58">
        <f>'Приложение 4'!H753</f>
        <v>0</v>
      </c>
      <c r="H313" s="58">
        <f>'Приложение 4'!I753</f>
        <v>0</v>
      </c>
      <c r="I313" s="58">
        <f>'Приложение 4'!J753</f>
        <v>0</v>
      </c>
      <c r="J313" s="58">
        <f>'Приложение 4'!K753</f>
        <v>0</v>
      </c>
      <c r="K313" s="13"/>
    </row>
    <row r="314" spans="1:11" ht="15" x14ac:dyDescent="0.2">
      <c r="A314" s="181"/>
      <c r="B314" s="190"/>
      <c r="C314" s="13" t="s">
        <v>46</v>
      </c>
      <c r="D314" s="13"/>
      <c r="E314" s="58">
        <f>'Приложение 4'!F754</f>
        <v>0</v>
      </c>
      <c r="F314" s="58">
        <f>'Приложение 4'!G754</f>
        <v>0</v>
      </c>
      <c r="G314" s="58">
        <f>'Приложение 4'!H754</f>
        <v>0</v>
      </c>
      <c r="H314" s="58">
        <f>'Приложение 4'!I754</f>
        <v>0</v>
      </c>
      <c r="I314" s="58">
        <f>'Приложение 4'!J754</f>
        <v>0</v>
      </c>
      <c r="J314" s="58">
        <f>'Приложение 4'!K754</f>
        <v>0</v>
      </c>
      <c r="K314" s="13"/>
    </row>
    <row r="315" spans="1:11" ht="30" x14ac:dyDescent="0.2">
      <c r="A315" s="180">
        <f>A311+1</f>
        <v>12</v>
      </c>
      <c r="B315" s="188" t="s">
        <v>256</v>
      </c>
      <c r="C315" s="13" t="s">
        <v>4</v>
      </c>
      <c r="D315" s="13"/>
      <c r="E315" s="58">
        <f>'Приложение 4'!F756</f>
        <v>0</v>
      </c>
      <c r="F315" s="58">
        <f>'Приложение 4'!G756</f>
        <v>0</v>
      </c>
      <c r="G315" s="58">
        <f>'Приложение 4'!H756</f>
        <v>0</v>
      </c>
      <c r="H315" s="58">
        <f>'Приложение 4'!I756</f>
        <v>0</v>
      </c>
      <c r="I315" s="58">
        <f>'Приложение 4'!J756</f>
        <v>0</v>
      </c>
      <c r="J315" s="58">
        <f>'Приложение 4'!K756</f>
        <v>0</v>
      </c>
      <c r="K315" s="13"/>
    </row>
    <row r="316" spans="1:11" ht="30" x14ac:dyDescent="0.2">
      <c r="A316" s="180"/>
      <c r="B316" s="189"/>
      <c r="C316" s="13" t="s">
        <v>10</v>
      </c>
      <c r="D316" s="13"/>
      <c r="E316" s="58">
        <f>'Приложение 4'!F757</f>
        <v>0</v>
      </c>
      <c r="F316" s="58">
        <f>'Приложение 4'!G757</f>
        <v>0</v>
      </c>
      <c r="G316" s="58">
        <f>'Приложение 4'!H757</f>
        <v>0</v>
      </c>
      <c r="H316" s="58">
        <f>'Приложение 4'!I757</f>
        <v>0</v>
      </c>
      <c r="I316" s="58">
        <f>'Приложение 4'!J757</f>
        <v>0</v>
      </c>
      <c r="J316" s="58">
        <f>'Приложение 4'!K757</f>
        <v>0</v>
      </c>
      <c r="K316" s="13"/>
    </row>
    <row r="317" spans="1:11" ht="45" x14ac:dyDescent="0.2">
      <c r="A317" s="180"/>
      <c r="B317" s="189"/>
      <c r="C317" s="13" t="s">
        <v>26</v>
      </c>
      <c r="D317" s="13"/>
      <c r="E317" s="58">
        <f>'Приложение 4'!F758</f>
        <v>0</v>
      </c>
      <c r="F317" s="58">
        <f>'Приложение 4'!G758</f>
        <v>0</v>
      </c>
      <c r="G317" s="58">
        <f>'Приложение 4'!H758</f>
        <v>0</v>
      </c>
      <c r="H317" s="58">
        <f>'Приложение 4'!I758</f>
        <v>0</v>
      </c>
      <c r="I317" s="58">
        <f>'Приложение 4'!J758</f>
        <v>0</v>
      </c>
      <c r="J317" s="58">
        <f>'Приложение 4'!K758</f>
        <v>0</v>
      </c>
      <c r="K317" s="13"/>
    </row>
    <row r="318" spans="1:11" ht="15" x14ac:dyDescent="0.2">
      <c r="A318" s="181"/>
      <c r="B318" s="190"/>
      <c r="C318" s="13" t="s">
        <v>46</v>
      </c>
      <c r="D318" s="13"/>
      <c r="E318" s="58">
        <f>'Приложение 4'!F759</f>
        <v>0</v>
      </c>
      <c r="F318" s="58">
        <f>'Приложение 4'!G759</f>
        <v>0</v>
      </c>
      <c r="G318" s="58">
        <f>'Приложение 4'!H759</f>
        <v>0</v>
      </c>
      <c r="H318" s="58">
        <f>'Приложение 4'!I759</f>
        <v>0</v>
      </c>
      <c r="I318" s="58">
        <f>'Приложение 4'!J759</f>
        <v>0</v>
      </c>
      <c r="J318" s="58">
        <f>'Приложение 4'!K759</f>
        <v>0</v>
      </c>
      <c r="K318" s="13"/>
    </row>
    <row r="319" spans="1:11" ht="30" x14ac:dyDescent="0.2">
      <c r="A319" s="180">
        <f>A315+1</f>
        <v>13</v>
      </c>
      <c r="B319" s="188" t="s">
        <v>257</v>
      </c>
      <c r="C319" s="13" t="s">
        <v>4</v>
      </c>
      <c r="D319" s="13"/>
      <c r="E319" s="58">
        <f>'Приложение 4'!F761</f>
        <v>0</v>
      </c>
      <c r="F319" s="58">
        <f>'Приложение 4'!G761</f>
        <v>0</v>
      </c>
      <c r="G319" s="58">
        <f>'Приложение 4'!H761</f>
        <v>0</v>
      </c>
      <c r="H319" s="58">
        <f>'Приложение 4'!I761</f>
        <v>0</v>
      </c>
      <c r="I319" s="58">
        <f>'Приложение 4'!J761</f>
        <v>0</v>
      </c>
      <c r="J319" s="58">
        <f>'Приложение 4'!K761</f>
        <v>0</v>
      </c>
      <c r="K319" s="13"/>
    </row>
    <row r="320" spans="1:11" ht="30" x14ac:dyDescent="0.2">
      <c r="A320" s="180"/>
      <c r="B320" s="189"/>
      <c r="C320" s="13" t="s">
        <v>10</v>
      </c>
      <c r="D320" s="13"/>
      <c r="E320" s="58">
        <f>'Приложение 4'!F762</f>
        <v>0</v>
      </c>
      <c r="F320" s="58">
        <f>'Приложение 4'!G762</f>
        <v>0</v>
      </c>
      <c r="G320" s="58">
        <f>'Приложение 4'!H762</f>
        <v>0</v>
      </c>
      <c r="H320" s="58">
        <f>'Приложение 4'!I762</f>
        <v>0</v>
      </c>
      <c r="I320" s="58">
        <f>'Приложение 4'!J762</f>
        <v>0</v>
      </c>
      <c r="J320" s="58">
        <f>'Приложение 4'!K762</f>
        <v>0</v>
      </c>
      <c r="K320" s="13"/>
    </row>
    <row r="321" spans="1:11" ht="45" x14ac:dyDescent="0.2">
      <c r="A321" s="180"/>
      <c r="B321" s="189"/>
      <c r="C321" s="13" t="s">
        <v>26</v>
      </c>
      <c r="D321" s="13"/>
      <c r="E321" s="58">
        <f>'Приложение 4'!F763</f>
        <v>0</v>
      </c>
      <c r="F321" s="58">
        <f>'Приложение 4'!G763</f>
        <v>0</v>
      </c>
      <c r="G321" s="58">
        <f>'Приложение 4'!H763</f>
        <v>0</v>
      </c>
      <c r="H321" s="58">
        <f>'Приложение 4'!I763</f>
        <v>0</v>
      </c>
      <c r="I321" s="58">
        <f>'Приложение 4'!J763</f>
        <v>0</v>
      </c>
      <c r="J321" s="58">
        <f>'Приложение 4'!K763</f>
        <v>0</v>
      </c>
      <c r="K321" s="13"/>
    </row>
    <row r="322" spans="1:11" ht="15" x14ac:dyDescent="0.2">
      <c r="A322" s="181"/>
      <c r="B322" s="190"/>
      <c r="C322" s="13" t="s">
        <v>46</v>
      </c>
      <c r="D322" s="13"/>
      <c r="E322" s="58">
        <f>'Приложение 4'!F764</f>
        <v>0</v>
      </c>
      <c r="F322" s="58">
        <f>'Приложение 4'!G764</f>
        <v>0</v>
      </c>
      <c r="G322" s="58">
        <f>'Приложение 4'!H764</f>
        <v>0</v>
      </c>
      <c r="H322" s="58">
        <f>'Приложение 4'!I764</f>
        <v>0</v>
      </c>
      <c r="I322" s="58">
        <f>'Приложение 4'!J764</f>
        <v>0</v>
      </c>
      <c r="J322" s="58">
        <f>'Приложение 4'!K764</f>
        <v>0</v>
      </c>
      <c r="K322" s="13"/>
    </row>
    <row r="323" spans="1:11" ht="30" x14ac:dyDescent="0.2">
      <c r="A323" s="180">
        <f>A319+1</f>
        <v>14</v>
      </c>
      <c r="B323" s="188" t="s">
        <v>258</v>
      </c>
      <c r="C323" s="13" t="s">
        <v>4</v>
      </c>
      <c r="D323" s="13"/>
      <c r="E323" s="58">
        <f>'Приложение 4'!F766</f>
        <v>0</v>
      </c>
      <c r="F323" s="58">
        <f>'Приложение 4'!G766</f>
        <v>0</v>
      </c>
      <c r="G323" s="58">
        <f>'Приложение 4'!H766</f>
        <v>0</v>
      </c>
      <c r="H323" s="58">
        <f>'Приложение 4'!I766</f>
        <v>0</v>
      </c>
      <c r="I323" s="58">
        <f>'Приложение 4'!J766</f>
        <v>0</v>
      </c>
      <c r="J323" s="58">
        <f>'Приложение 4'!K766</f>
        <v>0</v>
      </c>
      <c r="K323" s="13"/>
    </row>
    <row r="324" spans="1:11" ht="30" x14ac:dyDescent="0.2">
      <c r="A324" s="180"/>
      <c r="B324" s="189"/>
      <c r="C324" s="13" t="s">
        <v>10</v>
      </c>
      <c r="D324" s="13"/>
      <c r="E324" s="58">
        <f>'Приложение 4'!F767</f>
        <v>0</v>
      </c>
      <c r="F324" s="58">
        <f>'Приложение 4'!G767</f>
        <v>0</v>
      </c>
      <c r="G324" s="58">
        <f>'Приложение 4'!H767</f>
        <v>0</v>
      </c>
      <c r="H324" s="58">
        <f>'Приложение 4'!I767</f>
        <v>0</v>
      </c>
      <c r="I324" s="58">
        <f>'Приложение 4'!J767</f>
        <v>0</v>
      </c>
      <c r="J324" s="58">
        <f>'Приложение 4'!K767</f>
        <v>0</v>
      </c>
      <c r="K324" s="13"/>
    </row>
    <row r="325" spans="1:11" ht="45" x14ac:dyDescent="0.2">
      <c r="A325" s="180"/>
      <c r="B325" s="189"/>
      <c r="C325" s="13" t="s">
        <v>26</v>
      </c>
      <c r="D325" s="13"/>
      <c r="E325" s="58">
        <f>'Приложение 4'!F768</f>
        <v>0</v>
      </c>
      <c r="F325" s="58">
        <f>'Приложение 4'!G768</f>
        <v>0</v>
      </c>
      <c r="G325" s="58">
        <f>'Приложение 4'!H768</f>
        <v>0</v>
      </c>
      <c r="H325" s="58">
        <f>'Приложение 4'!I768</f>
        <v>0</v>
      </c>
      <c r="I325" s="58">
        <f>'Приложение 4'!J768</f>
        <v>0</v>
      </c>
      <c r="J325" s="58">
        <f>'Приложение 4'!K768</f>
        <v>0</v>
      </c>
      <c r="K325" s="13"/>
    </row>
    <row r="326" spans="1:11" ht="15" x14ac:dyDescent="0.2">
      <c r="A326" s="181"/>
      <c r="B326" s="190"/>
      <c r="C326" s="13" t="s">
        <v>46</v>
      </c>
      <c r="D326" s="13"/>
      <c r="E326" s="58">
        <f>'Приложение 4'!F769</f>
        <v>0</v>
      </c>
      <c r="F326" s="58">
        <f>'Приложение 4'!G769</f>
        <v>0</v>
      </c>
      <c r="G326" s="58">
        <f>'Приложение 4'!H769</f>
        <v>0</v>
      </c>
      <c r="H326" s="58">
        <f>'Приложение 4'!I769</f>
        <v>0</v>
      </c>
      <c r="I326" s="58">
        <f>'Приложение 4'!J769</f>
        <v>0</v>
      </c>
      <c r="J326" s="58">
        <f>'Приложение 4'!K769</f>
        <v>0</v>
      </c>
      <c r="K326" s="13"/>
    </row>
    <row r="327" spans="1:11" ht="30" x14ac:dyDescent="0.2">
      <c r="A327" s="180">
        <f>A323+1</f>
        <v>15</v>
      </c>
      <c r="B327" s="188" t="s">
        <v>259</v>
      </c>
      <c r="C327" s="13" t="s">
        <v>4</v>
      </c>
      <c r="D327" s="13"/>
      <c r="E327" s="58">
        <f>'Приложение 4'!F771</f>
        <v>0</v>
      </c>
      <c r="F327" s="58">
        <f>'Приложение 4'!G771</f>
        <v>0</v>
      </c>
      <c r="G327" s="58">
        <f>'Приложение 4'!H771</f>
        <v>0</v>
      </c>
      <c r="H327" s="58">
        <f>'Приложение 4'!I771</f>
        <v>0</v>
      </c>
      <c r="I327" s="58">
        <f>'Приложение 4'!J771</f>
        <v>0</v>
      </c>
      <c r="J327" s="58">
        <f>'Приложение 4'!K771</f>
        <v>0</v>
      </c>
      <c r="K327" s="13"/>
    </row>
    <row r="328" spans="1:11" ht="30" x14ac:dyDescent="0.2">
      <c r="A328" s="180"/>
      <c r="B328" s="189"/>
      <c r="C328" s="13" t="s">
        <v>10</v>
      </c>
      <c r="D328" s="13"/>
      <c r="E328" s="58">
        <f>'Приложение 4'!F772</f>
        <v>0</v>
      </c>
      <c r="F328" s="58">
        <f>'Приложение 4'!G772</f>
        <v>0</v>
      </c>
      <c r="G328" s="58">
        <f>'Приложение 4'!H772</f>
        <v>0</v>
      </c>
      <c r="H328" s="58">
        <f>'Приложение 4'!I772</f>
        <v>0</v>
      </c>
      <c r="I328" s="58">
        <f>'Приложение 4'!J772</f>
        <v>0</v>
      </c>
      <c r="J328" s="58">
        <f>'Приложение 4'!K772</f>
        <v>0</v>
      </c>
      <c r="K328" s="13"/>
    </row>
    <row r="329" spans="1:11" ht="45" x14ac:dyDescent="0.2">
      <c r="A329" s="180"/>
      <c r="B329" s="189"/>
      <c r="C329" s="13" t="s">
        <v>26</v>
      </c>
      <c r="D329" s="13"/>
      <c r="E329" s="58">
        <f>'Приложение 4'!F773</f>
        <v>0</v>
      </c>
      <c r="F329" s="58">
        <f>'Приложение 4'!G773</f>
        <v>0</v>
      </c>
      <c r="G329" s="58">
        <f>'Приложение 4'!H773</f>
        <v>0</v>
      </c>
      <c r="H329" s="58">
        <f>'Приложение 4'!I773</f>
        <v>0</v>
      </c>
      <c r="I329" s="58">
        <f>'Приложение 4'!J773</f>
        <v>0</v>
      </c>
      <c r="J329" s="58">
        <f>'Приложение 4'!K773</f>
        <v>0</v>
      </c>
      <c r="K329" s="13"/>
    </row>
    <row r="330" spans="1:11" ht="15" x14ac:dyDescent="0.2">
      <c r="A330" s="181"/>
      <c r="B330" s="190"/>
      <c r="C330" s="13" t="s">
        <v>46</v>
      </c>
      <c r="D330" s="13"/>
      <c r="E330" s="58">
        <f>'Приложение 4'!F774</f>
        <v>0</v>
      </c>
      <c r="F330" s="58">
        <f>'Приложение 4'!G774</f>
        <v>0</v>
      </c>
      <c r="G330" s="58">
        <f>'Приложение 4'!H774</f>
        <v>0</v>
      </c>
      <c r="H330" s="58">
        <f>'Приложение 4'!I774</f>
        <v>0</v>
      </c>
      <c r="I330" s="58">
        <f>'Приложение 4'!J774</f>
        <v>0</v>
      </c>
      <c r="J330" s="58">
        <f>'Приложение 4'!K774</f>
        <v>0</v>
      </c>
      <c r="K330" s="13"/>
    </row>
    <row r="331" spans="1:11" ht="30" x14ac:dyDescent="0.2">
      <c r="A331" s="180">
        <f>A327+1</f>
        <v>16</v>
      </c>
      <c r="B331" s="188" t="s">
        <v>260</v>
      </c>
      <c r="C331" s="13" t="s">
        <v>4</v>
      </c>
      <c r="D331" s="13"/>
      <c r="E331" s="58">
        <f>'Приложение 4'!F776</f>
        <v>0</v>
      </c>
      <c r="F331" s="58">
        <f>'Приложение 4'!G776</f>
        <v>0</v>
      </c>
      <c r="G331" s="58">
        <f>'Приложение 4'!H776</f>
        <v>0</v>
      </c>
      <c r="H331" s="58">
        <f>'Приложение 4'!I776</f>
        <v>0</v>
      </c>
      <c r="I331" s="58">
        <f>'Приложение 4'!J776</f>
        <v>0</v>
      </c>
      <c r="J331" s="58">
        <f>'Приложение 4'!K776</f>
        <v>0</v>
      </c>
      <c r="K331" s="13"/>
    </row>
    <row r="332" spans="1:11" ht="30" x14ac:dyDescent="0.2">
      <c r="A332" s="180"/>
      <c r="B332" s="189"/>
      <c r="C332" s="13" t="s">
        <v>10</v>
      </c>
      <c r="D332" s="13"/>
      <c r="E332" s="58">
        <f>'Приложение 4'!F777</f>
        <v>0</v>
      </c>
      <c r="F332" s="58">
        <f>'Приложение 4'!G777</f>
        <v>0</v>
      </c>
      <c r="G332" s="58">
        <f>'Приложение 4'!H777</f>
        <v>0</v>
      </c>
      <c r="H332" s="58">
        <f>'Приложение 4'!I777</f>
        <v>0</v>
      </c>
      <c r="I332" s="58">
        <f>'Приложение 4'!J777</f>
        <v>0</v>
      </c>
      <c r="J332" s="58">
        <f>'Приложение 4'!K777</f>
        <v>0</v>
      </c>
      <c r="K332" s="13"/>
    </row>
    <row r="333" spans="1:11" ht="75" x14ac:dyDescent="0.2">
      <c r="A333" s="180"/>
      <c r="B333" s="189"/>
      <c r="C333" s="13" t="s">
        <v>26</v>
      </c>
      <c r="D333" s="13" t="s">
        <v>215</v>
      </c>
      <c r="E333" s="58">
        <f>'Приложение 4'!F778</f>
        <v>6205.7999999999993</v>
      </c>
      <c r="F333" s="58">
        <f>'Приложение 4'!G778</f>
        <v>2247.6999999999998</v>
      </c>
      <c r="G333" s="58">
        <f>'Приложение 4'!H778</f>
        <v>1051.0999999999999</v>
      </c>
      <c r="H333" s="58">
        <f>'Приложение 4'!I778</f>
        <v>969</v>
      </c>
      <c r="I333" s="58">
        <f>'Приложение 4'!J778</f>
        <v>969</v>
      </c>
      <c r="J333" s="58">
        <f>'Приложение 4'!K778</f>
        <v>969</v>
      </c>
      <c r="K333" s="13"/>
    </row>
    <row r="334" spans="1:11" ht="15" x14ac:dyDescent="0.2">
      <c r="A334" s="181"/>
      <c r="B334" s="190"/>
      <c r="C334" s="13" t="s">
        <v>46</v>
      </c>
      <c r="D334" s="13"/>
      <c r="E334" s="58">
        <f>'Приложение 4'!F779</f>
        <v>0</v>
      </c>
      <c r="F334" s="58">
        <f>'Приложение 4'!G779</f>
        <v>0</v>
      </c>
      <c r="G334" s="58">
        <f>'Приложение 4'!H779</f>
        <v>0</v>
      </c>
      <c r="H334" s="58">
        <f>'Приложение 4'!I779</f>
        <v>0</v>
      </c>
      <c r="I334" s="58">
        <f>'Приложение 4'!J779</f>
        <v>0</v>
      </c>
      <c r="J334" s="58">
        <f>'Приложение 4'!K779</f>
        <v>0</v>
      </c>
      <c r="K334" s="13"/>
    </row>
    <row r="335" spans="1:11" ht="30" x14ac:dyDescent="0.2">
      <c r="A335" s="180">
        <f>A331+1</f>
        <v>17</v>
      </c>
      <c r="B335" s="188" t="s">
        <v>490</v>
      </c>
      <c r="C335" s="13" t="s">
        <v>4</v>
      </c>
      <c r="D335" s="13"/>
      <c r="E335" s="58">
        <f>'Приложение 4'!F781</f>
        <v>0</v>
      </c>
      <c r="F335" s="58">
        <f>'Приложение 4'!G781</f>
        <v>0</v>
      </c>
      <c r="G335" s="58">
        <f>'Приложение 4'!H781</f>
        <v>0</v>
      </c>
      <c r="H335" s="58">
        <f>'Приложение 4'!I781</f>
        <v>0</v>
      </c>
      <c r="I335" s="58">
        <f>'Приложение 4'!J781</f>
        <v>0</v>
      </c>
      <c r="J335" s="58">
        <f>'Приложение 4'!K781</f>
        <v>0</v>
      </c>
      <c r="K335" s="13"/>
    </row>
    <row r="336" spans="1:11" ht="30" x14ac:dyDescent="0.2">
      <c r="A336" s="180"/>
      <c r="B336" s="189"/>
      <c r="C336" s="13" t="s">
        <v>10</v>
      </c>
      <c r="D336" s="13"/>
      <c r="E336" s="58">
        <f>'Приложение 4'!F782</f>
        <v>0</v>
      </c>
      <c r="F336" s="58">
        <f>'Приложение 4'!G782</f>
        <v>0</v>
      </c>
      <c r="G336" s="58">
        <f>'Приложение 4'!H782</f>
        <v>0</v>
      </c>
      <c r="H336" s="58">
        <f>'Приложение 4'!I782</f>
        <v>0</v>
      </c>
      <c r="I336" s="58">
        <f>'Приложение 4'!J782</f>
        <v>0</v>
      </c>
      <c r="J336" s="58">
        <f>'Приложение 4'!K782</f>
        <v>0</v>
      </c>
      <c r="K336" s="13"/>
    </row>
    <row r="337" spans="1:11" ht="75" x14ac:dyDescent="0.2">
      <c r="A337" s="180"/>
      <c r="B337" s="189"/>
      <c r="C337" s="13" t="s">
        <v>26</v>
      </c>
      <c r="D337" s="13" t="s">
        <v>215</v>
      </c>
      <c r="E337" s="58">
        <f>'Приложение 4'!F783</f>
        <v>7767.1</v>
      </c>
      <c r="F337" s="58">
        <f>'Приложение 4'!G783</f>
        <v>1496.9</v>
      </c>
      <c r="G337" s="58">
        <f>'Приложение 4'!H783</f>
        <v>825</v>
      </c>
      <c r="H337" s="58">
        <f>'Приложение 4'!I783</f>
        <v>2245.1999999999998</v>
      </c>
      <c r="I337" s="58">
        <f>'Приложение 4'!J783</f>
        <v>1600</v>
      </c>
      <c r="J337" s="58">
        <f>'Приложение 4'!K783</f>
        <v>1600</v>
      </c>
      <c r="K337" s="13"/>
    </row>
    <row r="338" spans="1:11" ht="15" x14ac:dyDescent="0.2">
      <c r="A338" s="181"/>
      <c r="B338" s="190"/>
      <c r="C338" s="13" t="s">
        <v>46</v>
      </c>
      <c r="D338" s="13"/>
      <c r="E338" s="58">
        <f>'Приложение 4'!F784</f>
        <v>0</v>
      </c>
      <c r="F338" s="58">
        <f>'Приложение 4'!G784</f>
        <v>0</v>
      </c>
      <c r="G338" s="58">
        <f>'Приложение 4'!H784</f>
        <v>0</v>
      </c>
      <c r="H338" s="58">
        <f>'Приложение 4'!I784</f>
        <v>0</v>
      </c>
      <c r="I338" s="58">
        <f>'Приложение 4'!J784</f>
        <v>0</v>
      </c>
      <c r="J338" s="58">
        <f>'Приложение 4'!K784</f>
        <v>0</v>
      </c>
      <c r="K338" s="13"/>
    </row>
    <row r="339" spans="1:11" ht="30" x14ac:dyDescent="0.2">
      <c r="A339" s="180">
        <f>A335+1</f>
        <v>18</v>
      </c>
      <c r="B339" s="188" t="s">
        <v>305</v>
      </c>
      <c r="C339" s="13" t="s">
        <v>4</v>
      </c>
      <c r="D339" s="13"/>
      <c r="E339" s="58">
        <f>'Приложение 4'!F821</f>
        <v>0</v>
      </c>
      <c r="F339" s="58">
        <f>'Приложение 4'!G821</f>
        <v>0</v>
      </c>
      <c r="G339" s="58">
        <f>'Приложение 4'!H821</f>
        <v>0</v>
      </c>
      <c r="H339" s="58">
        <f>'Приложение 4'!I821</f>
        <v>0</v>
      </c>
      <c r="I339" s="58">
        <f>'Приложение 4'!J821</f>
        <v>0</v>
      </c>
      <c r="J339" s="58">
        <f>'Приложение 4'!K821</f>
        <v>0</v>
      </c>
      <c r="K339" s="13"/>
    </row>
    <row r="340" spans="1:11" ht="90" x14ac:dyDescent="0.2">
      <c r="A340" s="180"/>
      <c r="B340" s="189"/>
      <c r="C340" s="13" t="s">
        <v>10</v>
      </c>
      <c r="D340" s="13" t="s">
        <v>261</v>
      </c>
      <c r="E340" s="58">
        <f>'Приложение 4'!F822</f>
        <v>34023</v>
      </c>
      <c r="F340" s="58">
        <f>'Приложение 4'!G822</f>
        <v>10486</v>
      </c>
      <c r="G340" s="58">
        <f>'Приложение 4'!H822</f>
        <v>10486</v>
      </c>
      <c r="H340" s="58">
        <f>'Приложение 4'!I822</f>
        <v>13051</v>
      </c>
      <c r="I340" s="58">
        <f>'Приложение 4'!J822</f>
        <v>0</v>
      </c>
      <c r="J340" s="58">
        <f>'Приложение 4'!K822</f>
        <v>0</v>
      </c>
      <c r="K340" s="13"/>
    </row>
    <row r="341" spans="1:11" ht="45" x14ac:dyDescent="0.2">
      <c r="A341" s="180"/>
      <c r="B341" s="189"/>
      <c r="C341" s="13" t="s">
        <v>26</v>
      </c>
      <c r="D341" s="13"/>
      <c r="E341" s="58">
        <f>'Приложение 4'!F823</f>
        <v>0</v>
      </c>
      <c r="F341" s="58">
        <f>'Приложение 4'!G823</f>
        <v>0</v>
      </c>
      <c r="G341" s="58">
        <f>'Приложение 4'!H823</f>
        <v>0</v>
      </c>
      <c r="H341" s="58">
        <f>'Приложение 4'!I823</f>
        <v>0</v>
      </c>
      <c r="I341" s="58">
        <f>'Приложение 4'!J823</f>
        <v>0</v>
      </c>
      <c r="J341" s="58">
        <f>'Приложение 4'!K823</f>
        <v>0</v>
      </c>
      <c r="K341" s="13"/>
    </row>
    <row r="342" spans="1:11" ht="15" x14ac:dyDescent="0.2">
      <c r="A342" s="181"/>
      <c r="B342" s="190"/>
      <c r="C342" s="13" t="s">
        <v>46</v>
      </c>
      <c r="D342" s="13"/>
      <c r="E342" s="58">
        <f>'Приложение 4'!F824</f>
        <v>0</v>
      </c>
      <c r="F342" s="58">
        <f>'Приложение 4'!G824</f>
        <v>0</v>
      </c>
      <c r="G342" s="58">
        <f>'Приложение 4'!H824</f>
        <v>0</v>
      </c>
      <c r="H342" s="58">
        <f>'Приложение 4'!I824</f>
        <v>0</v>
      </c>
      <c r="I342" s="58">
        <f>'Приложение 4'!J824</f>
        <v>0</v>
      </c>
      <c r="J342" s="58">
        <f>'Приложение 4'!K824</f>
        <v>0</v>
      </c>
      <c r="K342" s="13"/>
    </row>
    <row r="343" spans="1:11" ht="30" x14ac:dyDescent="0.2">
      <c r="A343" s="180">
        <f>A339+1</f>
        <v>19</v>
      </c>
      <c r="B343" s="185" t="s">
        <v>453</v>
      </c>
      <c r="C343" s="13" t="s">
        <v>4</v>
      </c>
      <c r="D343" s="13"/>
      <c r="E343" s="58">
        <f>'Приложение 4'!F636</f>
        <v>0</v>
      </c>
      <c r="F343" s="58">
        <f>'Приложение 4'!G636</f>
        <v>0</v>
      </c>
      <c r="G343" s="58">
        <f>'Приложение 4'!H636</f>
        <v>0</v>
      </c>
      <c r="H343" s="58">
        <f>'Приложение 4'!I636</f>
        <v>0</v>
      </c>
      <c r="I343" s="58">
        <f>'Приложение 4'!J636</f>
        <v>0</v>
      </c>
      <c r="J343" s="58">
        <f>'Приложение 4'!K636</f>
        <v>0</v>
      </c>
      <c r="K343" s="58"/>
    </row>
    <row r="344" spans="1:11" ht="30" x14ac:dyDescent="0.2">
      <c r="A344" s="180"/>
      <c r="B344" s="186"/>
      <c r="C344" s="13" t="s">
        <v>10</v>
      </c>
      <c r="D344" s="13"/>
      <c r="E344" s="58">
        <f>'Приложение 4'!F637</f>
        <v>0</v>
      </c>
      <c r="F344" s="58">
        <f>'Приложение 4'!G637</f>
        <v>0</v>
      </c>
      <c r="G344" s="58">
        <f>'Приложение 4'!H637</f>
        <v>0</v>
      </c>
      <c r="H344" s="58">
        <f>'Приложение 4'!I637</f>
        <v>0</v>
      </c>
      <c r="I344" s="58">
        <f>'Приложение 4'!J637</f>
        <v>0</v>
      </c>
      <c r="J344" s="58">
        <f>'Приложение 4'!K637</f>
        <v>0</v>
      </c>
      <c r="K344" s="13"/>
    </row>
    <row r="345" spans="1:11" ht="60" x14ac:dyDescent="0.2">
      <c r="A345" s="180"/>
      <c r="B345" s="186"/>
      <c r="C345" s="13" t="s">
        <v>26</v>
      </c>
      <c r="D345" s="13" t="s">
        <v>479</v>
      </c>
      <c r="E345" s="58">
        <f>'Приложение 4'!F638</f>
        <v>11170</v>
      </c>
      <c r="F345" s="58">
        <f>'Приложение 4'!G638</f>
        <v>0</v>
      </c>
      <c r="G345" s="58">
        <f>'Приложение 4'!H638</f>
        <v>11170</v>
      </c>
      <c r="H345" s="58">
        <f>'Приложение 4'!I638</f>
        <v>0</v>
      </c>
      <c r="I345" s="58">
        <f>'Приложение 4'!J638</f>
        <v>0</v>
      </c>
      <c r="J345" s="58">
        <f>'Приложение 4'!K638</f>
        <v>0</v>
      </c>
      <c r="K345" s="13"/>
    </row>
    <row r="346" spans="1:11" ht="15" x14ac:dyDescent="0.2">
      <c r="A346" s="181"/>
      <c r="B346" s="187"/>
      <c r="C346" s="13" t="s">
        <v>46</v>
      </c>
      <c r="D346" s="13"/>
      <c r="E346" s="58">
        <f>'Приложение 4'!F639</f>
        <v>0</v>
      </c>
      <c r="F346" s="58">
        <f>'Приложение 4'!G639</f>
        <v>0</v>
      </c>
      <c r="G346" s="58">
        <f>'Приложение 4'!H639</f>
        <v>0</v>
      </c>
      <c r="H346" s="58">
        <f>'Приложение 4'!I639</f>
        <v>0</v>
      </c>
      <c r="I346" s="58">
        <f>'Приложение 4'!J639</f>
        <v>0</v>
      </c>
      <c r="J346" s="58">
        <f>'Приложение 4'!K639</f>
        <v>0</v>
      </c>
      <c r="K346" s="13"/>
    </row>
    <row r="347" spans="1:11" ht="30" x14ac:dyDescent="0.2">
      <c r="A347" s="180">
        <f>A343+1</f>
        <v>20</v>
      </c>
      <c r="B347" s="185" t="s">
        <v>454</v>
      </c>
      <c r="C347" s="13" t="s">
        <v>4</v>
      </c>
      <c r="D347" s="13"/>
      <c r="E347" s="58">
        <f>'Приложение 4'!F641</f>
        <v>0</v>
      </c>
      <c r="F347" s="58">
        <f>'Приложение 4'!G641</f>
        <v>0</v>
      </c>
      <c r="G347" s="58">
        <f>'Приложение 4'!H641</f>
        <v>0</v>
      </c>
      <c r="H347" s="58">
        <f>'Приложение 4'!I641</f>
        <v>0</v>
      </c>
      <c r="I347" s="58">
        <f>'Приложение 4'!J641</f>
        <v>0</v>
      </c>
      <c r="J347" s="58">
        <f>'Приложение 4'!K641</f>
        <v>0</v>
      </c>
      <c r="K347" s="13"/>
    </row>
    <row r="348" spans="1:11" ht="30" x14ac:dyDescent="0.2">
      <c r="A348" s="180"/>
      <c r="B348" s="186"/>
      <c r="C348" s="13" t="s">
        <v>10</v>
      </c>
      <c r="D348" s="13"/>
      <c r="E348" s="58">
        <f>'Приложение 4'!F642</f>
        <v>0</v>
      </c>
      <c r="F348" s="58">
        <f>'Приложение 4'!G642</f>
        <v>0</v>
      </c>
      <c r="G348" s="58">
        <f>'Приложение 4'!H642</f>
        <v>0</v>
      </c>
      <c r="H348" s="58">
        <f>'Приложение 4'!I642</f>
        <v>0</v>
      </c>
      <c r="I348" s="58">
        <f>'Приложение 4'!J642</f>
        <v>0</v>
      </c>
      <c r="J348" s="58">
        <f>'Приложение 4'!K642</f>
        <v>0</v>
      </c>
      <c r="K348" s="13"/>
    </row>
    <row r="349" spans="1:11" ht="60" x14ac:dyDescent="0.2">
      <c r="A349" s="180"/>
      <c r="B349" s="186"/>
      <c r="C349" s="13" t="s">
        <v>26</v>
      </c>
      <c r="D349" s="13" t="s">
        <v>479</v>
      </c>
      <c r="E349" s="58">
        <f>'Приложение 4'!F643</f>
        <v>1337</v>
      </c>
      <c r="F349" s="58">
        <f>'Приложение 4'!G643</f>
        <v>0</v>
      </c>
      <c r="G349" s="58">
        <f>'Приложение 4'!H643</f>
        <v>1337</v>
      </c>
      <c r="H349" s="58">
        <f>'Приложение 4'!I643</f>
        <v>0</v>
      </c>
      <c r="I349" s="58">
        <f>'Приложение 4'!J643</f>
        <v>0</v>
      </c>
      <c r="J349" s="58">
        <f>'Приложение 4'!K643</f>
        <v>0</v>
      </c>
      <c r="K349" s="13"/>
    </row>
    <row r="350" spans="1:11" ht="15" x14ac:dyDescent="0.2">
      <c r="A350" s="181"/>
      <c r="B350" s="187"/>
      <c r="C350" s="13" t="s">
        <v>46</v>
      </c>
      <c r="D350" s="13"/>
      <c r="E350" s="58">
        <f>'Приложение 4'!F644</f>
        <v>0</v>
      </c>
      <c r="F350" s="58">
        <f>'Приложение 4'!G644</f>
        <v>0</v>
      </c>
      <c r="G350" s="58">
        <f>'Приложение 4'!H644</f>
        <v>0</v>
      </c>
      <c r="H350" s="58">
        <f>'Приложение 4'!I644</f>
        <v>0</v>
      </c>
      <c r="I350" s="58">
        <f>'Приложение 4'!J644</f>
        <v>0</v>
      </c>
      <c r="J350" s="58">
        <f>'Приложение 4'!K644</f>
        <v>0</v>
      </c>
      <c r="K350" s="13"/>
    </row>
    <row r="351" spans="1:11" ht="30" x14ac:dyDescent="0.2">
      <c r="A351" s="180">
        <f>A347+1</f>
        <v>21</v>
      </c>
      <c r="B351" s="185" t="s">
        <v>445</v>
      </c>
      <c r="C351" s="13" t="s">
        <v>4</v>
      </c>
      <c r="D351" s="13"/>
      <c r="E351" s="58">
        <f>'Приложение 4'!F646</f>
        <v>0</v>
      </c>
      <c r="F351" s="58">
        <f>'Приложение 4'!G646</f>
        <v>0</v>
      </c>
      <c r="G351" s="58">
        <f>'Приложение 4'!H646</f>
        <v>0</v>
      </c>
      <c r="H351" s="58">
        <f>'Приложение 4'!I646</f>
        <v>0</v>
      </c>
      <c r="I351" s="58">
        <f>'Приложение 4'!J646</f>
        <v>0</v>
      </c>
      <c r="J351" s="58">
        <f>'Приложение 4'!K646</f>
        <v>0</v>
      </c>
      <c r="K351" s="13"/>
    </row>
    <row r="352" spans="1:11" ht="30" x14ac:dyDescent="0.2">
      <c r="A352" s="180"/>
      <c r="B352" s="186"/>
      <c r="C352" s="13" t="s">
        <v>10</v>
      </c>
      <c r="D352" s="13"/>
      <c r="E352" s="58">
        <f>'Приложение 4'!F647</f>
        <v>0</v>
      </c>
      <c r="F352" s="58">
        <f>'Приложение 4'!G647</f>
        <v>0</v>
      </c>
      <c r="G352" s="58">
        <f>'Приложение 4'!H647</f>
        <v>0</v>
      </c>
      <c r="H352" s="58">
        <f>'Приложение 4'!I647</f>
        <v>0</v>
      </c>
      <c r="I352" s="58">
        <f>'Приложение 4'!J647</f>
        <v>0</v>
      </c>
      <c r="J352" s="58">
        <f>'Приложение 4'!K647</f>
        <v>0</v>
      </c>
      <c r="K352" s="13"/>
    </row>
    <row r="353" spans="1:11" ht="60" x14ac:dyDescent="0.2">
      <c r="A353" s="180"/>
      <c r="B353" s="186"/>
      <c r="C353" s="13" t="s">
        <v>26</v>
      </c>
      <c r="D353" s="13" t="s">
        <v>476</v>
      </c>
      <c r="E353" s="58">
        <f>'Приложение 4'!F648</f>
        <v>9876.8000000000011</v>
      </c>
      <c r="F353" s="58">
        <f>'Приложение 4'!G648</f>
        <v>0</v>
      </c>
      <c r="G353" s="58">
        <f>'Приложение 4'!H648</f>
        <v>9876.8000000000011</v>
      </c>
      <c r="H353" s="58">
        <f>'Приложение 4'!I648</f>
        <v>0</v>
      </c>
      <c r="I353" s="58">
        <f>'Приложение 4'!J648</f>
        <v>0</v>
      </c>
      <c r="J353" s="58">
        <f>'Приложение 4'!K648</f>
        <v>0</v>
      </c>
      <c r="K353" s="13"/>
    </row>
    <row r="354" spans="1:11" ht="15" x14ac:dyDescent="0.2">
      <c r="A354" s="181"/>
      <c r="B354" s="187"/>
      <c r="C354" s="13" t="s">
        <v>46</v>
      </c>
      <c r="D354" s="13"/>
      <c r="E354" s="58">
        <f>'Приложение 4'!F649</f>
        <v>0</v>
      </c>
      <c r="F354" s="58">
        <f>'Приложение 4'!G649</f>
        <v>0</v>
      </c>
      <c r="G354" s="58">
        <f>'Приложение 4'!H649</f>
        <v>0</v>
      </c>
      <c r="H354" s="58">
        <f>'Приложение 4'!I649</f>
        <v>0</v>
      </c>
      <c r="I354" s="58">
        <f>'Приложение 4'!J649</f>
        <v>0</v>
      </c>
      <c r="J354" s="58">
        <f>'Приложение 4'!K649</f>
        <v>0</v>
      </c>
      <c r="K354" s="13"/>
    </row>
    <row r="355" spans="1:11" ht="30" x14ac:dyDescent="0.2">
      <c r="A355" s="180">
        <f>A351+1</f>
        <v>22</v>
      </c>
      <c r="B355" s="185" t="s">
        <v>515</v>
      </c>
      <c r="C355" s="13" t="s">
        <v>4</v>
      </c>
      <c r="D355" s="13"/>
      <c r="E355" s="58">
        <f>'Приложение 4'!F651</f>
        <v>0</v>
      </c>
      <c r="F355" s="58">
        <f>'Приложение 4'!G651</f>
        <v>0</v>
      </c>
      <c r="G355" s="58">
        <f>'Приложение 4'!H651</f>
        <v>0</v>
      </c>
      <c r="H355" s="58">
        <f>'Приложение 4'!I651</f>
        <v>0</v>
      </c>
      <c r="I355" s="58">
        <f>'Приложение 4'!J651</f>
        <v>0</v>
      </c>
      <c r="J355" s="58">
        <f>'Приложение 4'!K651</f>
        <v>0</v>
      </c>
      <c r="K355" s="58"/>
    </row>
    <row r="356" spans="1:11" ht="30" x14ac:dyDescent="0.2">
      <c r="A356" s="180"/>
      <c r="B356" s="186"/>
      <c r="C356" s="13" t="s">
        <v>10</v>
      </c>
      <c r="D356" s="13"/>
      <c r="E356" s="58">
        <f>'Приложение 4'!F652</f>
        <v>0</v>
      </c>
      <c r="F356" s="58">
        <f>'Приложение 4'!G652</f>
        <v>0</v>
      </c>
      <c r="G356" s="58">
        <f>'Приложение 4'!H652</f>
        <v>0</v>
      </c>
      <c r="H356" s="58">
        <f>'Приложение 4'!I652</f>
        <v>0</v>
      </c>
      <c r="I356" s="58">
        <f>'Приложение 4'!J652</f>
        <v>0</v>
      </c>
      <c r="J356" s="58">
        <f>'Приложение 4'!K652</f>
        <v>0</v>
      </c>
      <c r="K356" s="58"/>
    </row>
    <row r="357" spans="1:11" ht="60" x14ac:dyDescent="0.2">
      <c r="A357" s="180"/>
      <c r="B357" s="186"/>
      <c r="C357" s="13" t="s">
        <v>26</v>
      </c>
      <c r="D357" s="13" t="s">
        <v>476</v>
      </c>
      <c r="E357" s="58">
        <f>'Приложение 4'!F653</f>
        <v>3000</v>
      </c>
      <c r="F357" s="58">
        <f>'Приложение 4'!G653</f>
        <v>0</v>
      </c>
      <c r="G357" s="58">
        <f>'Приложение 4'!H653</f>
        <v>3000</v>
      </c>
      <c r="H357" s="58">
        <f>'Приложение 4'!I653</f>
        <v>0</v>
      </c>
      <c r="I357" s="58">
        <f>'Приложение 4'!J653</f>
        <v>0</v>
      </c>
      <c r="J357" s="58">
        <f>'Приложение 4'!K653</f>
        <v>0</v>
      </c>
      <c r="K357" s="58"/>
    </row>
    <row r="358" spans="1:11" ht="15" x14ac:dyDescent="0.2">
      <c r="A358" s="181"/>
      <c r="B358" s="187"/>
      <c r="C358" s="13" t="s">
        <v>46</v>
      </c>
      <c r="D358" s="13"/>
      <c r="E358" s="58">
        <f>'Приложение 4'!F654</f>
        <v>0</v>
      </c>
      <c r="F358" s="58">
        <f>'Приложение 4'!G654</f>
        <v>0</v>
      </c>
      <c r="G358" s="58">
        <f>'Приложение 4'!H654</f>
        <v>0</v>
      </c>
      <c r="H358" s="58">
        <f>'Приложение 4'!I654</f>
        <v>0</v>
      </c>
      <c r="I358" s="58">
        <f>'Приложение 4'!J654</f>
        <v>0</v>
      </c>
      <c r="J358" s="58">
        <f>'Приложение 4'!K654</f>
        <v>0</v>
      </c>
      <c r="K358" s="58"/>
    </row>
    <row r="359" spans="1:11" ht="30" x14ac:dyDescent="0.2">
      <c r="A359" s="180">
        <f>A355+1</f>
        <v>23</v>
      </c>
      <c r="B359" s="185" t="s">
        <v>514</v>
      </c>
      <c r="C359" s="13" t="s">
        <v>4</v>
      </c>
      <c r="D359" s="13"/>
      <c r="E359" s="58">
        <f>'Приложение 4'!F656</f>
        <v>0</v>
      </c>
      <c r="F359" s="58">
        <f>'Приложение 4'!G656</f>
        <v>0</v>
      </c>
      <c r="G359" s="58">
        <f>'Приложение 4'!H656</f>
        <v>0</v>
      </c>
      <c r="H359" s="58">
        <f>'Приложение 4'!I656</f>
        <v>0</v>
      </c>
      <c r="I359" s="58">
        <f>'Приложение 4'!J656</f>
        <v>0</v>
      </c>
      <c r="J359" s="58">
        <f>'Приложение 4'!K656</f>
        <v>0</v>
      </c>
      <c r="K359" s="58"/>
    </row>
    <row r="360" spans="1:11" ht="30" x14ac:dyDescent="0.2">
      <c r="A360" s="180"/>
      <c r="B360" s="186"/>
      <c r="C360" s="13" t="s">
        <v>10</v>
      </c>
      <c r="D360" s="13"/>
      <c r="E360" s="58">
        <f>'Приложение 4'!F657</f>
        <v>0</v>
      </c>
      <c r="F360" s="58">
        <f>'Приложение 4'!G657</f>
        <v>0</v>
      </c>
      <c r="G360" s="58">
        <f>'Приложение 4'!H657</f>
        <v>0</v>
      </c>
      <c r="H360" s="58">
        <f>'Приложение 4'!I657</f>
        <v>0</v>
      </c>
      <c r="I360" s="58">
        <f>'Приложение 4'!J657</f>
        <v>0</v>
      </c>
      <c r="J360" s="58">
        <f>'Приложение 4'!K657</f>
        <v>0</v>
      </c>
      <c r="K360" s="58"/>
    </row>
    <row r="361" spans="1:11" ht="60" x14ac:dyDescent="0.2">
      <c r="A361" s="180"/>
      <c r="B361" s="186"/>
      <c r="C361" s="13" t="s">
        <v>26</v>
      </c>
      <c r="D361" s="13" t="s">
        <v>476</v>
      </c>
      <c r="E361" s="58">
        <f>'Приложение 4'!F658</f>
        <v>4071.8</v>
      </c>
      <c r="F361" s="58">
        <f>'Приложение 4'!G658</f>
        <v>0</v>
      </c>
      <c r="G361" s="58">
        <f>'Приложение 4'!H658</f>
        <v>4071.8</v>
      </c>
      <c r="H361" s="58">
        <f>'Приложение 4'!I658</f>
        <v>0</v>
      </c>
      <c r="I361" s="58">
        <f>'Приложение 4'!J658</f>
        <v>0</v>
      </c>
      <c r="J361" s="58">
        <f>'Приложение 4'!K658</f>
        <v>0</v>
      </c>
      <c r="K361" s="58"/>
    </row>
    <row r="362" spans="1:11" ht="15" x14ac:dyDescent="0.2">
      <c r="A362" s="181"/>
      <c r="B362" s="187"/>
      <c r="C362" s="13" t="s">
        <v>46</v>
      </c>
      <c r="D362" s="13"/>
      <c r="E362" s="58">
        <f>'Приложение 4'!F659</f>
        <v>0</v>
      </c>
      <c r="F362" s="58">
        <f>'Приложение 4'!G659</f>
        <v>0</v>
      </c>
      <c r="G362" s="58">
        <f>'Приложение 4'!H659</f>
        <v>0</v>
      </c>
      <c r="H362" s="58">
        <f>'Приложение 4'!I659</f>
        <v>0</v>
      </c>
      <c r="I362" s="58">
        <f>'Приложение 4'!J659</f>
        <v>0</v>
      </c>
      <c r="J362" s="58">
        <f>'Приложение 4'!K659</f>
        <v>0</v>
      </c>
      <c r="K362" s="58"/>
    </row>
    <row r="363" spans="1:11" ht="30" x14ac:dyDescent="0.2">
      <c r="A363" s="180">
        <f>A359+1</f>
        <v>24</v>
      </c>
      <c r="B363" s="185" t="s">
        <v>513</v>
      </c>
      <c r="C363" s="13" t="s">
        <v>4</v>
      </c>
      <c r="D363" s="13"/>
      <c r="E363" s="58">
        <f>'Приложение 4'!F661</f>
        <v>0</v>
      </c>
      <c r="F363" s="58">
        <f>'Приложение 4'!G661</f>
        <v>0</v>
      </c>
      <c r="G363" s="58">
        <f>'Приложение 4'!H661</f>
        <v>0</v>
      </c>
      <c r="H363" s="58">
        <f>'Приложение 4'!I661</f>
        <v>0</v>
      </c>
      <c r="I363" s="58">
        <f>'Приложение 4'!J661</f>
        <v>0</v>
      </c>
      <c r="J363" s="58">
        <f>'Приложение 4'!K661</f>
        <v>0</v>
      </c>
      <c r="K363" s="58"/>
    </row>
    <row r="364" spans="1:11" ht="30" x14ac:dyDescent="0.2">
      <c r="A364" s="180"/>
      <c r="B364" s="186"/>
      <c r="C364" s="13" t="s">
        <v>10</v>
      </c>
      <c r="D364" s="13"/>
      <c r="E364" s="58">
        <f>'Приложение 4'!F662</f>
        <v>0</v>
      </c>
      <c r="F364" s="58">
        <f>'Приложение 4'!G662</f>
        <v>0</v>
      </c>
      <c r="G364" s="58">
        <f>'Приложение 4'!H662</f>
        <v>0</v>
      </c>
      <c r="H364" s="58">
        <f>'Приложение 4'!I662</f>
        <v>0</v>
      </c>
      <c r="I364" s="58">
        <f>'Приложение 4'!J662</f>
        <v>0</v>
      </c>
      <c r="J364" s="58">
        <f>'Приложение 4'!K662</f>
        <v>0</v>
      </c>
      <c r="K364" s="58"/>
    </row>
    <row r="365" spans="1:11" ht="60" x14ac:dyDescent="0.2">
      <c r="A365" s="180"/>
      <c r="B365" s="186"/>
      <c r="C365" s="13" t="s">
        <v>26</v>
      </c>
      <c r="D365" s="13" t="s">
        <v>476</v>
      </c>
      <c r="E365" s="58">
        <f>'Приложение 4'!F663</f>
        <v>2267.2000000000003</v>
      </c>
      <c r="F365" s="58">
        <f>'Приложение 4'!G663</f>
        <v>0</v>
      </c>
      <c r="G365" s="58">
        <f>'Приложение 4'!H663</f>
        <v>2267.2000000000003</v>
      </c>
      <c r="H365" s="58">
        <f>'Приложение 4'!I663</f>
        <v>0</v>
      </c>
      <c r="I365" s="58">
        <f>'Приложение 4'!J663</f>
        <v>0</v>
      </c>
      <c r="J365" s="58">
        <f>'Приложение 4'!K663</f>
        <v>0</v>
      </c>
      <c r="K365" s="58"/>
    </row>
    <row r="366" spans="1:11" ht="15" x14ac:dyDescent="0.2">
      <c r="A366" s="181"/>
      <c r="B366" s="187"/>
      <c r="C366" s="13" t="s">
        <v>46</v>
      </c>
      <c r="D366" s="13"/>
      <c r="E366" s="58">
        <f>'Приложение 4'!F664</f>
        <v>0</v>
      </c>
      <c r="F366" s="58">
        <f>'Приложение 4'!G664</f>
        <v>0</v>
      </c>
      <c r="G366" s="58">
        <f>'Приложение 4'!H664</f>
        <v>0</v>
      </c>
      <c r="H366" s="58">
        <f>'Приложение 4'!I664</f>
        <v>0</v>
      </c>
      <c r="I366" s="58">
        <f>'Приложение 4'!J664</f>
        <v>0</v>
      </c>
      <c r="J366" s="58">
        <f>'Приложение 4'!K664</f>
        <v>0</v>
      </c>
      <c r="K366" s="58"/>
    </row>
    <row r="367" spans="1:11" ht="30" x14ac:dyDescent="0.2">
      <c r="A367" s="180">
        <f>A363+1</f>
        <v>25</v>
      </c>
      <c r="B367" s="185" t="s">
        <v>517</v>
      </c>
      <c r="C367" s="13" t="s">
        <v>4</v>
      </c>
      <c r="D367" s="13"/>
      <c r="E367" s="58">
        <f>'Приложение 4'!F666</f>
        <v>0</v>
      </c>
      <c r="F367" s="58">
        <f>'Приложение 4'!G666</f>
        <v>0</v>
      </c>
      <c r="G367" s="58">
        <f>'Приложение 4'!H666</f>
        <v>0</v>
      </c>
      <c r="H367" s="58">
        <f>'Приложение 4'!I666</f>
        <v>0</v>
      </c>
      <c r="I367" s="58">
        <f>'Приложение 4'!J666</f>
        <v>0</v>
      </c>
      <c r="J367" s="58">
        <f>'Приложение 4'!K666</f>
        <v>0</v>
      </c>
      <c r="K367" s="58"/>
    </row>
    <row r="368" spans="1:11" ht="30" x14ac:dyDescent="0.2">
      <c r="A368" s="180"/>
      <c r="B368" s="186"/>
      <c r="C368" s="13" t="s">
        <v>10</v>
      </c>
      <c r="D368" s="13"/>
      <c r="E368" s="58">
        <f>'Приложение 4'!F667</f>
        <v>0</v>
      </c>
      <c r="F368" s="58">
        <f>'Приложение 4'!G667</f>
        <v>0</v>
      </c>
      <c r="G368" s="58">
        <f>'Приложение 4'!H667</f>
        <v>0</v>
      </c>
      <c r="H368" s="58">
        <f>'Приложение 4'!I667</f>
        <v>0</v>
      </c>
      <c r="I368" s="58">
        <f>'Приложение 4'!J667</f>
        <v>0</v>
      </c>
      <c r="J368" s="58">
        <f>'Приложение 4'!K667</f>
        <v>0</v>
      </c>
      <c r="K368" s="58"/>
    </row>
    <row r="369" spans="1:11" ht="60" x14ac:dyDescent="0.2">
      <c r="A369" s="180"/>
      <c r="B369" s="186"/>
      <c r="C369" s="13" t="s">
        <v>26</v>
      </c>
      <c r="D369" s="13" t="s">
        <v>476</v>
      </c>
      <c r="E369" s="58">
        <f>'Приложение 4'!F668</f>
        <v>3000</v>
      </c>
      <c r="F369" s="58">
        <f>'Приложение 4'!G668</f>
        <v>0</v>
      </c>
      <c r="G369" s="58">
        <f>'Приложение 4'!H668</f>
        <v>3000</v>
      </c>
      <c r="H369" s="58">
        <f>'Приложение 4'!I668</f>
        <v>0</v>
      </c>
      <c r="I369" s="58">
        <f>'Приложение 4'!J668</f>
        <v>0</v>
      </c>
      <c r="J369" s="58">
        <f>'Приложение 4'!K668</f>
        <v>0</v>
      </c>
      <c r="K369" s="58"/>
    </row>
    <row r="370" spans="1:11" ht="15" x14ac:dyDescent="0.2">
      <c r="A370" s="181"/>
      <c r="B370" s="187"/>
      <c r="C370" s="13" t="s">
        <v>46</v>
      </c>
      <c r="D370" s="13"/>
      <c r="E370" s="58">
        <f>'Приложение 4'!F669</f>
        <v>0</v>
      </c>
      <c r="F370" s="58">
        <f>'Приложение 4'!G669</f>
        <v>0</v>
      </c>
      <c r="G370" s="58">
        <f>'Приложение 4'!H669</f>
        <v>0</v>
      </c>
      <c r="H370" s="58">
        <f>'Приложение 4'!I669</f>
        <v>0</v>
      </c>
      <c r="I370" s="58">
        <f>'Приложение 4'!J669</f>
        <v>0</v>
      </c>
      <c r="J370" s="58">
        <f>'Приложение 4'!K669</f>
        <v>0</v>
      </c>
      <c r="K370" s="58"/>
    </row>
    <row r="371" spans="1:11" ht="30" x14ac:dyDescent="0.2">
      <c r="A371" s="180">
        <f>A367+1</f>
        <v>26</v>
      </c>
      <c r="B371" s="185" t="s">
        <v>518</v>
      </c>
      <c r="C371" s="13" t="s">
        <v>4</v>
      </c>
      <c r="D371" s="13"/>
      <c r="E371" s="58">
        <f>'Приложение 4'!F671</f>
        <v>0</v>
      </c>
      <c r="F371" s="58">
        <f>'Приложение 4'!G671</f>
        <v>0</v>
      </c>
      <c r="G371" s="58">
        <f>'Приложение 4'!H671</f>
        <v>0</v>
      </c>
      <c r="H371" s="58">
        <f>'Приложение 4'!I671</f>
        <v>0</v>
      </c>
      <c r="I371" s="58">
        <f>'Приложение 4'!J671</f>
        <v>0</v>
      </c>
      <c r="J371" s="58">
        <f>'Приложение 4'!K671</f>
        <v>0</v>
      </c>
      <c r="K371" s="58"/>
    </row>
    <row r="372" spans="1:11" ht="30" x14ac:dyDescent="0.2">
      <c r="A372" s="180"/>
      <c r="B372" s="186"/>
      <c r="C372" s="13" t="s">
        <v>10</v>
      </c>
      <c r="D372" s="13"/>
      <c r="E372" s="58">
        <f>'Приложение 4'!F672</f>
        <v>0</v>
      </c>
      <c r="F372" s="58">
        <f>'Приложение 4'!G672</f>
        <v>0</v>
      </c>
      <c r="G372" s="58">
        <f>'Приложение 4'!H672</f>
        <v>0</v>
      </c>
      <c r="H372" s="58">
        <f>'Приложение 4'!I672</f>
        <v>0</v>
      </c>
      <c r="I372" s="58">
        <f>'Приложение 4'!J672</f>
        <v>0</v>
      </c>
      <c r="J372" s="58">
        <f>'Приложение 4'!K672</f>
        <v>0</v>
      </c>
      <c r="K372" s="58"/>
    </row>
    <row r="373" spans="1:11" ht="60" x14ac:dyDescent="0.2">
      <c r="A373" s="180"/>
      <c r="B373" s="186"/>
      <c r="C373" s="13" t="s">
        <v>26</v>
      </c>
      <c r="D373" s="13" t="s">
        <v>476</v>
      </c>
      <c r="E373" s="58">
        <f>'Приложение 4'!F673</f>
        <v>2540</v>
      </c>
      <c r="F373" s="58">
        <f>'Приложение 4'!G673</f>
        <v>0</v>
      </c>
      <c r="G373" s="58">
        <f>'Приложение 4'!H673</f>
        <v>2540</v>
      </c>
      <c r="H373" s="58">
        <f>'Приложение 4'!I673</f>
        <v>0</v>
      </c>
      <c r="I373" s="58">
        <f>'Приложение 4'!J673</f>
        <v>0</v>
      </c>
      <c r="J373" s="58">
        <f>'Приложение 4'!K673</f>
        <v>0</v>
      </c>
      <c r="K373" s="58"/>
    </row>
    <row r="374" spans="1:11" ht="15" x14ac:dyDescent="0.2">
      <c r="A374" s="181"/>
      <c r="B374" s="187"/>
      <c r="C374" s="13" t="s">
        <v>46</v>
      </c>
      <c r="D374" s="13"/>
      <c r="E374" s="58">
        <f>'Приложение 4'!F674</f>
        <v>0</v>
      </c>
      <c r="F374" s="58">
        <f>'Приложение 4'!G674</f>
        <v>0</v>
      </c>
      <c r="G374" s="58">
        <f>'Приложение 4'!H674</f>
        <v>0</v>
      </c>
      <c r="H374" s="58">
        <f>'Приложение 4'!I674</f>
        <v>0</v>
      </c>
      <c r="I374" s="58">
        <f>'Приложение 4'!J674</f>
        <v>0</v>
      </c>
      <c r="J374" s="58">
        <f>'Приложение 4'!K674</f>
        <v>0</v>
      </c>
      <c r="K374" s="58"/>
    </row>
    <row r="375" spans="1:11" ht="30" x14ac:dyDescent="0.2">
      <c r="A375" s="180">
        <f>A371+1</f>
        <v>27</v>
      </c>
      <c r="B375" s="185" t="s">
        <v>519</v>
      </c>
      <c r="C375" s="13" t="s">
        <v>4</v>
      </c>
      <c r="D375" s="13"/>
      <c r="E375" s="58">
        <f>'Приложение 4'!F676</f>
        <v>0</v>
      </c>
      <c r="F375" s="58">
        <f>'Приложение 4'!G676</f>
        <v>0</v>
      </c>
      <c r="G375" s="58">
        <f>'Приложение 4'!H676</f>
        <v>0</v>
      </c>
      <c r="H375" s="58">
        <f>'Приложение 4'!I676</f>
        <v>0</v>
      </c>
      <c r="I375" s="58">
        <f>'Приложение 4'!J676</f>
        <v>0</v>
      </c>
      <c r="J375" s="58">
        <f>'Приложение 4'!K676</f>
        <v>0</v>
      </c>
      <c r="K375" s="58"/>
    </row>
    <row r="376" spans="1:11" ht="30" x14ac:dyDescent="0.2">
      <c r="A376" s="180"/>
      <c r="B376" s="186"/>
      <c r="C376" s="13" t="s">
        <v>10</v>
      </c>
      <c r="D376" s="13"/>
      <c r="E376" s="58">
        <f>'Приложение 4'!F677</f>
        <v>0</v>
      </c>
      <c r="F376" s="58">
        <f>'Приложение 4'!G677</f>
        <v>0</v>
      </c>
      <c r="G376" s="58">
        <f>'Приложение 4'!H677</f>
        <v>0</v>
      </c>
      <c r="H376" s="58">
        <f>'Приложение 4'!I677</f>
        <v>0</v>
      </c>
      <c r="I376" s="58">
        <f>'Приложение 4'!J677</f>
        <v>0</v>
      </c>
      <c r="J376" s="58">
        <f>'Приложение 4'!K677</f>
        <v>0</v>
      </c>
      <c r="K376" s="58"/>
    </row>
    <row r="377" spans="1:11" ht="60" x14ac:dyDescent="0.2">
      <c r="A377" s="180"/>
      <c r="B377" s="186"/>
      <c r="C377" s="13" t="s">
        <v>26</v>
      </c>
      <c r="D377" s="13" t="s">
        <v>476</v>
      </c>
      <c r="E377" s="58">
        <f>'Приложение 4'!F678</f>
        <v>0</v>
      </c>
      <c r="F377" s="58">
        <f>'Приложение 4'!G678</f>
        <v>0</v>
      </c>
      <c r="G377" s="58">
        <f>'Приложение 4'!H678</f>
        <v>0</v>
      </c>
      <c r="H377" s="58">
        <f>'Приложение 4'!I678</f>
        <v>0</v>
      </c>
      <c r="I377" s="58">
        <f>'Приложение 4'!J678</f>
        <v>0</v>
      </c>
      <c r="J377" s="58">
        <f>'Приложение 4'!K678</f>
        <v>0</v>
      </c>
      <c r="K377" s="58"/>
    </row>
    <row r="378" spans="1:11" ht="15" x14ac:dyDescent="0.2">
      <c r="A378" s="181"/>
      <c r="B378" s="187"/>
      <c r="C378" s="13" t="s">
        <v>46</v>
      </c>
      <c r="D378" s="13"/>
      <c r="E378" s="58">
        <f>'Приложение 4'!F679</f>
        <v>0</v>
      </c>
      <c r="F378" s="58">
        <f>'Приложение 4'!G679</f>
        <v>0</v>
      </c>
      <c r="G378" s="58">
        <f>'Приложение 4'!H679</f>
        <v>0</v>
      </c>
      <c r="H378" s="58">
        <f>'Приложение 4'!I679</f>
        <v>0</v>
      </c>
      <c r="I378" s="58">
        <f>'Приложение 4'!J679</f>
        <v>0</v>
      </c>
      <c r="J378" s="58">
        <f>'Приложение 4'!K679</f>
        <v>0</v>
      </c>
      <c r="K378" s="58"/>
    </row>
    <row r="379" spans="1:11" ht="30" x14ac:dyDescent="0.2">
      <c r="A379" s="180">
        <f>A375+1</f>
        <v>28</v>
      </c>
      <c r="B379" s="185" t="s">
        <v>520</v>
      </c>
      <c r="C379" s="13" t="s">
        <v>4</v>
      </c>
      <c r="D379" s="13"/>
      <c r="E379" s="58">
        <f>'Приложение 4'!F681</f>
        <v>0</v>
      </c>
      <c r="F379" s="58">
        <f>'Приложение 4'!G681</f>
        <v>0</v>
      </c>
      <c r="G379" s="58">
        <f>'Приложение 4'!H681</f>
        <v>0</v>
      </c>
      <c r="H379" s="58">
        <f>'Приложение 4'!I681</f>
        <v>0</v>
      </c>
      <c r="I379" s="58">
        <f>'Приложение 4'!J681</f>
        <v>0</v>
      </c>
      <c r="J379" s="58">
        <f>'Приложение 4'!K681</f>
        <v>0</v>
      </c>
      <c r="K379" s="58"/>
    </row>
    <row r="380" spans="1:11" ht="30" x14ac:dyDescent="0.2">
      <c r="A380" s="180"/>
      <c r="B380" s="186"/>
      <c r="C380" s="13" t="s">
        <v>10</v>
      </c>
      <c r="D380" s="13"/>
      <c r="E380" s="58">
        <f>'Приложение 4'!F682</f>
        <v>0</v>
      </c>
      <c r="F380" s="58">
        <f>'Приложение 4'!G682</f>
        <v>0</v>
      </c>
      <c r="G380" s="58">
        <f>'Приложение 4'!H682</f>
        <v>0</v>
      </c>
      <c r="H380" s="58">
        <f>'Приложение 4'!I682</f>
        <v>0</v>
      </c>
      <c r="I380" s="58">
        <f>'Приложение 4'!J682</f>
        <v>0</v>
      </c>
      <c r="J380" s="58">
        <f>'Приложение 4'!K682</f>
        <v>0</v>
      </c>
      <c r="K380" s="58"/>
    </row>
    <row r="381" spans="1:11" ht="60" x14ac:dyDescent="0.2">
      <c r="A381" s="180"/>
      <c r="B381" s="186"/>
      <c r="C381" s="13" t="s">
        <v>26</v>
      </c>
      <c r="D381" s="13" t="s">
        <v>476</v>
      </c>
      <c r="E381" s="58">
        <f>'Приложение 4'!F683</f>
        <v>2760</v>
      </c>
      <c r="F381" s="58">
        <f>'Приложение 4'!G683</f>
        <v>0</v>
      </c>
      <c r="G381" s="58">
        <f>'Приложение 4'!H683</f>
        <v>2760</v>
      </c>
      <c r="H381" s="58">
        <f>'Приложение 4'!I683</f>
        <v>0</v>
      </c>
      <c r="I381" s="58">
        <f>'Приложение 4'!J683</f>
        <v>0</v>
      </c>
      <c r="J381" s="58">
        <f>'Приложение 4'!K683</f>
        <v>0</v>
      </c>
      <c r="K381" s="58"/>
    </row>
    <row r="382" spans="1:11" ht="15" x14ac:dyDescent="0.2">
      <c r="A382" s="181"/>
      <c r="B382" s="187"/>
      <c r="C382" s="13" t="s">
        <v>46</v>
      </c>
      <c r="D382" s="13"/>
      <c r="E382" s="58">
        <f>'Приложение 4'!F684</f>
        <v>0</v>
      </c>
      <c r="F382" s="58">
        <f>'Приложение 4'!G684</f>
        <v>0</v>
      </c>
      <c r="G382" s="58">
        <f>'Приложение 4'!H684</f>
        <v>0</v>
      </c>
      <c r="H382" s="58">
        <f>'Приложение 4'!I684</f>
        <v>0</v>
      </c>
      <c r="I382" s="58">
        <f>'Приложение 4'!J684</f>
        <v>0</v>
      </c>
      <c r="J382" s="58">
        <f>'Приложение 4'!K684</f>
        <v>0</v>
      </c>
      <c r="K382" s="58"/>
    </row>
    <row r="383" spans="1:11" ht="30" x14ac:dyDescent="0.2">
      <c r="A383" s="180">
        <f>A379+1</f>
        <v>29</v>
      </c>
      <c r="B383" s="185" t="s">
        <v>534</v>
      </c>
      <c r="C383" s="13" t="s">
        <v>4</v>
      </c>
      <c r="D383" s="13"/>
      <c r="E383" s="58">
        <f>'Приложение 4'!F686</f>
        <v>0</v>
      </c>
      <c r="F383" s="58">
        <f>'Приложение 4'!G686</f>
        <v>0</v>
      </c>
      <c r="G383" s="58">
        <f>'Приложение 4'!H686</f>
        <v>0</v>
      </c>
      <c r="H383" s="58">
        <f>'Приложение 4'!I686</f>
        <v>0</v>
      </c>
      <c r="I383" s="58">
        <f>'Приложение 4'!J686</f>
        <v>0</v>
      </c>
      <c r="J383" s="58">
        <f>'Приложение 4'!K686</f>
        <v>0</v>
      </c>
      <c r="K383" s="58"/>
    </row>
    <row r="384" spans="1:11" ht="30" x14ac:dyDescent="0.2">
      <c r="A384" s="180"/>
      <c r="B384" s="186"/>
      <c r="C384" s="13" t="s">
        <v>10</v>
      </c>
      <c r="D384" s="13"/>
      <c r="E384" s="58">
        <f>'Приложение 4'!F687</f>
        <v>0</v>
      </c>
      <c r="F384" s="58">
        <f>'Приложение 4'!G687</f>
        <v>0</v>
      </c>
      <c r="G384" s="58">
        <f>'Приложение 4'!H687</f>
        <v>0</v>
      </c>
      <c r="H384" s="58">
        <f>'Приложение 4'!I687</f>
        <v>0</v>
      </c>
      <c r="I384" s="58">
        <f>'Приложение 4'!J687</f>
        <v>0</v>
      </c>
      <c r="J384" s="58">
        <f>'Приложение 4'!K687</f>
        <v>0</v>
      </c>
      <c r="K384" s="58"/>
    </row>
    <row r="385" spans="1:11" ht="60" x14ac:dyDescent="0.2">
      <c r="A385" s="180"/>
      <c r="B385" s="186"/>
      <c r="C385" s="13" t="s">
        <v>26</v>
      </c>
      <c r="D385" s="13" t="s">
        <v>476</v>
      </c>
      <c r="E385" s="58">
        <f>'Приложение 4'!F688</f>
        <v>3960.8</v>
      </c>
      <c r="F385" s="58">
        <f>'Приложение 4'!G688</f>
        <v>0</v>
      </c>
      <c r="G385" s="58">
        <f>'Приложение 4'!H688</f>
        <v>3960.8</v>
      </c>
      <c r="H385" s="58">
        <f>'Приложение 4'!I688</f>
        <v>0</v>
      </c>
      <c r="I385" s="58">
        <f>'Приложение 4'!J688</f>
        <v>0</v>
      </c>
      <c r="J385" s="58">
        <f>'Приложение 4'!K688</f>
        <v>0</v>
      </c>
      <c r="K385" s="58"/>
    </row>
    <row r="386" spans="1:11" ht="15" x14ac:dyDescent="0.2">
      <c r="A386" s="181"/>
      <c r="B386" s="187"/>
      <c r="C386" s="13" t="s">
        <v>46</v>
      </c>
      <c r="D386" s="13"/>
      <c r="E386" s="58">
        <f>'Приложение 4'!F689</f>
        <v>0</v>
      </c>
      <c r="F386" s="58">
        <f>'Приложение 4'!G689</f>
        <v>0</v>
      </c>
      <c r="G386" s="58">
        <f>'Приложение 4'!H689</f>
        <v>0</v>
      </c>
      <c r="H386" s="58">
        <f>'Приложение 4'!I689</f>
        <v>0</v>
      </c>
      <c r="I386" s="58">
        <f>'Приложение 4'!J689</f>
        <v>0</v>
      </c>
      <c r="J386" s="58">
        <f>'Приложение 4'!K689</f>
        <v>0</v>
      </c>
      <c r="K386" s="58"/>
    </row>
    <row r="387" spans="1:11" ht="30" x14ac:dyDescent="0.2">
      <c r="A387" s="180">
        <f>A383+1</f>
        <v>30</v>
      </c>
      <c r="B387" s="185" t="s">
        <v>535</v>
      </c>
      <c r="C387" s="13" t="s">
        <v>4</v>
      </c>
      <c r="D387" s="13"/>
      <c r="E387" s="58">
        <f>'Приложение 4'!F691</f>
        <v>0</v>
      </c>
      <c r="F387" s="58">
        <f>'Приложение 4'!G691</f>
        <v>0</v>
      </c>
      <c r="G387" s="58">
        <f>'Приложение 4'!H691</f>
        <v>0</v>
      </c>
      <c r="H387" s="58">
        <f>'Приложение 4'!I691</f>
        <v>0</v>
      </c>
      <c r="I387" s="58">
        <f>'Приложение 4'!J691</f>
        <v>0</v>
      </c>
      <c r="J387" s="58">
        <f>'Приложение 4'!K691</f>
        <v>0</v>
      </c>
      <c r="K387" s="58"/>
    </row>
    <row r="388" spans="1:11" ht="30" x14ac:dyDescent="0.2">
      <c r="A388" s="180"/>
      <c r="B388" s="186"/>
      <c r="C388" s="13" t="s">
        <v>10</v>
      </c>
      <c r="D388" s="13"/>
      <c r="E388" s="58">
        <f>'Приложение 4'!F692</f>
        <v>0</v>
      </c>
      <c r="F388" s="58">
        <f>'Приложение 4'!G692</f>
        <v>0</v>
      </c>
      <c r="G388" s="58">
        <f>'Приложение 4'!H692</f>
        <v>0</v>
      </c>
      <c r="H388" s="58">
        <f>'Приложение 4'!I692</f>
        <v>0</v>
      </c>
      <c r="I388" s="58">
        <f>'Приложение 4'!J692</f>
        <v>0</v>
      </c>
      <c r="J388" s="58">
        <f>'Приложение 4'!K692</f>
        <v>0</v>
      </c>
      <c r="K388" s="58"/>
    </row>
    <row r="389" spans="1:11" ht="60" x14ac:dyDescent="0.2">
      <c r="A389" s="180"/>
      <c r="B389" s="186"/>
      <c r="C389" s="13" t="s">
        <v>26</v>
      </c>
      <c r="D389" s="13" t="s">
        <v>476</v>
      </c>
      <c r="E389" s="58">
        <f>'Приложение 4'!F693</f>
        <v>1150</v>
      </c>
      <c r="F389" s="58">
        <f>'Приложение 4'!G693</f>
        <v>0</v>
      </c>
      <c r="G389" s="58">
        <f>'Приложение 4'!H693</f>
        <v>1150</v>
      </c>
      <c r="H389" s="58">
        <f>'Приложение 4'!I693</f>
        <v>0</v>
      </c>
      <c r="I389" s="58">
        <f>'Приложение 4'!J693</f>
        <v>0</v>
      </c>
      <c r="J389" s="58">
        <f>'Приложение 4'!K693</f>
        <v>0</v>
      </c>
      <c r="K389" s="58"/>
    </row>
    <row r="390" spans="1:11" ht="15" x14ac:dyDescent="0.2">
      <c r="A390" s="181"/>
      <c r="B390" s="187"/>
      <c r="C390" s="13" t="s">
        <v>46</v>
      </c>
      <c r="D390" s="13"/>
      <c r="E390" s="58">
        <f>'Приложение 4'!F694</f>
        <v>0</v>
      </c>
      <c r="F390" s="58">
        <f>'Приложение 4'!G694</f>
        <v>0</v>
      </c>
      <c r="G390" s="58">
        <f>'Приложение 4'!H694</f>
        <v>0</v>
      </c>
      <c r="H390" s="58">
        <f>'Приложение 4'!I694</f>
        <v>0</v>
      </c>
      <c r="I390" s="58">
        <f>'Приложение 4'!J694</f>
        <v>0</v>
      </c>
      <c r="J390" s="58">
        <f>'Приложение 4'!K694</f>
        <v>0</v>
      </c>
      <c r="K390" s="58"/>
    </row>
    <row r="391" spans="1:11" ht="30" x14ac:dyDescent="0.2">
      <c r="A391" s="180">
        <f>A387+1</f>
        <v>31</v>
      </c>
      <c r="B391" s="185" t="s">
        <v>536</v>
      </c>
      <c r="C391" s="13" t="s">
        <v>4</v>
      </c>
      <c r="D391" s="13"/>
      <c r="E391" s="58">
        <f>'Приложение 4'!F786</f>
        <v>0</v>
      </c>
      <c r="F391" s="58">
        <f>'Приложение 4'!G786</f>
        <v>0</v>
      </c>
      <c r="G391" s="58">
        <f>'Приложение 4'!H786</f>
        <v>0</v>
      </c>
      <c r="H391" s="58">
        <f>'Приложение 4'!I786</f>
        <v>0</v>
      </c>
      <c r="I391" s="58">
        <f>'Приложение 4'!J786</f>
        <v>0</v>
      </c>
      <c r="J391" s="58">
        <f>'Приложение 4'!K786</f>
        <v>0</v>
      </c>
      <c r="K391" s="58"/>
    </row>
    <row r="392" spans="1:11" ht="30" x14ac:dyDescent="0.2">
      <c r="A392" s="180"/>
      <c r="B392" s="186"/>
      <c r="C392" s="13" t="s">
        <v>10</v>
      </c>
      <c r="D392" s="13"/>
      <c r="E392" s="58">
        <f>'Приложение 4'!F787</f>
        <v>0</v>
      </c>
      <c r="F392" s="58">
        <f>'Приложение 4'!G787</f>
        <v>0</v>
      </c>
      <c r="G392" s="58">
        <f>'Приложение 4'!H787</f>
        <v>0</v>
      </c>
      <c r="H392" s="58">
        <f>'Приложение 4'!I787</f>
        <v>0</v>
      </c>
      <c r="I392" s="58">
        <f>'Приложение 4'!J787</f>
        <v>0</v>
      </c>
      <c r="J392" s="58">
        <f>'Приложение 4'!K787</f>
        <v>0</v>
      </c>
      <c r="K392" s="58"/>
    </row>
    <row r="393" spans="1:11" ht="60" x14ac:dyDescent="0.2">
      <c r="A393" s="180"/>
      <c r="B393" s="186"/>
      <c r="C393" s="13" t="s">
        <v>26</v>
      </c>
      <c r="D393" s="13" t="s">
        <v>476</v>
      </c>
      <c r="E393" s="58">
        <f>'Приложение 4'!F788</f>
        <v>637</v>
      </c>
      <c r="F393" s="58">
        <f>'Приложение 4'!G788</f>
        <v>0</v>
      </c>
      <c r="G393" s="58">
        <f>'Приложение 4'!H788</f>
        <v>637</v>
      </c>
      <c r="H393" s="58">
        <f>'Приложение 4'!I788</f>
        <v>0</v>
      </c>
      <c r="I393" s="58">
        <f>'Приложение 4'!J788</f>
        <v>0</v>
      </c>
      <c r="J393" s="58">
        <f>'Приложение 4'!K788</f>
        <v>0</v>
      </c>
      <c r="K393" s="58"/>
    </row>
    <row r="394" spans="1:11" ht="15" x14ac:dyDescent="0.2">
      <c r="A394" s="181"/>
      <c r="B394" s="187"/>
      <c r="C394" s="13" t="s">
        <v>46</v>
      </c>
      <c r="D394" s="13"/>
      <c r="E394" s="58">
        <f>'Приложение 4'!F789</f>
        <v>0</v>
      </c>
      <c r="F394" s="58">
        <f>'Приложение 4'!G789</f>
        <v>0</v>
      </c>
      <c r="G394" s="58">
        <f>'Приложение 4'!H789</f>
        <v>0</v>
      </c>
      <c r="H394" s="58">
        <f>'Приложение 4'!I789</f>
        <v>0</v>
      </c>
      <c r="I394" s="58">
        <f>'Приложение 4'!J789</f>
        <v>0</v>
      </c>
      <c r="J394" s="58">
        <f>'Приложение 4'!K789</f>
        <v>0</v>
      </c>
      <c r="K394" s="58"/>
    </row>
    <row r="395" spans="1:11" ht="30" x14ac:dyDescent="0.2">
      <c r="A395" s="180">
        <f>A391+1</f>
        <v>32</v>
      </c>
      <c r="B395" s="185" t="s">
        <v>546</v>
      </c>
      <c r="C395" s="13" t="s">
        <v>4</v>
      </c>
      <c r="D395" s="13"/>
      <c r="E395" s="58">
        <f>'Приложение 4'!F696</f>
        <v>0</v>
      </c>
      <c r="F395" s="58">
        <f>'Приложение 4'!G696</f>
        <v>0</v>
      </c>
      <c r="G395" s="58">
        <f>'Приложение 4'!H696</f>
        <v>0</v>
      </c>
      <c r="H395" s="58">
        <f>'Приложение 4'!I696</f>
        <v>0</v>
      </c>
      <c r="I395" s="58">
        <f>'Приложение 4'!J696</f>
        <v>0</v>
      </c>
      <c r="J395" s="58">
        <f>'Приложение 4'!K696</f>
        <v>0</v>
      </c>
      <c r="K395" s="58"/>
    </row>
    <row r="396" spans="1:11" ht="30" x14ac:dyDescent="0.2">
      <c r="A396" s="180"/>
      <c r="B396" s="186"/>
      <c r="C396" s="13" t="s">
        <v>10</v>
      </c>
      <c r="D396" s="13"/>
      <c r="E396" s="58">
        <f>'Приложение 4'!F697</f>
        <v>0</v>
      </c>
      <c r="F396" s="58">
        <f>'Приложение 4'!G697</f>
        <v>0</v>
      </c>
      <c r="G396" s="58">
        <f>'Приложение 4'!H697</f>
        <v>0</v>
      </c>
      <c r="H396" s="58">
        <f>'Приложение 4'!I697</f>
        <v>0</v>
      </c>
      <c r="I396" s="58">
        <f>'Приложение 4'!J697</f>
        <v>0</v>
      </c>
      <c r="J396" s="58">
        <f>'Приложение 4'!K697</f>
        <v>0</v>
      </c>
      <c r="K396" s="58"/>
    </row>
    <row r="397" spans="1:11" ht="60" x14ac:dyDescent="0.2">
      <c r="A397" s="180"/>
      <c r="B397" s="186"/>
      <c r="C397" s="13" t="s">
        <v>26</v>
      </c>
      <c r="D397" s="13" t="s">
        <v>476</v>
      </c>
      <c r="E397" s="58">
        <f>'Приложение 4'!F698</f>
        <v>1860</v>
      </c>
      <c r="F397" s="58">
        <f>'Приложение 4'!G698</f>
        <v>0</v>
      </c>
      <c r="G397" s="58">
        <f>'Приложение 4'!H698</f>
        <v>1860</v>
      </c>
      <c r="H397" s="58">
        <f>'Приложение 4'!I698</f>
        <v>0</v>
      </c>
      <c r="I397" s="58">
        <f>'Приложение 4'!J698</f>
        <v>0</v>
      </c>
      <c r="J397" s="58">
        <f>'Приложение 4'!K698</f>
        <v>0</v>
      </c>
      <c r="K397" s="58"/>
    </row>
    <row r="398" spans="1:11" ht="15" x14ac:dyDescent="0.2">
      <c r="A398" s="181"/>
      <c r="B398" s="187"/>
      <c r="C398" s="13" t="s">
        <v>46</v>
      </c>
      <c r="D398" s="13"/>
      <c r="E398" s="58">
        <f>'Приложение 4'!F699</f>
        <v>0</v>
      </c>
      <c r="F398" s="58">
        <f>'Приложение 4'!G699</f>
        <v>0</v>
      </c>
      <c r="G398" s="58">
        <f>'Приложение 4'!H699</f>
        <v>0</v>
      </c>
      <c r="H398" s="58">
        <f>'Приложение 4'!I699</f>
        <v>0</v>
      </c>
      <c r="I398" s="58">
        <f>'Приложение 4'!J699</f>
        <v>0</v>
      </c>
      <c r="J398" s="58">
        <f>'Приложение 4'!K699</f>
        <v>0</v>
      </c>
      <c r="K398" s="58"/>
    </row>
    <row r="399" spans="1:11" ht="30" x14ac:dyDescent="0.2">
      <c r="A399" s="180">
        <f>A395+1</f>
        <v>33</v>
      </c>
      <c r="B399" s="185" t="s">
        <v>552</v>
      </c>
      <c r="C399" s="13" t="s">
        <v>4</v>
      </c>
      <c r="D399" s="13"/>
      <c r="E399" s="58">
        <f>'Приложение 4'!F701</f>
        <v>0</v>
      </c>
      <c r="F399" s="58">
        <f>'Приложение 4'!G701</f>
        <v>0</v>
      </c>
      <c r="G399" s="58">
        <f>'Приложение 4'!H701</f>
        <v>0</v>
      </c>
      <c r="H399" s="58">
        <f>'Приложение 4'!I701</f>
        <v>0</v>
      </c>
      <c r="I399" s="58">
        <f>'Приложение 4'!J701</f>
        <v>0</v>
      </c>
      <c r="J399" s="58">
        <f>'Приложение 4'!K701</f>
        <v>0</v>
      </c>
      <c r="K399" s="58"/>
    </row>
    <row r="400" spans="1:11" ht="30" x14ac:dyDescent="0.2">
      <c r="A400" s="180"/>
      <c r="B400" s="186"/>
      <c r="C400" s="13" t="s">
        <v>10</v>
      </c>
      <c r="D400" s="13"/>
      <c r="E400" s="58">
        <f>'Приложение 4'!F702</f>
        <v>0</v>
      </c>
      <c r="F400" s="58">
        <f>'Приложение 4'!G702</f>
        <v>0</v>
      </c>
      <c r="G400" s="58">
        <f>'Приложение 4'!H702</f>
        <v>0</v>
      </c>
      <c r="H400" s="58">
        <f>'Приложение 4'!I702</f>
        <v>0</v>
      </c>
      <c r="I400" s="58">
        <f>'Приложение 4'!J702</f>
        <v>0</v>
      </c>
      <c r="J400" s="58">
        <f>'Приложение 4'!K702</f>
        <v>0</v>
      </c>
      <c r="K400" s="58"/>
    </row>
    <row r="401" spans="1:11" ht="60" x14ac:dyDescent="0.2">
      <c r="A401" s="180"/>
      <c r="B401" s="186"/>
      <c r="C401" s="13" t="s">
        <v>26</v>
      </c>
      <c r="D401" s="13" t="s">
        <v>476</v>
      </c>
      <c r="E401" s="58">
        <f>'Приложение 4'!F703</f>
        <v>2309.6999999999998</v>
      </c>
      <c r="F401" s="58">
        <f>'Приложение 4'!G703</f>
        <v>0</v>
      </c>
      <c r="G401" s="58">
        <f>'Приложение 4'!H703</f>
        <v>1309.7</v>
      </c>
      <c r="H401" s="58">
        <f>'Приложение 4'!I703</f>
        <v>1000</v>
      </c>
      <c r="I401" s="58">
        <f>'Приложение 4'!J703</f>
        <v>0</v>
      </c>
      <c r="J401" s="58">
        <f>'Приложение 4'!K703</f>
        <v>0</v>
      </c>
      <c r="K401" s="58"/>
    </row>
    <row r="402" spans="1:11" ht="15" x14ac:dyDescent="0.2">
      <c r="A402" s="181"/>
      <c r="B402" s="187"/>
      <c r="C402" s="13" t="s">
        <v>46</v>
      </c>
      <c r="D402" s="13"/>
      <c r="E402" s="58">
        <f>'Приложение 4'!F704</f>
        <v>0</v>
      </c>
      <c r="F402" s="58">
        <f>'Приложение 4'!G704</f>
        <v>0</v>
      </c>
      <c r="G402" s="58">
        <f>'Приложение 4'!H704</f>
        <v>0</v>
      </c>
      <c r="H402" s="58">
        <f>'Приложение 4'!I704</f>
        <v>0</v>
      </c>
      <c r="I402" s="58">
        <f>'Приложение 4'!J704</f>
        <v>0</v>
      </c>
      <c r="J402" s="58">
        <f>'Приложение 4'!K704</f>
        <v>0</v>
      </c>
      <c r="K402" s="58"/>
    </row>
    <row r="403" spans="1:11" ht="30" x14ac:dyDescent="0.2">
      <c r="A403" s="180">
        <f>A399+1</f>
        <v>34</v>
      </c>
      <c r="B403" s="185" t="s">
        <v>573</v>
      </c>
      <c r="C403" s="13" t="s">
        <v>4</v>
      </c>
      <c r="D403" s="13"/>
      <c r="E403" s="58">
        <f>'Приложение 4'!F706</f>
        <v>0</v>
      </c>
      <c r="F403" s="58">
        <f>'Приложение 4'!G706</f>
        <v>0</v>
      </c>
      <c r="G403" s="58">
        <f>'Приложение 4'!H706</f>
        <v>0</v>
      </c>
      <c r="H403" s="58">
        <f>'Приложение 4'!I706</f>
        <v>0</v>
      </c>
      <c r="I403" s="58">
        <f>'Приложение 4'!J706</f>
        <v>0</v>
      </c>
      <c r="J403" s="58">
        <f>'Приложение 4'!K706</f>
        <v>0</v>
      </c>
      <c r="K403" s="58"/>
    </row>
    <row r="404" spans="1:11" ht="30" x14ac:dyDescent="0.2">
      <c r="A404" s="180"/>
      <c r="B404" s="186"/>
      <c r="C404" s="13" t="s">
        <v>10</v>
      </c>
      <c r="D404" s="13"/>
      <c r="E404" s="58">
        <f>'Приложение 4'!F707</f>
        <v>0</v>
      </c>
      <c r="F404" s="58">
        <f>'Приложение 4'!G707</f>
        <v>0</v>
      </c>
      <c r="G404" s="58">
        <f>'Приложение 4'!H707</f>
        <v>0</v>
      </c>
      <c r="H404" s="58">
        <f>'Приложение 4'!I707</f>
        <v>0</v>
      </c>
      <c r="I404" s="58">
        <f>'Приложение 4'!J707</f>
        <v>0</v>
      </c>
      <c r="J404" s="58">
        <f>'Приложение 4'!K707</f>
        <v>0</v>
      </c>
      <c r="K404" s="58"/>
    </row>
    <row r="405" spans="1:11" ht="60" x14ac:dyDescent="0.2">
      <c r="A405" s="180"/>
      <c r="B405" s="186"/>
      <c r="C405" s="13" t="s">
        <v>26</v>
      </c>
      <c r="D405" s="13" t="s">
        <v>476</v>
      </c>
      <c r="E405" s="58">
        <f>'Приложение 4'!F708</f>
        <v>3208</v>
      </c>
      <c r="F405" s="58">
        <f>'Приложение 4'!G708</f>
        <v>0</v>
      </c>
      <c r="G405" s="58">
        <f>'Приложение 4'!H708</f>
        <v>3208</v>
      </c>
      <c r="H405" s="58">
        <f>'Приложение 4'!I708</f>
        <v>0</v>
      </c>
      <c r="I405" s="58">
        <f>'Приложение 4'!J708</f>
        <v>0</v>
      </c>
      <c r="J405" s="58">
        <f>'Приложение 4'!K708</f>
        <v>0</v>
      </c>
      <c r="K405" s="58"/>
    </row>
    <row r="406" spans="1:11" ht="15" x14ac:dyDescent="0.2">
      <c r="A406" s="181"/>
      <c r="B406" s="187"/>
      <c r="C406" s="13" t="s">
        <v>46</v>
      </c>
      <c r="D406" s="13"/>
      <c r="E406" s="58">
        <f>'Приложение 4'!F709</f>
        <v>0</v>
      </c>
      <c r="F406" s="58">
        <f>'Приложение 4'!G709</f>
        <v>0</v>
      </c>
      <c r="G406" s="58">
        <f>'Приложение 4'!H709</f>
        <v>0</v>
      </c>
      <c r="H406" s="58">
        <f>'Приложение 4'!I709</f>
        <v>0</v>
      </c>
      <c r="I406" s="58">
        <f>'Приложение 4'!J709</f>
        <v>0</v>
      </c>
      <c r="J406" s="58">
        <f>'Приложение 4'!K709</f>
        <v>0</v>
      </c>
      <c r="K406" s="58"/>
    </row>
    <row r="407" spans="1:11" ht="30" x14ac:dyDescent="0.2">
      <c r="A407" s="180">
        <f>A403+1</f>
        <v>35</v>
      </c>
      <c r="B407" s="185" t="s">
        <v>583</v>
      </c>
      <c r="C407" s="13" t="s">
        <v>4</v>
      </c>
      <c r="D407" s="13"/>
      <c r="E407" s="58">
        <f>'Приложение 4'!F711</f>
        <v>0</v>
      </c>
      <c r="F407" s="58">
        <f>'Приложение 4'!G711</f>
        <v>0</v>
      </c>
      <c r="G407" s="58">
        <f>'Приложение 4'!H711</f>
        <v>0</v>
      </c>
      <c r="H407" s="58">
        <f>'Приложение 4'!I711</f>
        <v>0</v>
      </c>
      <c r="I407" s="58">
        <f>'Приложение 4'!J711</f>
        <v>0</v>
      </c>
      <c r="J407" s="58">
        <f>'Приложение 4'!K711</f>
        <v>0</v>
      </c>
      <c r="K407" s="58"/>
    </row>
    <row r="408" spans="1:11" ht="30" x14ac:dyDescent="0.2">
      <c r="A408" s="180"/>
      <c r="B408" s="186"/>
      <c r="C408" s="13" t="s">
        <v>10</v>
      </c>
      <c r="D408" s="13"/>
      <c r="E408" s="58">
        <f>'Приложение 4'!F712</f>
        <v>0</v>
      </c>
      <c r="F408" s="58">
        <f>'Приложение 4'!G712</f>
        <v>0</v>
      </c>
      <c r="G408" s="58">
        <f>'Приложение 4'!H712</f>
        <v>0</v>
      </c>
      <c r="H408" s="58">
        <f>'Приложение 4'!I712</f>
        <v>0</v>
      </c>
      <c r="I408" s="58">
        <f>'Приложение 4'!J712</f>
        <v>0</v>
      </c>
      <c r="J408" s="58">
        <f>'Приложение 4'!K712</f>
        <v>0</v>
      </c>
      <c r="K408" s="58"/>
    </row>
    <row r="409" spans="1:11" ht="60" x14ac:dyDescent="0.2">
      <c r="A409" s="180"/>
      <c r="B409" s="186"/>
      <c r="C409" s="13" t="s">
        <v>26</v>
      </c>
      <c r="D409" s="13" t="s">
        <v>476</v>
      </c>
      <c r="E409" s="58">
        <f>'Приложение 4'!F713</f>
        <v>250</v>
      </c>
      <c r="F409" s="58">
        <f>'Приложение 4'!G713</f>
        <v>0</v>
      </c>
      <c r="G409" s="58">
        <f>'Приложение 4'!H713</f>
        <v>0</v>
      </c>
      <c r="H409" s="58">
        <f>'Приложение 4'!I713</f>
        <v>250</v>
      </c>
      <c r="I409" s="58">
        <f>'Приложение 4'!J713</f>
        <v>0</v>
      </c>
      <c r="J409" s="58">
        <f>'Приложение 4'!K713</f>
        <v>0</v>
      </c>
      <c r="K409" s="58"/>
    </row>
    <row r="410" spans="1:11" ht="15" x14ac:dyDescent="0.2">
      <c r="A410" s="181"/>
      <c r="B410" s="187"/>
      <c r="C410" s="13" t="s">
        <v>46</v>
      </c>
      <c r="D410" s="13"/>
      <c r="E410" s="58">
        <f>'Приложение 4'!F714</f>
        <v>0</v>
      </c>
      <c r="F410" s="58">
        <f>'Приложение 4'!G714</f>
        <v>0</v>
      </c>
      <c r="G410" s="58">
        <f>'Приложение 4'!H714</f>
        <v>0</v>
      </c>
      <c r="H410" s="58">
        <f>'Приложение 4'!I714</f>
        <v>0</v>
      </c>
      <c r="I410" s="58">
        <f>'Приложение 4'!J714</f>
        <v>0</v>
      </c>
      <c r="J410" s="58">
        <f>'Приложение 4'!K714</f>
        <v>0</v>
      </c>
      <c r="K410" s="58"/>
    </row>
    <row r="411" spans="1:11" ht="30" x14ac:dyDescent="0.2">
      <c r="A411" s="180">
        <f>A407+1</f>
        <v>36</v>
      </c>
      <c r="B411" s="185" t="s">
        <v>584</v>
      </c>
      <c r="C411" s="13" t="s">
        <v>4</v>
      </c>
      <c r="D411" s="13"/>
      <c r="E411" s="58">
        <f>'Приложение 4'!F716</f>
        <v>0</v>
      </c>
      <c r="F411" s="58">
        <f>'Приложение 4'!G716</f>
        <v>0</v>
      </c>
      <c r="G411" s="58">
        <f>'Приложение 4'!H716</f>
        <v>0</v>
      </c>
      <c r="H411" s="58">
        <f>'Приложение 4'!I716</f>
        <v>0</v>
      </c>
      <c r="I411" s="58">
        <f>'Приложение 4'!J716</f>
        <v>0</v>
      </c>
      <c r="J411" s="58">
        <f>'Приложение 4'!K716</f>
        <v>0</v>
      </c>
      <c r="K411" s="58"/>
    </row>
    <row r="412" spans="1:11" ht="30" x14ac:dyDescent="0.2">
      <c r="A412" s="180"/>
      <c r="B412" s="186"/>
      <c r="C412" s="13" t="s">
        <v>10</v>
      </c>
      <c r="D412" s="13"/>
      <c r="E412" s="58">
        <f>'Приложение 4'!F717</f>
        <v>0</v>
      </c>
      <c r="F412" s="58">
        <f>'Приложение 4'!G717</f>
        <v>0</v>
      </c>
      <c r="G412" s="58">
        <f>'Приложение 4'!H717</f>
        <v>0</v>
      </c>
      <c r="H412" s="58">
        <f>'Приложение 4'!I717</f>
        <v>0</v>
      </c>
      <c r="I412" s="58">
        <f>'Приложение 4'!J717</f>
        <v>0</v>
      </c>
      <c r="J412" s="58">
        <f>'Приложение 4'!K717</f>
        <v>0</v>
      </c>
      <c r="K412" s="58"/>
    </row>
    <row r="413" spans="1:11" ht="60" x14ac:dyDescent="0.2">
      <c r="A413" s="180"/>
      <c r="B413" s="186"/>
      <c r="C413" s="13" t="s">
        <v>26</v>
      </c>
      <c r="D413" s="13" t="s">
        <v>476</v>
      </c>
      <c r="E413" s="58">
        <f>'Приложение 4'!F718</f>
        <v>1000</v>
      </c>
      <c r="F413" s="58">
        <f>'Приложение 4'!G718</f>
        <v>0</v>
      </c>
      <c r="G413" s="58">
        <f>'Приложение 4'!H718</f>
        <v>0</v>
      </c>
      <c r="H413" s="58">
        <f>'Приложение 4'!I718</f>
        <v>1000</v>
      </c>
      <c r="I413" s="58">
        <f>'Приложение 4'!J718</f>
        <v>0</v>
      </c>
      <c r="J413" s="58">
        <f>'Приложение 4'!K718</f>
        <v>0</v>
      </c>
      <c r="K413" s="58"/>
    </row>
    <row r="414" spans="1:11" ht="15" x14ac:dyDescent="0.2">
      <c r="A414" s="181"/>
      <c r="B414" s="187"/>
      <c r="C414" s="13" t="s">
        <v>46</v>
      </c>
      <c r="D414" s="13"/>
      <c r="E414" s="58">
        <f>'Приложение 4'!F719</f>
        <v>0</v>
      </c>
      <c r="F414" s="58">
        <f>'Приложение 4'!G719</f>
        <v>0</v>
      </c>
      <c r="G414" s="58">
        <f>'Приложение 4'!H719</f>
        <v>0</v>
      </c>
      <c r="H414" s="58">
        <f>'Приложение 4'!I719</f>
        <v>0</v>
      </c>
      <c r="I414" s="58">
        <f>'Приложение 4'!J719</f>
        <v>0</v>
      </c>
      <c r="J414" s="58">
        <f>'Приложение 4'!K719</f>
        <v>0</v>
      </c>
      <c r="K414" s="58"/>
    </row>
    <row r="415" spans="1:11" ht="30" x14ac:dyDescent="0.2">
      <c r="A415" s="180">
        <f>A411+1</f>
        <v>37</v>
      </c>
      <c r="B415" s="185" t="s">
        <v>589</v>
      </c>
      <c r="C415" s="13" t="s">
        <v>4</v>
      </c>
      <c r="D415" s="13"/>
      <c r="E415" s="58">
        <f>'Приложение 4'!F721</f>
        <v>0</v>
      </c>
      <c r="F415" s="58">
        <f>'Приложение 4'!G721</f>
        <v>0</v>
      </c>
      <c r="G415" s="58">
        <f>'Приложение 4'!H721</f>
        <v>0</v>
      </c>
      <c r="H415" s="58">
        <f>'Приложение 4'!I721</f>
        <v>0</v>
      </c>
      <c r="I415" s="58">
        <f>'Приложение 4'!J721</f>
        <v>0</v>
      </c>
      <c r="J415" s="58">
        <f>'Приложение 4'!K721</f>
        <v>0</v>
      </c>
      <c r="K415" s="58"/>
    </row>
    <row r="416" spans="1:11" ht="30" x14ac:dyDescent="0.2">
      <c r="A416" s="180"/>
      <c r="B416" s="186"/>
      <c r="C416" s="13" t="s">
        <v>10</v>
      </c>
      <c r="D416" s="13"/>
      <c r="E416" s="58">
        <f>'Приложение 4'!F722</f>
        <v>0</v>
      </c>
      <c r="F416" s="58">
        <f>'Приложение 4'!G722</f>
        <v>0</v>
      </c>
      <c r="G416" s="58">
        <f>'Приложение 4'!H722</f>
        <v>0</v>
      </c>
      <c r="H416" s="58">
        <f>'Приложение 4'!I722</f>
        <v>0</v>
      </c>
      <c r="I416" s="58">
        <f>'Приложение 4'!J722</f>
        <v>0</v>
      </c>
      <c r="J416" s="58">
        <f>'Приложение 4'!K722</f>
        <v>0</v>
      </c>
      <c r="K416" s="58"/>
    </row>
    <row r="417" spans="1:11" ht="60" x14ac:dyDescent="0.2">
      <c r="A417" s="180"/>
      <c r="B417" s="186"/>
      <c r="C417" s="13" t="s">
        <v>26</v>
      </c>
      <c r="D417" s="13" t="s">
        <v>476</v>
      </c>
      <c r="E417" s="58">
        <f>'Приложение 4'!F723</f>
        <v>1000</v>
      </c>
      <c r="F417" s="58">
        <f>'Приложение 4'!G723</f>
        <v>0</v>
      </c>
      <c r="G417" s="58">
        <f>'Приложение 4'!H723</f>
        <v>0</v>
      </c>
      <c r="H417" s="58">
        <f>'Приложение 4'!I723</f>
        <v>1000</v>
      </c>
      <c r="I417" s="58">
        <f>'Приложение 4'!J723</f>
        <v>0</v>
      </c>
      <c r="J417" s="58">
        <f>'Приложение 4'!K723</f>
        <v>0</v>
      </c>
      <c r="K417" s="58"/>
    </row>
    <row r="418" spans="1:11" ht="15" x14ac:dyDescent="0.2">
      <c r="A418" s="181"/>
      <c r="B418" s="187"/>
      <c r="C418" s="13" t="s">
        <v>46</v>
      </c>
      <c r="D418" s="13"/>
      <c r="E418" s="58">
        <f>'Приложение 4'!F724</f>
        <v>0</v>
      </c>
      <c r="F418" s="58">
        <f>'Приложение 4'!G724</f>
        <v>0</v>
      </c>
      <c r="G418" s="58">
        <f>'Приложение 4'!H724</f>
        <v>0</v>
      </c>
      <c r="H418" s="58">
        <f>'Приложение 4'!I724</f>
        <v>0</v>
      </c>
      <c r="I418" s="58">
        <f>'Приложение 4'!J724</f>
        <v>0</v>
      </c>
      <c r="J418" s="58">
        <f>'Приложение 4'!K724</f>
        <v>0</v>
      </c>
      <c r="K418" s="58"/>
    </row>
    <row r="419" spans="1:11" ht="30" x14ac:dyDescent="0.2">
      <c r="A419" s="180">
        <f>A415+1</f>
        <v>38</v>
      </c>
      <c r="B419" s="185" t="s">
        <v>585</v>
      </c>
      <c r="C419" s="13" t="s">
        <v>4</v>
      </c>
      <c r="D419" s="13"/>
      <c r="E419" s="58">
        <f>'Приложение 4'!F726</f>
        <v>0</v>
      </c>
      <c r="F419" s="58">
        <f>'Приложение 4'!G726</f>
        <v>0</v>
      </c>
      <c r="G419" s="58">
        <f>'Приложение 4'!H726</f>
        <v>0</v>
      </c>
      <c r="H419" s="58">
        <f>'Приложение 4'!I726</f>
        <v>0</v>
      </c>
      <c r="I419" s="58">
        <f>'Приложение 4'!J726</f>
        <v>0</v>
      </c>
      <c r="J419" s="58">
        <f>'Приложение 4'!K726</f>
        <v>0</v>
      </c>
      <c r="K419" s="58"/>
    </row>
    <row r="420" spans="1:11" ht="30" x14ac:dyDescent="0.2">
      <c r="A420" s="180"/>
      <c r="B420" s="186"/>
      <c r="C420" s="13" t="s">
        <v>10</v>
      </c>
      <c r="D420" s="13"/>
      <c r="E420" s="58">
        <f>'Приложение 4'!F727</f>
        <v>0</v>
      </c>
      <c r="F420" s="58">
        <f>'Приложение 4'!G727</f>
        <v>0</v>
      </c>
      <c r="G420" s="58">
        <f>'Приложение 4'!H727</f>
        <v>0</v>
      </c>
      <c r="H420" s="58">
        <f>'Приложение 4'!I727</f>
        <v>0</v>
      </c>
      <c r="I420" s="58">
        <f>'Приложение 4'!J727</f>
        <v>0</v>
      </c>
      <c r="J420" s="58">
        <f>'Приложение 4'!K727</f>
        <v>0</v>
      </c>
      <c r="K420" s="58"/>
    </row>
    <row r="421" spans="1:11" ht="60" x14ac:dyDescent="0.2">
      <c r="A421" s="180"/>
      <c r="B421" s="186"/>
      <c r="C421" s="13" t="s">
        <v>26</v>
      </c>
      <c r="D421" s="13" t="s">
        <v>476</v>
      </c>
      <c r="E421" s="58">
        <f>'Приложение 4'!F728</f>
        <v>150</v>
      </c>
      <c r="F421" s="58">
        <f>'Приложение 4'!G728</f>
        <v>0</v>
      </c>
      <c r="G421" s="58">
        <f>'Приложение 4'!H728</f>
        <v>0</v>
      </c>
      <c r="H421" s="58">
        <f>'Приложение 4'!I728</f>
        <v>150</v>
      </c>
      <c r="I421" s="58">
        <f>'Приложение 4'!J728</f>
        <v>0</v>
      </c>
      <c r="J421" s="58">
        <f>'Приложение 4'!K728</f>
        <v>0</v>
      </c>
      <c r="K421" s="58"/>
    </row>
    <row r="422" spans="1:11" ht="15" x14ac:dyDescent="0.2">
      <c r="A422" s="181"/>
      <c r="B422" s="187"/>
      <c r="C422" s="13" t="s">
        <v>46</v>
      </c>
      <c r="D422" s="13"/>
      <c r="E422" s="58">
        <f>'Приложение 4'!F729</f>
        <v>0</v>
      </c>
      <c r="F422" s="58">
        <f>'Приложение 4'!G729</f>
        <v>0</v>
      </c>
      <c r="G422" s="58">
        <f>'Приложение 4'!H729</f>
        <v>0</v>
      </c>
      <c r="H422" s="58">
        <f>'Приложение 4'!I729</f>
        <v>0</v>
      </c>
      <c r="I422" s="58">
        <f>'Приложение 4'!J729</f>
        <v>0</v>
      </c>
      <c r="J422" s="58">
        <f>'Приложение 4'!K729</f>
        <v>0</v>
      </c>
      <c r="K422" s="58"/>
    </row>
    <row r="423" spans="1:11" ht="30" x14ac:dyDescent="0.2">
      <c r="A423" s="180">
        <f>A419+1</f>
        <v>39</v>
      </c>
      <c r="B423" s="185" t="s">
        <v>586</v>
      </c>
      <c r="C423" s="13" t="s">
        <v>4</v>
      </c>
      <c r="D423" s="13"/>
      <c r="E423" s="58">
        <f>'Приложение 4'!F731</f>
        <v>0</v>
      </c>
      <c r="F423" s="58">
        <f>'Приложение 4'!G731</f>
        <v>0</v>
      </c>
      <c r="G423" s="58">
        <f>'Приложение 4'!H731</f>
        <v>0</v>
      </c>
      <c r="H423" s="58">
        <f>'Приложение 4'!I731</f>
        <v>0</v>
      </c>
      <c r="I423" s="58">
        <f>'Приложение 4'!J731</f>
        <v>0</v>
      </c>
      <c r="J423" s="58">
        <f>'Приложение 4'!K731</f>
        <v>0</v>
      </c>
      <c r="K423" s="58"/>
    </row>
    <row r="424" spans="1:11" ht="30" x14ac:dyDescent="0.2">
      <c r="A424" s="180"/>
      <c r="B424" s="186"/>
      <c r="C424" s="13" t="s">
        <v>10</v>
      </c>
      <c r="D424" s="13"/>
      <c r="E424" s="58">
        <f>'Приложение 4'!F732</f>
        <v>0</v>
      </c>
      <c r="F424" s="58">
        <f>'Приложение 4'!G732</f>
        <v>0</v>
      </c>
      <c r="G424" s="58">
        <f>'Приложение 4'!H732</f>
        <v>0</v>
      </c>
      <c r="H424" s="58">
        <f>'Приложение 4'!I732</f>
        <v>0</v>
      </c>
      <c r="I424" s="58">
        <f>'Приложение 4'!J732</f>
        <v>0</v>
      </c>
      <c r="J424" s="58">
        <f>'Приложение 4'!K732</f>
        <v>0</v>
      </c>
      <c r="K424" s="58"/>
    </row>
    <row r="425" spans="1:11" ht="60" x14ac:dyDescent="0.2">
      <c r="A425" s="180"/>
      <c r="B425" s="186"/>
      <c r="C425" s="13" t="s">
        <v>26</v>
      </c>
      <c r="D425" s="13" t="s">
        <v>476</v>
      </c>
      <c r="E425" s="58">
        <f>'Приложение 4'!F733</f>
        <v>1000</v>
      </c>
      <c r="F425" s="58">
        <f>'Приложение 4'!G733</f>
        <v>0</v>
      </c>
      <c r="G425" s="58">
        <f>'Приложение 4'!H733</f>
        <v>0</v>
      </c>
      <c r="H425" s="58">
        <f>'Приложение 4'!I733</f>
        <v>1000</v>
      </c>
      <c r="I425" s="58">
        <f>'Приложение 4'!J733</f>
        <v>0</v>
      </c>
      <c r="J425" s="58">
        <f>'Приложение 4'!K733</f>
        <v>0</v>
      </c>
      <c r="K425" s="58"/>
    </row>
    <row r="426" spans="1:11" ht="15" x14ac:dyDescent="0.2">
      <c r="A426" s="181"/>
      <c r="B426" s="187"/>
      <c r="C426" s="13" t="s">
        <v>46</v>
      </c>
      <c r="D426" s="13"/>
      <c r="E426" s="58">
        <f>'Приложение 4'!F734</f>
        <v>0</v>
      </c>
      <c r="F426" s="58">
        <f>'Приложение 4'!G734</f>
        <v>0</v>
      </c>
      <c r="G426" s="58">
        <f>'Приложение 4'!H734</f>
        <v>0</v>
      </c>
      <c r="H426" s="58">
        <f>'Приложение 4'!I734</f>
        <v>0</v>
      </c>
      <c r="I426" s="58">
        <f>'Приложение 4'!J734</f>
        <v>0</v>
      </c>
      <c r="J426" s="58">
        <f>'Приложение 4'!K734</f>
        <v>0</v>
      </c>
      <c r="K426" s="58"/>
    </row>
    <row r="427" spans="1:11" ht="30" x14ac:dyDescent="0.2">
      <c r="A427" s="180">
        <f>A423+1</f>
        <v>40</v>
      </c>
      <c r="B427" s="185" t="s">
        <v>602</v>
      </c>
      <c r="C427" s="13" t="s">
        <v>4</v>
      </c>
      <c r="D427" s="13"/>
      <c r="E427" s="58">
        <f>'Приложение 4'!F790</f>
        <v>0</v>
      </c>
      <c r="F427" s="58">
        <f>'Приложение 4'!G790</f>
        <v>0</v>
      </c>
      <c r="G427" s="58">
        <f>'Приложение 4'!H790</f>
        <v>0</v>
      </c>
      <c r="H427" s="58">
        <f>'Приложение 4'!I790</f>
        <v>0</v>
      </c>
      <c r="I427" s="58">
        <f>'Приложение 4'!J790</f>
        <v>0</v>
      </c>
      <c r="J427" s="58">
        <f>'Приложение 4'!K790</f>
        <v>0</v>
      </c>
      <c r="K427" s="58"/>
    </row>
    <row r="428" spans="1:11" ht="30" x14ac:dyDescent="0.2">
      <c r="A428" s="180"/>
      <c r="B428" s="186"/>
      <c r="C428" s="13" t="s">
        <v>10</v>
      </c>
      <c r="D428" s="13"/>
      <c r="E428" s="58">
        <f>'Приложение 4'!F791</f>
        <v>0</v>
      </c>
      <c r="F428" s="58">
        <f>'Приложение 4'!G791</f>
        <v>0</v>
      </c>
      <c r="G428" s="58">
        <f>'Приложение 4'!H791</f>
        <v>0</v>
      </c>
      <c r="H428" s="58">
        <f>'Приложение 4'!I791</f>
        <v>0</v>
      </c>
      <c r="I428" s="58">
        <f>'Приложение 4'!J791</f>
        <v>0</v>
      </c>
      <c r="J428" s="58">
        <f>'Приложение 4'!K791</f>
        <v>0</v>
      </c>
      <c r="K428" s="58"/>
    </row>
    <row r="429" spans="1:11" ht="45" x14ac:dyDescent="0.2">
      <c r="A429" s="180"/>
      <c r="B429" s="186"/>
      <c r="C429" s="13" t="s">
        <v>26</v>
      </c>
      <c r="D429" s="13"/>
      <c r="E429" s="58">
        <f>'Приложение 4'!F792</f>
        <v>0</v>
      </c>
      <c r="F429" s="58">
        <f>'Приложение 4'!G792</f>
        <v>0</v>
      </c>
      <c r="G429" s="58">
        <f>'Приложение 4'!H792</f>
        <v>0</v>
      </c>
      <c r="H429" s="58">
        <f>'Приложение 4'!I792</f>
        <v>0</v>
      </c>
      <c r="I429" s="58">
        <f>'Приложение 4'!J792</f>
        <v>0</v>
      </c>
      <c r="J429" s="58">
        <f>'Приложение 4'!K792</f>
        <v>0</v>
      </c>
      <c r="K429" s="58"/>
    </row>
    <row r="430" spans="1:11" ht="15" x14ac:dyDescent="0.2">
      <c r="A430" s="181"/>
      <c r="B430" s="187"/>
      <c r="C430" s="13" t="s">
        <v>46</v>
      </c>
      <c r="D430" s="13"/>
      <c r="E430" s="58">
        <f>'Приложение 4'!F793</f>
        <v>0</v>
      </c>
      <c r="F430" s="58">
        <f>'Приложение 4'!G793</f>
        <v>0</v>
      </c>
      <c r="G430" s="58">
        <f>'Приложение 4'!H793</f>
        <v>0</v>
      </c>
      <c r="H430" s="58">
        <f>'Приложение 4'!I793</f>
        <v>0</v>
      </c>
      <c r="I430" s="58">
        <f>'Приложение 4'!J793</f>
        <v>0</v>
      </c>
      <c r="J430" s="58">
        <f>'Приложение 4'!K793</f>
        <v>0</v>
      </c>
      <c r="K430" s="58"/>
    </row>
    <row r="431" spans="1:11" ht="30" x14ac:dyDescent="0.2">
      <c r="A431" s="180">
        <f>A427+1</f>
        <v>41</v>
      </c>
      <c r="B431" s="185" t="s">
        <v>590</v>
      </c>
      <c r="C431" s="13" t="s">
        <v>4</v>
      </c>
      <c r="D431" s="13"/>
      <c r="E431" s="58">
        <f>'Приложение 4'!F796</f>
        <v>0</v>
      </c>
      <c r="F431" s="58">
        <f>'Приложение 4'!G796</f>
        <v>0</v>
      </c>
      <c r="G431" s="58">
        <f>'Приложение 4'!H796</f>
        <v>0</v>
      </c>
      <c r="H431" s="58">
        <f>'Приложение 4'!I796</f>
        <v>0</v>
      </c>
      <c r="I431" s="58">
        <f>'Приложение 4'!J796</f>
        <v>0</v>
      </c>
      <c r="J431" s="58">
        <f>'Приложение 4'!K796</f>
        <v>0</v>
      </c>
      <c r="K431" s="58"/>
    </row>
    <row r="432" spans="1:11" ht="30" x14ac:dyDescent="0.2">
      <c r="A432" s="180"/>
      <c r="B432" s="186"/>
      <c r="C432" s="13" t="s">
        <v>10</v>
      </c>
      <c r="D432" s="13"/>
      <c r="E432" s="58">
        <f>'Приложение 4'!F797</f>
        <v>0</v>
      </c>
      <c r="F432" s="58">
        <f>'Приложение 4'!G797</f>
        <v>0</v>
      </c>
      <c r="G432" s="58">
        <f>'Приложение 4'!H797</f>
        <v>0</v>
      </c>
      <c r="H432" s="58">
        <f>'Приложение 4'!I797</f>
        <v>0</v>
      </c>
      <c r="I432" s="58">
        <f>'Приложение 4'!J797</f>
        <v>0</v>
      </c>
      <c r="J432" s="58">
        <f>'Приложение 4'!K797</f>
        <v>0</v>
      </c>
      <c r="K432" s="58"/>
    </row>
    <row r="433" spans="1:11" ht="45" x14ac:dyDescent="0.2">
      <c r="A433" s="180"/>
      <c r="B433" s="186"/>
      <c r="C433" s="13" t="s">
        <v>26</v>
      </c>
      <c r="D433" s="13"/>
      <c r="E433" s="58">
        <f>'Приложение 4'!F798</f>
        <v>0</v>
      </c>
      <c r="F433" s="58">
        <f>'Приложение 4'!G798</f>
        <v>0</v>
      </c>
      <c r="G433" s="58">
        <f>'Приложение 4'!H798</f>
        <v>0</v>
      </c>
      <c r="H433" s="58">
        <f>'Приложение 4'!I798</f>
        <v>0</v>
      </c>
      <c r="I433" s="58">
        <f>'Приложение 4'!J798</f>
        <v>0</v>
      </c>
      <c r="J433" s="58">
        <f>'Приложение 4'!K798</f>
        <v>0</v>
      </c>
      <c r="K433" s="58"/>
    </row>
    <row r="434" spans="1:11" ht="15" x14ac:dyDescent="0.2">
      <c r="A434" s="181"/>
      <c r="B434" s="187"/>
      <c r="C434" s="13" t="s">
        <v>46</v>
      </c>
      <c r="D434" s="13"/>
      <c r="E434" s="58">
        <f>'Приложение 4'!F799</f>
        <v>0</v>
      </c>
      <c r="F434" s="58">
        <f>'Приложение 4'!G799</f>
        <v>0</v>
      </c>
      <c r="G434" s="58">
        <f>'Приложение 4'!H799</f>
        <v>0</v>
      </c>
      <c r="H434" s="58">
        <f>'Приложение 4'!I799</f>
        <v>0</v>
      </c>
      <c r="I434" s="58">
        <f>'Приложение 4'!J799</f>
        <v>0</v>
      </c>
      <c r="J434" s="58">
        <f>'Приложение 4'!K799</f>
        <v>0</v>
      </c>
      <c r="K434" s="58"/>
    </row>
    <row r="435" spans="1:11" ht="30" x14ac:dyDescent="0.2">
      <c r="A435" s="180">
        <f>A431+1</f>
        <v>42</v>
      </c>
      <c r="B435" s="185" t="s">
        <v>603</v>
      </c>
      <c r="C435" s="13" t="s">
        <v>4</v>
      </c>
      <c r="D435" s="13"/>
      <c r="E435" s="58">
        <f>'Приложение 4'!F801</f>
        <v>0</v>
      </c>
      <c r="F435" s="58">
        <f>'Приложение 4'!G801</f>
        <v>0</v>
      </c>
      <c r="G435" s="58">
        <f>'Приложение 4'!H801</f>
        <v>0</v>
      </c>
      <c r="H435" s="58">
        <f>'Приложение 4'!I801</f>
        <v>0</v>
      </c>
      <c r="I435" s="58">
        <f>'Приложение 4'!J801</f>
        <v>0</v>
      </c>
      <c r="J435" s="58">
        <f>'Приложение 4'!K801</f>
        <v>0</v>
      </c>
      <c r="K435" s="58"/>
    </row>
    <row r="436" spans="1:11" ht="30" x14ac:dyDescent="0.2">
      <c r="A436" s="180"/>
      <c r="B436" s="186"/>
      <c r="C436" s="13" t="s">
        <v>10</v>
      </c>
      <c r="D436" s="13"/>
      <c r="E436" s="58">
        <f>'Приложение 4'!F802</f>
        <v>0</v>
      </c>
      <c r="F436" s="58">
        <f>'Приложение 4'!G802</f>
        <v>0</v>
      </c>
      <c r="G436" s="58">
        <f>'Приложение 4'!H802</f>
        <v>0</v>
      </c>
      <c r="H436" s="58">
        <f>'Приложение 4'!I802</f>
        <v>0</v>
      </c>
      <c r="I436" s="58">
        <f>'Приложение 4'!J802</f>
        <v>0</v>
      </c>
      <c r="J436" s="58">
        <f>'Приложение 4'!K802</f>
        <v>0</v>
      </c>
      <c r="K436" s="58"/>
    </row>
    <row r="437" spans="1:11" ht="45" x14ac:dyDescent="0.2">
      <c r="A437" s="180"/>
      <c r="B437" s="186"/>
      <c r="C437" s="13" t="s">
        <v>26</v>
      </c>
      <c r="D437" s="13"/>
      <c r="E437" s="58">
        <f>'Приложение 4'!F803</f>
        <v>0</v>
      </c>
      <c r="F437" s="58">
        <f>'Приложение 4'!G803</f>
        <v>0</v>
      </c>
      <c r="G437" s="58">
        <f>'Приложение 4'!H803</f>
        <v>0</v>
      </c>
      <c r="H437" s="58">
        <f>'Приложение 4'!I803</f>
        <v>0</v>
      </c>
      <c r="I437" s="58">
        <f>'Приложение 4'!J803</f>
        <v>0</v>
      </c>
      <c r="J437" s="58">
        <f>'Приложение 4'!K803</f>
        <v>0</v>
      </c>
      <c r="K437" s="58"/>
    </row>
    <row r="438" spans="1:11" ht="15" x14ac:dyDescent="0.2">
      <c r="A438" s="181"/>
      <c r="B438" s="187"/>
      <c r="C438" s="13" t="s">
        <v>46</v>
      </c>
      <c r="D438" s="13"/>
      <c r="E438" s="58">
        <f>'Приложение 4'!F804</f>
        <v>0</v>
      </c>
      <c r="F438" s="58">
        <f>'Приложение 4'!G804</f>
        <v>0</v>
      </c>
      <c r="G438" s="58">
        <f>'Приложение 4'!H804</f>
        <v>0</v>
      </c>
      <c r="H438" s="58">
        <f>'Приложение 4'!I804</f>
        <v>0</v>
      </c>
      <c r="I438" s="58">
        <f>'Приложение 4'!J804</f>
        <v>0</v>
      </c>
      <c r="J438" s="58">
        <f>'Приложение 4'!K804</f>
        <v>0</v>
      </c>
      <c r="K438" s="58"/>
    </row>
    <row r="439" spans="1:11" ht="30" x14ac:dyDescent="0.2">
      <c r="A439" s="180">
        <f>A435+1</f>
        <v>43</v>
      </c>
      <c r="B439" s="185" t="s">
        <v>604</v>
      </c>
      <c r="C439" s="13" t="s">
        <v>4</v>
      </c>
      <c r="D439" s="13"/>
      <c r="E439" s="58">
        <f>'Приложение 4'!F806</f>
        <v>0</v>
      </c>
      <c r="F439" s="58">
        <f>'Приложение 4'!G806</f>
        <v>0</v>
      </c>
      <c r="G439" s="58">
        <f>'Приложение 4'!H806</f>
        <v>0</v>
      </c>
      <c r="H439" s="58">
        <f>'Приложение 4'!I806</f>
        <v>0</v>
      </c>
      <c r="I439" s="58">
        <f>'Приложение 4'!J806</f>
        <v>0</v>
      </c>
      <c r="J439" s="58">
        <f>'Приложение 4'!K806</f>
        <v>0</v>
      </c>
      <c r="K439" s="58"/>
    </row>
    <row r="440" spans="1:11" ht="30" x14ac:dyDescent="0.2">
      <c r="A440" s="180"/>
      <c r="B440" s="186"/>
      <c r="C440" s="13" t="s">
        <v>10</v>
      </c>
      <c r="D440" s="13"/>
      <c r="E440" s="58">
        <f>'Приложение 4'!F807</f>
        <v>0</v>
      </c>
      <c r="F440" s="58">
        <f>'Приложение 4'!G807</f>
        <v>0</v>
      </c>
      <c r="G440" s="58">
        <f>'Приложение 4'!H807</f>
        <v>0</v>
      </c>
      <c r="H440" s="58">
        <f>'Приложение 4'!I807</f>
        <v>0</v>
      </c>
      <c r="I440" s="58">
        <f>'Приложение 4'!J807</f>
        <v>0</v>
      </c>
      <c r="J440" s="58">
        <f>'Приложение 4'!K807</f>
        <v>0</v>
      </c>
      <c r="K440" s="58"/>
    </row>
    <row r="441" spans="1:11" ht="45" x14ac:dyDescent="0.2">
      <c r="A441" s="180"/>
      <c r="B441" s="186"/>
      <c r="C441" s="13" t="s">
        <v>26</v>
      </c>
      <c r="D441" s="13"/>
      <c r="E441" s="58">
        <f>'Приложение 4'!F808</f>
        <v>0</v>
      </c>
      <c r="F441" s="58">
        <f>'Приложение 4'!G808</f>
        <v>0</v>
      </c>
      <c r="G441" s="58">
        <f>'Приложение 4'!H808</f>
        <v>0</v>
      </c>
      <c r="H441" s="58">
        <f>'Приложение 4'!I808</f>
        <v>0</v>
      </c>
      <c r="I441" s="58">
        <f>'Приложение 4'!J808</f>
        <v>0</v>
      </c>
      <c r="J441" s="58">
        <f>'Приложение 4'!K808</f>
        <v>0</v>
      </c>
      <c r="K441" s="58"/>
    </row>
    <row r="442" spans="1:11" ht="15" x14ac:dyDescent="0.2">
      <c r="A442" s="181"/>
      <c r="B442" s="187"/>
      <c r="C442" s="13" t="s">
        <v>46</v>
      </c>
      <c r="D442" s="13"/>
      <c r="E442" s="58">
        <f>'Приложение 4'!F809</f>
        <v>0</v>
      </c>
      <c r="F442" s="58">
        <f>'Приложение 4'!G809</f>
        <v>0</v>
      </c>
      <c r="G442" s="58">
        <f>'Приложение 4'!H809</f>
        <v>0</v>
      </c>
      <c r="H442" s="58">
        <f>'Приложение 4'!I809</f>
        <v>0</v>
      </c>
      <c r="I442" s="58">
        <f>'Приложение 4'!J809</f>
        <v>0</v>
      </c>
      <c r="J442" s="58">
        <f>'Приложение 4'!K809</f>
        <v>0</v>
      </c>
      <c r="K442" s="58"/>
    </row>
    <row r="443" spans="1:11" ht="30" x14ac:dyDescent="0.2">
      <c r="A443" s="180">
        <f>A439+1</f>
        <v>44</v>
      </c>
      <c r="B443" s="185" t="s">
        <v>605</v>
      </c>
      <c r="C443" s="13" t="s">
        <v>4</v>
      </c>
      <c r="D443" s="13"/>
      <c r="E443" s="58">
        <f>'Приложение 4'!F811</f>
        <v>0</v>
      </c>
      <c r="F443" s="58">
        <f>'Приложение 4'!G811</f>
        <v>0</v>
      </c>
      <c r="G443" s="58">
        <f>'Приложение 4'!H811</f>
        <v>0</v>
      </c>
      <c r="H443" s="58">
        <f>'Приложение 4'!I811</f>
        <v>0</v>
      </c>
      <c r="I443" s="58">
        <f>'Приложение 4'!J811</f>
        <v>0</v>
      </c>
      <c r="J443" s="58">
        <f>'Приложение 4'!K811</f>
        <v>0</v>
      </c>
      <c r="K443" s="58"/>
    </row>
    <row r="444" spans="1:11" ht="30" x14ac:dyDescent="0.2">
      <c r="A444" s="180"/>
      <c r="B444" s="186"/>
      <c r="C444" s="13" t="s">
        <v>10</v>
      </c>
      <c r="D444" s="13"/>
      <c r="E444" s="58">
        <f>'Приложение 4'!F812</f>
        <v>0</v>
      </c>
      <c r="F444" s="58">
        <f>'Приложение 4'!G812</f>
        <v>0</v>
      </c>
      <c r="G444" s="58">
        <f>'Приложение 4'!H812</f>
        <v>0</v>
      </c>
      <c r="H444" s="58">
        <f>'Приложение 4'!I812</f>
        <v>0</v>
      </c>
      <c r="I444" s="58">
        <f>'Приложение 4'!J812</f>
        <v>0</v>
      </c>
      <c r="J444" s="58">
        <f>'Приложение 4'!K812</f>
        <v>0</v>
      </c>
      <c r="K444" s="58"/>
    </row>
    <row r="445" spans="1:11" ht="45" x14ac:dyDescent="0.2">
      <c r="A445" s="180"/>
      <c r="B445" s="186"/>
      <c r="C445" s="13" t="s">
        <v>26</v>
      </c>
      <c r="D445" s="13"/>
      <c r="E445" s="58">
        <f>'Приложение 4'!F813</f>
        <v>0</v>
      </c>
      <c r="F445" s="58">
        <f>'Приложение 4'!G813</f>
        <v>0</v>
      </c>
      <c r="G445" s="58">
        <f>'Приложение 4'!H813</f>
        <v>0</v>
      </c>
      <c r="H445" s="58">
        <f>'Приложение 4'!I813</f>
        <v>0</v>
      </c>
      <c r="I445" s="58">
        <f>'Приложение 4'!J813</f>
        <v>0</v>
      </c>
      <c r="J445" s="58">
        <f>'Приложение 4'!K813</f>
        <v>0</v>
      </c>
      <c r="K445" s="58"/>
    </row>
    <row r="446" spans="1:11" ht="15" x14ac:dyDescent="0.2">
      <c r="A446" s="181"/>
      <c r="B446" s="187"/>
      <c r="C446" s="13" t="s">
        <v>46</v>
      </c>
      <c r="D446" s="13"/>
      <c r="E446" s="58">
        <f>'Приложение 4'!F814</f>
        <v>0</v>
      </c>
      <c r="F446" s="58">
        <f>'Приложение 4'!G814</f>
        <v>0</v>
      </c>
      <c r="G446" s="58">
        <f>'Приложение 4'!H814</f>
        <v>0</v>
      </c>
      <c r="H446" s="58">
        <f>'Приложение 4'!I814</f>
        <v>0</v>
      </c>
      <c r="I446" s="58">
        <f>'Приложение 4'!J814</f>
        <v>0</v>
      </c>
      <c r="J446" s="58">
        <f>'Приложение 4'!K814</f>
        <v>0</v>
      </c>
      <c r="K446" s="58"/>
    </row>
    <row r="447" spans="1:11" ht="30" x14ac:dyDescent="0.2">
      <c r="A447" s="180">
        <f>A443+1</f>
        <v>45</v>
      </c>
      <c r="B447" s="185" t="s">
        <v>613</v>
      </c>
      <c r="C447" s="81" t="s">
        <v>4</v>
      </c>
      <c r="D447" s="81"/>
      <c r="E447" s="58">
        <f>'Приложение 4'!F736</f>
        <v>0</v>
      </c>
      <c r="F447" s="58">
        <f>'Приложение 4'!G736</f>
        <v>0</v>
      </c>
      <c r="G447" s="58">
        <f>'Приложение 4'!H736</f>
        <v>0</v>
      </c>
      <c r="H447" s="58">
        <f>'Приложение 4'!I736</f>
        <v>0</v>
      </c>
      <c r="I447" s="58">
        <f>'Приложение 4'!J736</f>
        <v>0</v>
      </c>
      <c r="J447" s="58">
        <f>'Приложение 4'!K736</f>
        <v>0</v>
      </c>
      <c r="K447" s="58"/>
    </row>
    <row r="448" spans="1:11" ht="30" x14ac:dyDescent="0.2">
      <c r="A448" s="180"/>
      <c r="B448" s="186"/>
      <c r="C448" s="81" t="s">
        <v>10</v>
      </c>
      <c r="D448" s="81"/>
      <c r="E448" s="58">
        <f>'Приложение 4'!F737</f>
        <v>0</v>
      </c>
      <c r="F448" s="58">
        <f>'Приложение 4'!G737</f>
        <v>0</v>
      </c>
      <c r="G448" s="58">
        <f>'Приложение 4'!H737</f>
        <v>0</v>
      </c>
      <c r="H448" s="58">
        <f>'Приложение 4'!I737</f>
        <v>0</v>
      </c>
      <c r="I448" s="58">
        <f>'Приложение 4'!J737</f>
        <v>0</v>
      </c>
      <c r="J448" s="58">
        <f>'Приложение 4'!K737</f>
        <v>0</v>
      </c>
      <c r="K448" s="58"/>
    </row>
    <row r="449" spans="1:11" ht="45" x14ac:dyDescent="0.2">
      <c r="A449" s="180"/>
      <c r="B449" s="186"/>
      <c r="C449" s="81" t="s">
        <v>26</v>
      </c>
      <c r="D449" s="81"/>
      <c r="E449" s="58">
        <f>'Приложение 4'!F738</f>
        <v>3500</v>
      </c>
      <c r="F449" s="58">
        <f>'Приложение 4'!G738</f>
        <v>0</v>
      </c>
      <c r="G449" s="58">
        <f>'Приложение 4'!H738</f>
        <v>0</v>
      </c>
      <c r="H449" s="58">
        <f>'Приложение 4'!I738</f>
        <v>3500</v>
      </c>
      <c r="I449" s="58">
        <f>'Приложение 4'!J738</f>
        <v>0</v>
      </c>
      <c r="J449" s="58">
        <f>'Приложение 4'!K738</f>
        <v>0</v>
      </c>
      <c r="K449" s="58"/>
    </row>
    <row r="450" spans="1:11" ht="15" x14ac:dyDescent="0.2">
      <c r="A450" s="181"/>
      <c r="B450" s="187"/>
      <c r="C450" s="81" t="s">
        <v>46</v>
      </c>
      <c r="D450" s="81"/>
      <c r="E450" s="58">
        <f>'Приложение 4'!F739</f>
        <v>0</v>
      </c>
      <c r="F450" s="58">
        <f>'Приложение 4'!G739</f>
        <v>0</v>
      </c>
      <c r="G450" s="58">
        <f>'Приложение 4'!H739</f>
        <v>0</v>
      </c>
      <c r="H450" s="58">
        <f>'Приложение 4'!I739</f>
        <v>0</v>
      </c>
      <c r="I450" s="58">
        <f>'Приложение 4'!J739</f>
        <v>0</v>
      </c>
      <c r="J450" s="58">
        <f>'Приложение 4'!K739</f>
        <v>0</v>
      </c>
      <c r="K450" s="58"/>
    </row>
    <row r="451" spans="1:11" s="82" customFormat="1" ht="30" x14ac:dyDescent="0.2">
      <c r="A451" s="180">
        <f>A447+1</f>
        <v>46</v>
      </c>
      <c r="B451" s="185" t="s">
        <v>686</v>
      </c>
      <c r="C451" s="94" t="s">
        <v>4</v>
      </c>
      <c r="D451" s="94"/>
      <c r="E451" s="58">
        <f>'Приложение 4'!F741</f>
        <v>0</v>
      </c>
      <c r="F451" s="58">
        <f>'Приложение 4'!G741</f>
        <v>0</v>
      </c>
      <c r="G451" s="58">
        <f>'Приложение 4'!H741</f>
        <v>0</v>
      </c>
      <c r="H451" s="58">
        <f>'Приложение 4'!I741</f>
        <v>0</v>
      </c>
      <c r="I451" s="58">
        <f>'Приложение 4'!J741</f>
        <v>0</v>
      </c>
      <c r="J451" s="58">
        <f>'Приложение 4'!K741</f>
        <v>0</v>
      </c>
      <c r="K451" s="58"/>
    </row>
    <row r="452" spans="1:11" s="82" customFormat="1" ht="30" x14ac:dyDescent="0.2">
      <c r="A452" s="180"/>
      <c r="B452" s="186"/>
      <c r="C452" s="94" t="s">
        <v>10</v>
      </c>
      <c r="D452" s="94"/>
      <c r="E452" s="58">
        <f>'Приложение 4'!F742</f>
        <v>0</v>
      </c>
      <c r="F452" s="58">
        <f>'Приложение 4'!G742</f>
        <v>0</v>
      </c>
      <c r="G452" s="58">
        <f>'Приложение 4'!H742</f>
        <v>0</v>
      </c>
      <c r="H452" s="58">
        <f>'Приложение 4'!I742</f>
        <v>0</v>
      </c>
      <c r="I452" s="58">
        <f>'Приложение 4'!J742</f>
        <v>0</v>
      </c>
      <c r="J452" s="58">
        <f>'Приложение 4'!K742</f>
        <v>0</v>
      </c>
      <c r="K452" s="58"/>
    </row>
    <row r="453" spans="1:11" s="82" customFormat="1" ht="45" x14ac:dyDescent="0.2">
      <c r="A453" s="180"/>
      <c r="B453" s="186"/>
      <c r="C453" s="94" t="s">
        <v>26</v>
      </c>
      <c r="D453" s="94"/>
      <c r="E453" s="58">
        <f>'Приложение 4'!F743</f>
        <v>970.5</v>
      </c>
      <c r="F453" s="58">
        <f>'Приложение 4'!G743</f>
        <v>0</v>
      </c>
      <c r="G453" s="58">
        <f>'Приложение 4'!H743</f>
        <v>0</v>
      </c>
      <c r="H453" s="58">
        <f>'Приложение 4'!I743</f>
        <v>970.5</v>
      </c>
      <c r="I453" s="58">
        <f>'Приложение 4'!J743</f>
        <v>0</v>
      </c>
      <c r="J453" s="58">
        <f>'Приложение 4'!K743</f>
        <v>0</v>
      </c>
      <c r="K453" s="58"/>
    </row>
    <row r="454" spans="1:11" s="82" customFormat="1" ht="15" x14ac:dyDescent="0.2">
      <c r="A454" s="181"/>
      <c r="B454" s="187"/>
      <c r="C454" s="94" t="s">
        <v>46</v>
      </c>
      <c r="D454" s="94"/>
      <c r="E454" s="58">
        <f>'Приложение 4'!F744</f>
        <v>0</v>
      </c>
      <c r="F454" s="58">
        <f>'Приложение 4'!G744</f>
        <v>0</v>
      </c>
      <c r="G454" s="58">
        <f>'Приложение 4'!H744</f>
        <v>0</v>
      </c>
      <c r="H454" s="58">
        <f>'Приложение 4'!I744</f>
        <v>0</v>
      </c>
      <c r="I454" s="58">
        <f>'Приложение 4'!J744</f>
        <v>0</v>
      </c>
      <c r="J454" s="58">
        <f>'Приложение 4'!K744</f>
        <v>0</v>
      </c>
      <c r="K454" s="58"/>
    </row>
    <row r="455" spans="1:11" x14ac:dyDescent="0.2">
      <c r="A455" s="182" t="s">
        <v>339</v>
      </c>
      <c r="B455" s="183"/>
      <c r="C455" s="183"/>
      <c r="D455" s="183"/>
      <c r="E455" s="183"/>
      <c r="F455" s="183"/>
      <c r="G455" s="183"/>
      <c r="H455" s="183"/>
      <c r="I455" s="183"/>
      <c r="J455" s="183"/>
      <c r="K455" s="184"/>
    </row>
    <row r="456" spans="1:11" ht="30" x14ac:dyDescent="0.2">
      <c r="A456" s="180">
        <v>1</v>
      </c>
      <c r="B456" s="202" t="s">
        <v>355</v>
      </c>
      <c r="C456" s="13" t="s">
        <v>4</v>
      </c>
      <c r="D456" s="13"/>
      <c r="E456" s="58">
        <f>'Приложение 4'!F837</f>
        <v>0</v>
      </c>
      <c r="F456" s="58">
        <f>'Приложение 4'!G837</f>
        <v>0</v>
      </c>
      <c r="G456" s="58">
        <f>'Приложение 4'!H837</f>
        <v>0</v>
      </c>
      <c r="H456" s="58">
        <f>'Приложение 4'!I837</f>
        <v>0</v>
      </c>
      <c r="I456" s="58">
        <f>'Приложение 4'!J837</f>
        <v>0</v>
      </c>
      <c r="J456" s="58">
        <f>'Приложение 4'!K837</f>
        <v>0</v>
      </c>
      <c r="K456" s="13"/>
    </row>
    <row r="457" spans="1:11" ht="30" x14ac:dyDescent="0.2">
      <c r="A457" s="180"/>
      <c r="B457" s="189"/>
      <c r="C457" s="13" t="s">
        <v>10</v>
      </c>
      <c r="D457" s="13"/>
      <c r="E457" s="58">
        <f>'Приложение 4'!F838</f>
        <v>0</v>
      </c>
      <c r="F457" s="58">
        <f>'Приложение 4'!G838</f>
        <v>0</v>
      </c>
      <c r="G457" s="58">
        <f>'Приложение 4'!H838</f>
        <v>0</v>
      </c>
      <c r="H457" s="58">
        <f>'Приложение 4'!I838</f>
        <v>0</v>
      </c>
      <c r="I457" s="58">
        <f>'Приложение 4'!J838</f>
        <v>0</v>
      </c>
      <c r="J457" s="58">
        <f>'Приложение 4'!K838</f>
        <v>0</v>
      </c>
      <c r="K457" s="13"/>
    </row>
    <row r="458" spans="1:11" ht="60" x14ac:dyDescent="0.2">
      <c r="A458" s="180"/>
      <c r="B458" s="189"/>
      <c r="C458" s="13" t="s">
        <v>26</v>
      </c>
      <c r="D458" s="13" t="s">
        <v>95</v>
      </c>
      <c r="E458" s="58">
        <f>'Приложение 4'!F839</f>
        <v>19335</v>
      </c>
      <c r="F458" s="58">
        <f>'Приложение 4'!G839</f>
        <v>6655.1</v>
      </c>
      <c r="G458" s="58">
        <f>'Приложение 4'!H839</f>
        <v>8089.9</v>
      </c>
      <c r="H458" s="58">
        <f>'Приложение 4'!I839</f>
        <v>1530</v>
      </c>
      <c r="I458" s="58">
        <f>'Приложение 4'!J839</f>
        <v>1530</v>
      </c>
      <c r="J458" s="58">
        <f>'Приложение 4'!K839</f>
        <v>1530</v>
      </c>
      <c r="K458" s="13"/>
    </row>
    <row r="459" spans="1:11" ht="15" x14ac:dyDescent="0.2">
      <c r="A459" s="181"/>
      <c r="B459" s="190"/>
      <c r="C459" s="13" t="s">
        <v>46</v>
      </c>
      <c r="D459" s="13"/>
      <c r="E459" s="58">
        <f>'Приложение 4'!F840</f>
        <v>0</v>
      </c>
      <c r="F459" s="58">
        <f>'Приложение 4'!G840</f>
        <v>0</v>
      </c>
      <c r="G459" s="58">
        <f>'Приложение 4'!H840</f>
        <v>0</v>
      </c>
      <c r="H459" s="58">
        <f>'Приложение 4'!I840</f>
        <v>0</v>
      </c>
      <c r="I459" s="58">
        <f>'Приложение 4'!J840</f>
        <v>0</v>
      </c>
      <c r="J459" s="58">
        <f>'Приложение 4'!K840</f>
        <v>0</v>
      </c>
      <c r="K459" s="13"/>
    </row>
    <row r="460" spans="1:11" ht="30" x14ac:dyDescent="0.2">
      <c r="A460" s="180">
        <v>2</v>
      </c>
      <c r="B460" s="188" t="s">
        <v>356</v>
      </c>
      <c r="C460" s="13" t="s">
        <v>4</v>
      </c>
      <c r="D460" s="13"/>
      <c r="E460" s="58">
        <f>'Приложение 4'!F842</f>
        <v>0</v>
      </c>
      <c r="F460" s="58">
        <f>'Приложение 4'!G842</f>
        <v>0</v>
      </c>
      <c r="G460" s="58">
        <f>'Приложение 4'!H842</f>
        <v>0</v>
      </c>
      <c r="H460" s="58">
        <f>'Приложение 4'!I842</f>
        <v>0</v>
      </c>
      <c r="I460" s="58">
        <f>'Приложение 4'!J842</f>
        <v>0</v>
      </c>
      <c r="J460" s="58">
        <f>'Приложение 4'!K842</f>
        <v>0</v>
      </c>
      <c r="K460" s="13"/>
    </row>
    <row r="461" spans="1:11" ht="30" x14ac:dyDescent="0.2">
      <c r="A461" s="180"/>
      <c r="B461" s="189"/>
      <c r="C461" s="13" t="s">
        <v>10</v>
      </c>
      <c r="D461" s="13"/>
      <c r="E461" s="58">
        <f>'Приложение 4'!F843</f>
        <v>0</v>
      </c>
      <c r="F461" s="58">
        <f>'Приложение 4'!G843</f>
        <v>0</v>
      </c>
      <c r="G461" s="58">
        <f>'Приложение 4'!H843</f>
        <v>0</v>
      </c>
      <c r="H461" s="58">
        <f>'Приложение 4'!I843</f>
        <v>0</v>
      </c>
      <c r="I461" s="58">
        <f>'Приложение 4'!J843</f>
        <v>0</v>
      </c>
      <c r="J461" s="58">
        <f>'Приложение 4'!K843</f>
        <v>0</v>
      </c>
      <c r="K461" s="13"/>
    </row>
    <row r="462" spans="1:11" ht="60" x14ac:dyDescent="0.2">
      <c r="A462" s="180"/>
      <c r="B462" s="189"/>
      <c r="C462" s="13" t="s">
        <v>26</v>
      </c>
      <c r="D462" s="13" t="s">
        <v>95</v>
      </c>
      <c r="E462" s="58">
        <f>'Приложение 4'!F844</f>
        <v>92438</v>
      </c>
      <c r="F462" s="58">
        <f>'Приложение 4'!G844</f>
        <v>17948</v>
      </c>
      <c r="G462" s="58">
        <f>'Приложение 4'!H844</f>
        <v>18360</v>
      </c>
      <c r="H462" s="58">
        <f>'Приложение 4'!I844</f>
        <v>19410</v>
      </c>
      <c r="I462" s="58">
        <f>'Приложение 4'!J844</f>
        <v>18360</v>
      </c>
      <c r="J462" s="58">
        <f>'Приложение 4'!K844</f>
        <v>18360</v>
      </c>
      <c r="K462" s="13"/>
    </row>
    <row r="463" spans="1:11" ht="15" x14ac:dyDescent="0.2">
      <c r="A463" s="181"/>
      <c r="B463" s="190"/>
      <c r="C463" s="13" t="s">
        <v>46</v>
      </c>
      <c r="D463" s="13"/>
      <c r="E463" s="58">
        <f>'Приложение 4'!F845</f>
        <v>0</v>
      </c>
      <c r="F463" s="58">
        <f>'Приложение 4'!G845</f>
        <v>0</v>
      </c>
      <c r="G463" s="58">
        <f>'Приложение 4'!H845</f>
        <v>0</v>
      </c>
      <c r="H463" s="58">
        <f>'Приложение 4'!I845</f>
        <v>0</v>
      </c>
      <c r="I463" s="58">
        <f>'Приложение 4'!J845</f>
        <v>0</v>
      </c>
      <c r="J463" s="58">
        <f>'Приложение 4'!K845</f>
        <v>0</v>
      </c>
      <c r="K463" s="13"/>
    </row>
    <row r="464" spans="1:11" ht="30" x14ac:dyDescent="0.2">
      <c r="A464" s="180">
        <v>3</v>
      </c>
      <c r="B464" s="188" t="s">
        <v>357</v>
      </c>
      <c r="C464" s="13" t="s">
        <v>4</v>
      </c>
      <c r="D464" s="13"/>
      <c r="E464" s="58">
        <f>'Приложение 4'!F847</f>
        <v>0</v>
      </c>
      <c r="F464" s="58">
        <f>'Приложение 4'!G847</f>
        <v>0</v>
      </c>
      <c r="G464" s="58">
        <f>'Приложение 4'!H847</f>
        <v>0</v>
      </c>
      <c r="H464" s="58">
        <f>'Приложение 4'!I847</f>
        <v>0</v>
      </c>
      <c r="I464" s="58">
        <f>'Приложение 4'!J847</f>
        <v>0</v>
      </c>
      <c r="J464" s="58">
        <f>'Приложение 4'!K847</f>
        <v>0</v>
      </c>
      <c r="K464" s="13"/>
    </row>
    <row r="465" spans="1:11" ht="30" x14ac:dyDescent="0.2">
      <c r="A465" s="180"/>
      <c r="B465" s="189"/>
      <c r="C465" s="13" t="s">
        <v>10</v>
      </c>
      <c r="D465" s="13"/>
      <c r="E465" s="58">
        <f>'Приложение 4'!F848</f>
        <v>0</v>
      </c>
      <c r="F465" s="58">
        <f>'Приложение 4'!G848</f>
        <v>0</v>
      </c>
      <c r="G465" s="58">
        <f>'Приложение 4'!H848</f>
        <v>0</v>
      </c>
      <c r="H465" s="58">
        <f>'Приложение 4'!I848</f>
        <v>0</v>
      </c>
      <c r="I465" s="58">
        <f>'Приложение 4'!J848</f>
        <v>0</v>
      </c>
      <c r="J465" s="58">
        <f>'Приложение 4'!K848</f>
        <v>0</v>
      </c>
      <c r="K465" s="13"/>
    </row>
    <row r="466" spans="1:11" ht="60" x14ac:dyDescent="0.2">
      <c r="A466" s="180"/>
      <c r="B466" s="189"/>
      <c r="C466" s="13" t="s">
        <v>26</v>
      </c>
      <c r="D466" s="13" t="s">
        <v>95</v>
      </c>
      <c r="E466" s="58">
        <f>'Приложение 4'!F849</f>
        <v>900</v>
      </c>
      <c r="F466" s="58">
        <f>'Приложение 4'!G849</f>
        <v>350</v>
      </c>
      <c r="G466" s="58">
        <f>'Приложение 4'!H849</f>
        <v>250</v>
      </c>
      <c r="H466" s="58">
        <f>'Приложение 4'!I849</f>
        <v>100</v>
      </c>
      <c r="I466" s="58">
        <f>'Приложение 4'!J849</f>
        <v>100</v>
      </c>
      <c r="J466" s="58">
        <f>'Приложение 4'!K849</f>
        <v>100</v>
      </c>
      <c r="K466" s="13"/>
    </row>
    <row r="467" spans="1:11" ht="15" x14ac:dyDescent="0.2">
      <c r="A467" s="181"/>
      <c r="B467" s="190"/>
      <c r="C467" s="13" t="s">
        <v>46</v>
      </c>
      <c r="D467" s="13"/>
      <c r="E467" s="58">
        <f>'Приложение 4'!F850</f>
        <v>0</v>
      </c>
      <c r="F467" s="58">
        <f>'Приложение 4'!G850</f>
        <v>0</v>
      </c>
      <c r="G467" s="58">
        <f>'Приложение 4'!H850</f>
        <v>0</v>
      </c>
      <c r="H467" s="58">
        <f>'Приложение 4'!I850</f>
        <v>0</v>
      </c>
      <c r="I467" s="58">
        <f>'Приложение 4'!J850</f>
        <v>0</v>
      </c>
      <c r="J467" s="58">
        <f>'Приложение 4'!K850</f>
        <v>0</v>
      </c>
      <c r="K467" s="13"/>
    </row>
    <row r="468" spans="1:11" x14ac:dyDescent="0.2">
      <c r="A468" s="182" t="s">
        <v>361</v>
      </c>
      <c r="B468" s="183"/>
      <c r="C468" s="183"/>
      <c r="D468" s="183"/>
      <c r="E468" s="183"/>
      <c r="F468" s="183"/>
      <c r="G468" s="183"/>
      <c r="H468" s="183"/>
      <c r="I468" s="183"/>
      <c r="J468" s="183"/>
      <c r="K468" s="184"/>
    </row>
    <row r="469" spans="1:11" ht="30" x14ac:dyDescent="0.2">
      <c r="A469" s="180">
        <v>1</v>
      </c>
      <c r="B469" s="202" t="s">
        <v>386</v>
      </c>
      <c r="C469" s="13" t="s">
        <v>4</v>
      </c>
      <c r="D469" s="13"/>
      <c r="E469" s="67">
        <f>'Приложение 4'!F863</f>
        <v>0</v>
      </c>
      <c r="F469" s="67">
        <f>'Приложение 4'!G863</f>
        <v>0</v>
      </c>
      <c r="G469" s="67">
        <f>'Приложение 4'!H863</f>
        <v>0</v>
      </c>
      <c r="H469" s="67">
        <f>'Приложение 4'!I863</f>
        <v>0</v>
      </c>
      <c r="I469" s="67">
        <f>'Приложение 4'!J863</f>
        <v>0</v>
      </c>
      <c r="J469" s="67">
        <f>'Приложение 4'!K863</f>
        <v>0</v>
      </c>
      <c r="K469" s="13"/>
    </row>
    <row r="470" spans="1:11" ht="30" x14ac:dyDescent="0.2">
      <c r="A470" s="180"/>
      <c r="B470" s="189"/>
      <c r="C470" s="13" t="s">
        <v>10</v>
      </c>
      <c r="D470" s="13"/>
      <c r="E470" s="67">
        <f>'Приложение 4'!F864</f>
        <v>0</v>
      </c>
      <c r="F470" s="67">
        <f>'Приложение 4'!G864</f>
        <v>0</v>
      </c>
      <c r="G470" s="67">
        <f>'Приложение 4'!H864</f>
        <v>0</v>
      </c>
      <c r="H470" s="67">
        <f>'Приложение 4'!I864</f>
        <v>0</v>
      </c>
      <c r="I470" s="67">
        <f>'Приложение 4'!J864</f>
        <v>0</v>
      </c>
      <c r="J470" s="67">
        <f>'Приложение 4'!K864</f>
        <v>0</v>
      </c>
      <c r="K470" s="13"/>
    </row>
    <row r="471" spans="1:11" ht="60" x14ac:dyDescent="0.2">
      <c r="A471" s="180"/>
      <c r="B471" s="189"/>
      <c r="C471" s="13" t="s">
        <v>26</v>
      </c>
      <c r="D471" s="13" t="s">
        <v>95</v>
      </c>
      <c r="E471" s="94">
        <f>'Приложение 4'!F865</f>
        <v>5060.5</v>
      </c>
      <c r="F471" s="67">
        <f>'Приложение 4'!G865</f>
        <v>714</v>
      </c>
      <c r="G471" s="94">
        <f>'Приложение 4'!H865</f>
        <v>836.6</v>
      </c>
      <c r="H471" s="94">
        <f>'Приложение 4'!I865</f>
        <v>1845.3</v>
      </c>
      <c r="I471" s="13">
        <f>'Приложение 4'!J865</f>
        <v>832.3</v>
      </c>
      <c r="J471" s="13">
        <f>'Приложение 4'!K865</f>
        <v>832.3</v>
      </c>
      <c r="K471" s="13"/>
    </row>
    <row r="472" spans="1:11" ht="15" x14ac:dyDescent="0.2">
      <c r="A472" s="181"/>
      <c r="B472" s="190"/>
      <c r="C472" s="13" t="s">
        <v>46</v>
      </c>
      <c r="D472" s="13"/>
      <c r="E472" s="67">
        <f>'Приложение 4'!F866</f>
        <v>0</v>
      </c>
      <c r="F472" s="67">
        <f>'Приложение 4'!G866</f>
        <v>0</v>
      </c>
      <c r="G472" s="67">
        <f>'Приложение 4'!H866</f>
        <v>0</v>
      </c>
      <c r="H472" s="67">
        <f>'Приложение 4'!I866</f>
        <v>0</v>
      </c>
      <c r="I472" s="67">
        <f>'Приложение 4'!J866</f>
        <v>0</v>
      </c>
      <c r="J472" s="67">
        <f>'Приложение 4'!K866</f>
        <v>0</v>
      </c>
      <c r="K472" s="13"/>
    </row>
    <row r="473" spans="1:11" ht="30" x14ac:dyDescent="0.2">
      <c r="A473" s="180">
        <v>2</v>
      </c>
      <c r="B473" s="188" t="s">
        <v>360</v>
      </c>
      <c r="C473" s="13" t="s">
        <v>4</v>
      </c>
      <c r="D473" s="13"/>
      <c r="E473" s="67">
        <f>'Приложение 4'!F868</f>
        <v>0</v>
      </c>
      <c r="F473" s="67">
        <f>'Приложение 4'!G868</f>
        <v>0</v>
      </c>
      <c r="G473" s="67">
        <f>'Приложение 4'!H868</f>
        <v>0</v>
      </c>
      <c r="H473" s="67">
        <f>'Приложение 4'!I868</f>
        <v>0</v>
      </c>
      <c r="I473" s="67">
        <f>'Приложение 4'!J868</f>
        <v>0</v>
      </c>
      <c r="J473" s="67">
        <f>'Приложение 4'!K868</f>
        <v>0</v>
      </c>
      <c r="K473" s="13"/>
    </row>
    <row r="474" spans="1:11" ht="30" x14ac:dyDescent="0.2">
      <c r="A474" s="180"/>
      <c r="B474" s="189"/>
      <c r="C474" s="13" t="s">
        <v>10</v>
      </c>
      <c r="D474" s="13"/>
      <c r="E474" s="67">
        <f>'Приложение 4'!F869</f>
        <v>0</v>
      </c>
      <c r="F474" s="67">
        <f>'Приложение 4'!G869</f>
        <v>0</v>
      </c>
      <c r="G474" s="67">
        <f>'Приложение 4'!H869</f>
        <v>0</v>
      </c>
      <c r="H474" s="67">
        <f>'Приложение 4'!I869</f>
        <v>0</v>
      </c>
      <c r="I474" s="67">
        <f>'Приложение 4'!J869</f>
        <v>0</v>
      </c>
      <c r="J474" s="67">
        <f>'Приложение 4'!K869</f>
        <v>0</v>
      </c>
      <c r="K474" s="13"/>
    </row>
    <row r="475" spans="1:11" ht="60" x14ac:dyDescent="0.2">
      <c r="A475" s="180"/>
      <c r="B475" s="189"/>
      <c r="C475" s="13" t="s">
        <v>26</v>
      </c>
      <c r="D475" s="13" t="s">
        <v>95</v>
      </c>
      <c r="E475" s="67">
        <f>'Приложение 4'!F870</f>
        <v>41611.199999999997</v>
      </c>
      <c r="F475" s="67">
        <f>'Приложение 4'!G870</f>
        <v>7061.2</v>
      </c>
      <c r="G475" s="67">
        <f>'Приложение 4'!H870</f>
        <v>7937</v>
      </c>
      <c r="H475" s="67">
        <f>'Приложение 4'!I870</f>
        <v>9443.4</v>
      </c>
      <c r="I475" s="67">
        <f>'Приложение 4'!J870</f>
        <v>8584.7999999999993</v>
      </c>
      <c r="J475" s="67">
        <f>'Приложение 4'!K870</f>
        <v>8584.7999999999993</v>
      </c>
      <c r="K475" s="13"/>
    </row>
    <row r="476" spans="1:11" ht="15" x14ac:dyDescent="0.2">
      <c r="A476" s="181"/>
      <c r="B476" s="190"/>
      <c r="C476" s="13" t="s">
        <v>46</v>
      </c>
      <c r="D476" s="13"/>
      <c r="E476" s="67">
        <f>'Приложение 4'!F871</f>
        <v>0</v>
      </c>
      <c r="F476" s="67">
        <f>'Приложение 4'!G871</f>
        <v>0</v>
      </c>
      <c r="G476" s="67">
        <f>'Приложение 4'!H871</f>
        <v>0</v>
      </c>
      <c r="H476" s="67">
        <f>'Приложение 4'!I871</f>
        <v>0</v>
      </c>
      <c r="I476" s="67">
        <f>'Приложение 4'!J871</f>
        <v>0</v>
      </c>
      <c r="J476" s="67">
        <f>'Приложение 4'!K871</f>
        <v>0</v>
      </c>
      <c r="K476" s="13"/>
    </row>
    <row r="477" spans="1:11" x14ac:dyDescent="0.2">
      <c r="A477" s="182" t="s">
        <v>319</v>
      </c>
      <c r="B477" s="183"/>
      <c r="C477" s="183"/>
      <c r="D477" s="183"/>
      <c r="E477" s="183"/>
      <c r="F477" s="183"/>
      <c r="G477" s="183"/>
      <c r="H477" s="183"/>
      <c r="I477" s="183"/>
      <c r="J477" s="183"/>
      <c r="K477" s="184"/>
    </row>
    <row r="478" spans="1:11" ht="30" x14ac:dyDescent="0.2">
      <c r="A478" s="180">
        <v>1</v>
      </c>
      <c r="B478" s="202" t="s">
        <v>359</v>
      </c>
      <c r="C478" s="13" t="s">
        <v>4</v>
      </c>
      <c r="D478" s="13"/>
      <c r="E478" s="58">
        <f>'Приложение 4'!F884</f>
        <v>0</v>
      </c>
      <c r="F478" s="58">
        <f>'Приложение 4'!G884</f>
        <v>0</v>
      </c>
      <c r="G478" s="58">
        <f>'Приложение 4'!H884</f>
        <v>0</v>
      </c>
      <c r="H478" s="58">
        <f>'Приложение 4'!I884</f>
        <v>0</v>
      </c>
      <c r="I478" s="58">
        <f>'Приложение 4'!J884</f>
        <v>0</v>
      </c>
      <c r="J478" s="58">
        <f>'Приложение 4'!K884</f>
        <v>0</v>
      </c>
      <c r="K478" s="13"/>
    </row>
    <row r="479" spans="1:11" ht="30" x14ac:dyDescent="0.2">
      <c r="A479" s="180"/>
      <c r="B479" s="189"/>
      <c r="C479" s="13" t="s">
        <v>10</v>
      </c>
      <c r="D479" s="13"/>
      <c r="E479" s="58">
        <f>'Приложение 4'!F885</f>
        <v>0</v>
      </c>
      <c r="F479" s="58">
        <f>'Приложение 4'!G885</f>
        <v>0</v>
      </c>
      <c r="G479" s="58">
        <f>'Приложение 4'!H885</f>
        <v>0</v>
      </c>
      <c r="H479" s="58">
        <f>'Приложение 4'!I885</f>
        <v>0</v>
      </c>
      <c r="I479" s="58">
        <f>'Приложение 4'!J885</f>
        <v>0</v>
      </c>
      <c r="J479" s="58">
        <f>'Приложение 4'!K885</f>
        <v>0</v>
      </c>
      <c r="K479" s="13"/>
    </row>
    <row r="480" spans="1:11" ht="60" x14ac:dyDescent="0.2">
      <c r="A480" s="180"/>
      <c r="B480" s="189"/>
      <c r="C480" s="13" t="s">
        <v>26</v>
      </c>
      <c r="D480" s="13" t="s">
        <v>95</v>
      </c>
      <c r="E480" s="58">
        <f>'Приложение 4'!F886</f>
        <v>120774.39999999999</v>
      </c>
      <c r="F480" s="58">
        <f>'Приложение 4'!G886</f>
        <v>16338.3</v>
      </c>
      <c r="G480" s="58">
        <f>'Приложение 4'!H886</f>
        <v>31536.100000000002</v>
      </c>
      <c r="H480" s="58">
        <f>'Приложение 4'!I886</f>
        <v>24300</v>
      </c>
      <c r="I480" s="58">
        <f>'Приложение 4'!J886</f>
        <v>24300</v>
      </c>
      <c r="J480" s="58">
        <f>'Приложение 4'!K886</f>
        <v>24300</v>
      </c>
      <c r="K480" s="13"/>
    </row>
    <row r="481" spans="1:11" ht="15" x14ac:dyDescent="0.2">
      <c r="A481" s="181"/>
      <c r="B481" s="190"/>
      <c r="C481" s="13" t="s">
        <v>46</v>
      </c>
      <c r="D481" s="13"/>
      <c r="E481" s="58">
        <f>'Приложение 4'!F887</f>
        <v>0</v>
      </c>
      <c r="F481" s="58">
        <f>'Приложение 4'!G887</f>
        <v>0</v>
      </c>
      <c r="G481" s="58">
        <f>'Приложение 4'!H887</f>
        <v>0</v>
      </c>
      <c r="H481" s="58">
        <f>'Приложение 4'!I887</f>
        <v>0</v>
      </c>
      <c r="I481" s="58">
        <f>'Приложение 4'!J887</f>
        <v>0</v>
      </c>
      <c r="J481" s="58">
        <f>'Приложение 4'!K887</f>
        <v>0</v>
      </c>
      <c r="K481" s="13"/>
    </row>
    <row r="482" spans="1:11" ht="30" x14ac:dyDescent="0.2">
      <c r="A482" s="180">
        <v>2</v>
      </c>
      <c r="B482" s="188" t="s">
        <v>358</v>
      </c>
      <c r="C482" s="13" t="s">
        <v>4</v>
      </c>
      <c r="D482" s="13"/>
      <c r="E482" s="58">
        <f>'Приложение 4'!F889</f>
        <v>0</v>
      </c>
      <c r="F482" s="58">
        <f>'Приложение 4'!G889</f>
        <v>0</v>
      </c>
      <c r="G482" s="58">
        <f>'Приложение 4'!H889</f>
        <v>0</v>
      </c>
      <c r="H482" s="58">
        <f>'Приложение 4'!I889</f>
        <v>0</v>
      </c>
      <c r="I482" s="58">
        <f>'Приложение 4'!J889</f>
        <v>0</v>
      </c>
      <c r="J482" s="58">
        <f>'Приложение 4'!K889</f>
        <v>0</v>
      </c>
      <c r="K482" s="13"/>
    </row>
    <row r="483" spans="1:11" ht="30" x14ac:dyDescent="0.2">
      <c r="A483" s="180"/>
      <c r="B483" s="189"/>
      <c r="C483" s="13" t="s">
        <v>10</v>
      </c>
      <c r="D483" s="13"/>
      <c r="E483" s="58">
        <f>'Приложение 4'!F890</f>
        <v>0</v>
      </c>
      <c r="F483" s="58">
        <f>'Приложение 4'!G890</f>
        <v>0</v>
      </c>
      <c r="G483" s="58">
        <f>'Приложение 4'!H890</f>
        <v>0</v>
      </c>
      <c r="H483" s="58">
        <f>'Приложение 4'!I890</f>
        <v>0</v>
      </c>
      <c r="I483" s="58">
        <f>'Приложение 4'!J890</f>
        <v>0</v>
      </c>
      <c r="J483" s="58">
        <f>'Приложение 4'!K890</f>
        <v>0</v>
      </c>
      <c r="K483" s="13"/>
    </row>
    <row r="484" spans="1:11" ht="60" x14ac:dyDescent="0.2">
      <c r="A484" s="180"/>
      <c r="B484" s="189"/>
      <c r="C484" s="13" t="s">
        <v>26</v>
      </c>
      <c r="D484" s="13" t="s">
        <v>95</v>
      </c>
      <c r="E484" s="58">
        <f>'Приложение 4'!F891</f>
        <v>501240.6</v>
      </c>
      <c r="F484" s="58">
        <f>'Приложение 4'!G891</f>
        <v>75493.899999999994</v>
      </c>
      <c r="G484" s="58">
        <f>'Приложение 4'!H891</f>
        <v>106946.7</v>
      </c>
      <c r="H484" s="58">
        <f>'Приложение 4'!I891</f>
        <v>105400</v>
      </c>
      <c r="I484" s="58">
        <f>'Приложение 4'!J891</f>
        <v>106700</v>
      </c>
      <c r="J484" s="58">
        <f>'Приложение 4'!K891</f>
        <v>106700</v>
      </c>
      <c r="K484" s="13"/>
    </row>
    <row r="485" spans="1:11" ht="15" x14ac:dyDescent="0.2">
      <c r="A485" s="181"/>
      <c r="B485" s="190"/>
      <c r="C485" s="13" t="s">
        <v>46</v>
      </c>
      <c r="D485" s="13"/>
      <c r="E485" s="58">
        <f>'Приложение 4'!F892</f>
        <v>0</v>
      </c>
      <c r="F485" s="58">
        <f>'Приложение 4'!G892</f>
        <v>0</v>
      </c>
      <c r="G485" s="58">
        <f>'Приложение 4'!H892</f>
        <v>0</v>
      </c>
      <c r="H485" s="58">
        <f>'Приложение 4'!I892</f>
        <v>0</v>
      </c>
      <c r="I485" s="58">
        <f>'Приложение 4'!J892</f>
        <v>0</v>
      </c>
      <c r="J485" s="58">
        <f>'Приложение 4'!K892</f>
        <v>0</v>
      </c>
      <c r="K485" s="13"/>
    </row>
  </sheetData>
  <mergeCells count="312">
    <mergeCell ref="A431:A434"/>
    <mergeCell ref="B431:B434"/>
    <mergeCell ref="A343:A346"/>
    <mergeCell ref="A395:A398"/>
    <mergeCell ref="A210:A213"/>
    <mergeCell ref="A253:A256"/>
    <mergeCell ref="B266:B269"/>
    <mergeCell ref="A227:A230"/>
    <mergeCell ref="B253:B256"/>
    <mergeCell ref="B214:B217"/>
    <mergeCell ref="A222:A225"/>
    <mergeCell ref="A258:A261"/>
    <mergeCell ref="B275:B278"/>
    <mergeCell ref="B407:B410"/>
    <mergeCell ref="A411:A414"/>
    <mergeCell ref="B411:B414"/>
    <mergeCell ref="A415:A418"/>
    <mergeCell ref="B249:B252"/>
    <mergeCell ref="B210:B213"/>
    <mergeCell ref="A283:A286"/>
    <mergeCell ref="B227:B230"/>
    <mergeCell ref="A235:K235"/>
    <mergeCell ref="A226:K226"/>
    <mergeCell ref="K245:K248"/>
    <mergeCell ref="A447:A450"/>
    <mergeCell ref="B447:B450"/>
    <mergeCell ref="A419:A422"/>
    <mergeCell ref="B419:B422"/>
    <mergeCell ref="B287:B290"/>
    <mergeCell ref="A443:A446"/>
    <mergeCell ref="B443:B446"/>
    <mergeCell ref="A399:A402"/>
    <mergeCell ref="B399:B402"/>
    <mergeCell ref="A403:A406"/>
    <mergeCell ref="B403:B406"/>
    <mergeCell ref="A435:A438"/>
    <mergeCell ref="B335:B338"/>
    <mergeCell ref="B339:B342"/>
    <mergeCell ref="A391:A394"/>
    <mergeCell ref="B391:B394"/>
    <mergeCell ref="A439:A442"/>
    <mergeCell ref="B439:B442"/>
    <mergeCell ref="A427:A430"/>
    <mergeCell ref="B427:B430"/>
    <mergeCell ref="A311:A314"/>
    <mergeCell ref="A303:A306"/>
    <mergeCell ref="A287:A290"/>
    <mergeCell ref="A315:A318"/>
    <mergeCell ref="A460:A463"/>
    <mergeCell ref="A464:A467"/>
    <mergeCell ref="A347:A350"/>
    <mergeCell ref="B343:B346"/>
    <mergeCell ref="B347:B350"/>
    <mergeCell ref="B395:B398"/>
    <mergeCell ref="A379:A382"/>
    <mergeCell ref="B379:B382"/>
    <mergeCell ref="A383:A386"/>
    <mergeCell ref="B383:B386"/>
    <mergeCell ref="A387:A390"/>
    <mergeCell ref="B387:B390"/>
    <mergeCell ref="A351:A354"/>
    <mergeCell ref="B351:B354"/>
    <mergeCell ref="B435:B438"/>
    <mergeCell ref="B415:B418"/>
    <mergeCell ref="A423:A426"/>
    <mergeCell ref="B423:B426"/>
    <mergeCell ref="A407:A410"/>
    <mergeCell ref="A455:K455"/>
    <mergeCell ref="A456:A459"/>
    <mergeCell ref="A451:A454"/>
    <mergeCell ref="B451:B454"/>
    <mergeCell ref="A371:A374"/>
    <mergeCell ref="A307:A310"/>
    <mergeCell ref="A299:A302"/>
    <mergeCell ref="A144:A147"/>
    <mergeCell ref="B194:B197"/>
    <mergeCell ref="A106:A109"/>
    <mergeCell ref="B157:B160"/>
    <mergeCell ref="A152:A155"/>
    <mergeCell ref="B148:B151"/>
    <mergeCell ref="B169:B172"/>
    <mergeCell ref="A185:K185"/>
    <mergeCell ref="E173:J176"/>
    <mergeCell ref="K169:K172"/>
    <mergeCell ref="A110:A113"/>
    <mergeCell ref="B303:B306"/>
    <mergeCell ref="B307:B310"/>
    <mergeCell ref="B291:B294"/>
    <mergeCell ref="B295:B298"/>
    <mergeCell ref="B245:B248"/>
    <mergeCell ref="B258:B261"/>
    <mergeCell ref="K236:K239"/>
    <mergeCell ref="K240:K243"/>
    <mergeCell ref="K227:K230"/>
    <mergeCell ref="B271:B274"/>
    <mergeCell ref="A257:K257"/>
    <mergeCell ref="B283:B286"/>
    <mergeCell ref="K110:K113"/>
    <mergeCell ref="B90:B93"/>
    <mergeCell ref="B98:B101"/>
    <mergeCell ref="K82:K85"/>
    <mergeCell ref="B102:B105"/>
    <mergeCell ref="K123:K126"/>
    <mergeCell ref="K94:K97"/>
    <mergeCell ref="E123:J126"/>
    <mergeCell ref="K86:K89"/>
    <mergeCell ref="B94:B97"/>
    <mergeCell ref="K98:K101"/>
    <mergeCell ref="K106:K109"/>
    <mergeCell ref="E82:J85"/>
    <mergeCell ref="E119:J122"/>
    <mergeCell ref="B110:B113"/>
    <mergeCell ref="A118:K118"/>
    <mergeCell ref="K119:K122"/>
    <mergeCell ref="K218:K221"/>
    <mergeCell ref="K222:K225"/>
    <mergeCell ref="K262:K265"/>
    <mergeCell ref="B262:B265"/>
    <mergeCell ref="K258:K261"/>
    <mergeCell ref="A262:A265"/>
    <mergeCell ref="A482:A485"/>
    <mergeCell ref="A477:K477"/>
    <mergeCell ref="B279:B282"/>
    <mergeCell ref="A478:A481"/>
    <mergeCell ref="A323:A326"/>
    <mergeCell ref="A291:A294"/>
    <mergeCell ref="A468:K468"/>
    <mergeCell ref="A469:A472"/>
    <mergeCell ref="A473:A476"/>
    <mergeCell ref="A331:A334"/>
    <mergeCell ref="B323:B326"/>
    <mergeCell ref="B327:B330"/>
    <mergeCell ref="B473:B476"/>
    <mergeCell ref="A339:A342"/>
    <mergeCell ref="B482:B485"/>
    <mergeCell ref="B456:B459"/>
    <mergeCell ref="B460:B463"/>
    <mergeCell ref="B464:B467"/>
    <mergeCell ref="B469:B472"/>
    <mergeCell ref="B299:B302"/>
    <mergeCell ref="A327:A330"/>
    <mergeCell ref="B319:B322"/>
    <mergeCell ref="B478:B481"/>
    <mergeCell ref="B311:B314"/>
    <mergeCell ref="A231:A234"/>
    <mergeCell ref="K249:K252"/>
    <mergeCell ref="B240:B243"/>
    <mergeCell ref="A249:A252"/>
    <mergeCell ref="B218:B221"/>
    <mergeCell ref="B222:B225"/>
    <mergeCell ref="A218:A221"/>
    <mergeCell ref="B236:B239"/>
    <mergeCell ref="K231:K234"/>
    <mergeCell ref="A270:K270"/>
    <mergeCell ref="B231:B234"/>
    <mergeCell ref="A266:A269"/>
    <mergeCell ref="A240:A243"/>
    <mergeCell ref="E240:J243"/>
    <mergeCell ref="E131:J134"/>
    <mergeCell ref="K161:K164"/>
    <mergeCell ref="E169:J172"/>
    <mergeCell ref="K135:K138"/>
    <mergeCell ref="B190:B193"/>
    <mergeCell ref="A165:A168"/>
    <mergeCell ref="A156:K156"/>
    <mergeCell ref="A157:A160"/>
    <mergeCell ref="K157:K160"/>
    <mergeCell ref="E157:J160"/>
    <mergeCell ref="B161:B164"/>
    <mergeCell ref="A161:A164"/>
    <mergeCell ref="K139:K142"/>
    <mergeCell ref="A143:K143"/>
    <mergeCell ref="E139:J142"/>
    <mergeCell ref="B173:B176"/>
    <mergeCell ref="A148:A151"/>
    <mergeCell ref="A135:A138"/>
    <mergeCell ref="B135:B138"/>
    <mergeCell ref="K131:K134"/>
    <mergeCell ref="B131:B134"/>
    <mergeCell ref="A181:A184"/>
    <mergeCell ref="B165:B168"/>
    <mergeCell ref="A177:A180"/>
    <mergeCell ref="A173:A176"/>
    <mergeCell ref="B152:B155"/>
    <mergeCell ref="A190:A193"/>
    <mergeCell ref="E161:J164"/>
    <mergeCell ref="K165:K168"/>
    <mergeCell ref="E165:J168"/>
    <mergeCell ref="K173:K176"/>
    <mergeCell ref="K177:K180"/>
    <mergeCell ref="A186:A189"/>
    <mergeCell ref="B186:B189"/>
    <mergeCell ref="B181:B184"/>
    <mergeCell ref="K181:K184"/>
    <mergeCell ref="K186:K189"/>
    <mergeCell ref="K190:K193"/>
    <mergeCell ref="B177:B180"/>
    <mergeCell ref="A139:A142"/>
    <mergeCell ref="B139:B142"/>
    <mergeCell ref="A169:A172"/>
    <mergeCell ref="B144:B147"/>
    <mergeCell ref="A32:A35"/>
    <mergeCell ref="A114:A117"/>
    <mergeCell ref="B114:B117"/>
    <mergeCell ref="A36:A39"/>
    <mergeCell ref="A60:A63"/>
    <mergeCell ref="A64:A67"/>
    <mergeCell ref="A94:A97"/>
    <mergeCell ref="A82:A85"/>
    <mergeCell ref="A90:A93"/>
    <mergeCell ref="B48:B51"/>
    <mergeCell ref="A40:A43"/>
    <mergeCell ref="B36:B39"/>
    <mergeCell ref="B40:B43"/>
    <mergeCell ref="B44:B47"/>
    <mergeCell ref="A98:A101"/>
    <mergeCell ref="B78:B81"/>
    <mergeCell ref="A127:A130"/>
    <mergeCell ref="A102:A105"/>
    <mergeCell ref="A131:A134"/>
    <mergeCell ref="A86:A89"/>
    <mergeCell ref="B52:B55"/>
    <mergeCell ref="B56:B59"/>
    <mergeCell ref="B64:B67"/>
    <mergeCell ref="B60:B63"/>
    <mergeCell ref="B82:B85"/>
    <mergeCell ref="B72:B75"/>
    <mergeCell ref="B86:B89"/>
    <mergeCell ref="A52:A55"/>
    <mergeCell ref="A44:A47"/>
    <mergeCell ref="P1:R1"/>
    <mergeCell ref="B2:K2"/>
    <mergeCell ref="B5:B6"/>
    <mergeCell ref="K5:K6"/>
    <mergeCell ref="E5:J5"/>
    <mergeCell ref="B8:B11"/>
    <mergeCell ref="D1:K1"/>
    <mergeCell ref="D5:D6"/>
    <mergeCell ref="B32:B35"/>
    <mergeCell ref="A7:K7"/>
    <mergeCell ref="A8:A11"/>
    <mergeCell ref="B12:B15"/>
    <mergeCell ref="B16:B19"/>
    <mergeCell ref="B20:B23"/>
    <mergeCell ref="B24:B27"/>
    <mergeCell ref="D3:G3"/>
    <mergeCell ref="A28:A31"/>
    <mergeCell ref="B28:B31"/>
    <mergeCell ref="A5:A6"/>
    <mergeCell ref="A24:A27"/>
    <mergeCell ref="C5:C6"/>
    <mergeCell ref="A16:A19"/>
    <mergeCell ref="A20:A23"/>
    <mergeCell ref="A12:A15"/>
    <mergeCell ref="E127:J130"/>
    <mergeCell ref="B127:B130"/>
    <mergeCell ref="B106:B109"/>
    <mergeCell ref="A48:A51"/>
    <mergeCell ref="A119:A122"/>
    <mergeCell ref="B119:B122"/>
    <mergeCell ref="A76:K76"/>
    <mergeCell ref="A56:A59"/>
    <mergeCell ref="A72:A75"/>
    <mergeCell ref="B68:B71"/>
    <mergeCell ref="A68:A71"/>
    <mergeCell ref="A123:A126"/>
    <mergeCell ref="B123:B126"/>
    <mergeCell ref="K114:K117"/>
    <mergeCell ref="E78:J81"/>
    <mergeCell ref="K90:K93"/>
    <mergeCell ref="A78:A81"/>
    <mergeCell ref="K127:K130"/>
    <mergeCell ref="K78:K81"/>
    <mergeCell ref="A214:A217"/>
    <mergeCell ref="A194:A197"/>
    <mergeCell ref="K194:K197"/>
    <mergeCell ref="K198:K201"/>
    <mergeCell ref="K202:K205"/>
    <mergeCell ref="K206:K209"/>
    <mergeCell ref="K210:K213"/>
    <mergeCell ref="K214:K217"/>
    <mergeCell ref="E206:J209"/>
    <mergeCell ref="B202:B205"/>
    <mergeCell ref="B206:B209"/>
    <mergeCell ref="A202:A205"/>
    <mergeCell ref="A206:A209"/>
    <mergeCell ref="B198:B201"/>
    <mergeCell ref="A198:A201"/>
    <mergeCell ref="A275:A278"/>
    <mergeCell ref="A236:A239"/>
    <mergeCell ref="A245:A248"/>
    <mergeCell ref="A244:K244"/>
    <mergeCell ref="A295:A298"/>
    <mergeCell ref="B371:B374"/>
    <mergeCell ref="A375:A378"/>
    <mergeCell ref="B375:B378"/>
    <mergeCell ref="A355:A358"/>
    <mergeCell ref="B355:B358"/>
    <mergeCell ref="A359:A362"/>
    <mergeCell ref="B359:B362"/>
    <mergeCell ref="A363:A366"/>
    <mergeCell ref="B363:B366"/>
    <mergeCell ref="A367:A370"/>
    <mergeCell ref="B367:B370"/>
    <mergeCell ref="A335:A338"/>
    <mergeCell ref="B315:B318"/>
    <mergeCell ref="B331:B334"/>
    <mergeCell ref="A319:A322"/>
    <mergeCell ref="A271:A274"/>
    <mergeCell ref="K266:K269"/>
    <mergeCell ref="K253:K256"/>
    <mergeCell ref="A279:A282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17" manualBreakCount="17">
    <brk id="19" min="6" max="10" man="1"/>
    <brk id="39" min="6" max="10" man="1"/>
    <brk id="63" max="10" man="1"/>
    <brk id="81" min="6" max="10" man="1"/>
    <brk id="109" min="6" max="10" man="1"/>
    <brk id="130" min="6" max="10" man="1"/>
    <brk id="155" min="6" max="10" man="1"/>
    <brk id="176" min="6" max="10" man="1"/>
    <brk id="197" min="6" max="10" man="1"/>
    <brk id="221" max="10" man="1"/>
    <brk id="248" min="6" max="10" man="1"/>
    <brk id="269" max="10" man="1"/>
    <brk id="314" min="6" max="10" man="1"/>
    <brk id="340" min="6" max="10" man="1"/>
    <brk id="370" max="10" man="1"/>
    <brk id="434" max="10" man="1"/>
    <brk id="454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2"/>
  <sheetViews>
    <sheetView view="pageBreakPreview" topLeftCell="A891" zoomScale="80" zoomScaleNormal="100" zoomScaleSheetLayoutView="80" workbookViewId="0">
      <selection activeCell="E898" sqref="E898:K902"/>
    </sheetView>
  </sheetViews>
  <sheetFormatPr defaultRowHeight="12.75" x14ac:dyDescent="0.2"/>
  <cols>
    <col min="1" max="1" width="11.28515625" style="102" customWidth="1"/>
    <col min="2" max="2" width="44" style="102" customWidth="1"/>
    <col min="3" max="3" width="14.7109375" style="102" customWidth="1"/>
    <col min="4" max="4" width="15.85546875" style="102" customWidth="1"/>
    <col min="5" max="5" width="23" style="114" customWidth="1"/>
    <col min="6" max="7" width="14.5703125" style="114" customWidth="1"/>
    <col min="8" max="8" width="15.5703125" style="114" customWidth="1"/>
    <col min="9" max="10" width="16.85546875" style="114" bestFit="1" customWidth="1"/>
    <col min="11" max="11" width="20.42578125" style="114" customWidth="1"/>
    <col min="12" max="12" width="14.42578125" style="102" customWidth="1"/>
    <col min="13" max="13" width="73.5703125" style="102" customWidth="1"/>
    <col min="14" max="16384" width="9.140625" style="23"/>
  </cols>
  <sheetData>
    <row r="1" spans="1:13" ht="81" customHeight="1" x14ac:dyDescent="0.2">
      <c r="D1" s="103" t="s">
        <v>56</v>
      </c>
      <c r="E1" s="104"/>
      <c r="F1" s="104"/>
      <c r="G1" s="104"/>
      <c r="H1" s="104"/>
      <c r="I1" s="104"/>
      <c r="J1" s="293" t="s">
        <v>320</v>
      </c>
      <c r="K1" s="294"/>
      <c r="L1" s="294"/>
      <c r="M1" s="294"/>
    </row>
    <row r="2" spans="1:13" s="106" customFormat="1" ht="15.75" x14ac:dyDescent="0.2">
      <c r="A2" s="295" t="s">
        <v>55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105"/>
    </row>
    <row r="3" spans="1:13" s="106" customFormat="1" ht="15.75" x14ac:dyDescent="0.2">
      <c r="A3" s="295" t="s">
        <v>321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105"/>
    </row>
    <row r="4" spans="1:13" s="106" customFormat="1" ht="15.75" x14ac:dyDescent="0.2">
      <c r="A4" s="296" t="s">
        <v>27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105"/>
    </row>
    <row r="5" spans="1:13" s="106" customFormat="1" ht="15.75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8"/>
      <c r="M5" s="108"/>
    </row>
    <row r="6" spans="1:13" ht="18" customHeight="1" x14ac:dyDescent="0.2">
      <c r="A6" s="236" t="s">
        <v>7</v>
      </c>
      <c r="B6" s="236" t="s">
        <v>35</v>
      </c>
      <c r="C6" s="236" t="s">
        <v>36</v>
      </c>
      <c r="D6" s="236" t="s">
        <v>11</v>
      </c>
      <c r="E6" s="236" t="s">
        <v>89</v>
      </c>
      <c r="F6" s="236" t="s">
        <v>37</v>
      </c>
      <c r="G6" s="101"/>
      <c r="H6" s="236" t="s">
        <v>12</v>
      </c>
      <c r="I6" s="236"/>
      <c r="J6" s="236"/>
      <c r="K6" s="236"/>
      <c r="L6" s="236" t="s">
        <v>14</v>
      </c>
      <c r="M6" s="237" t="s">
        <v>23</v>
      </c>
    </row>
    <row r="7" spans="1:13" ht="79.5" customHeight="1" x14ac:dyDescent="0.2">
      <c r="A7" s="236"/>
      <c r="B7" s="236"/>
      <c r="C7" s="236"/>
      <c r="D7" s="236"/>
      <c r="E7" s="236"/>
      <c r="F7" s="236"/>
      <c r="G7" s="101" t="s">
        <v>88</v>
      </c>
      <c r="H7" s="101" t="s">
        <v>84</v>
      </c>
      <c r="I7" s="101" t="s">
        <v>85</v>
      </c>
      <c r="J7" s="101" t="s">
        <v>86</v>
      </c>
      <c r="K7" s="101" t="s">
        <v>87</v>
      </c>
      <c r="L7" s="236"/>
      <c r="M7" s="239"/>
    </row>
    <row r="8" spans="1:13" ht="15" x14ac:dyDescent="0.2">
      <c r="A8" s="97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7"/>
      <c r="H8" s="97">
        <v>7</v>
      </c>
      <c r="I8" s="97">
        <v>8</v>
      </c>
      <c r="J8" s="97">
        <v>9</v>
      </c>
      <c r="K8" s="97">
        <v>10</v>
      </c>
      <c r="L8" s="97">
        <v>11</v>
      </c>
      <c r="M8" s="97">
        <v>12</v>
      </c>
    </row>
    <row r="9" spans="1:13" ht="38.25" customHeight="1" x14ac:dyDescent="0.2">
      <c r="A9" s="272" t="s">
        <v>322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90"/>
    </row>
    <row r="10" spans="1:13" ht="25.5" customHeight="1" x14ac:dyDescent="0.2">
      <c r="A10" s="247" t="s">
        <v>9</v>
      </c>
      <c r="B10" s="275" t="s">
        <v>678</v>
      </c>
      <c r="C10" s="222" t="s">
        <v>91</v>
      </c>
      <c r="D10" s="98" t="s">
        <v>5</v>
      </c>
      <c r="E10" s="45">
        <f t="shared" ref="E10" si="0">SUM(E11:E14)</f>
        <v>14496.2</v>
      </c>
      <c r="F10" s="45">
        <f t="shared" ref="F10" si="1">SUM(F11:F14)</f>
        <v>59975.5</v>
      </c>
      <c r="G10" s="45">
        <f t="shared" ref="G10" si="2">SUM(G11:G14)</f>
        <v>14601.3</v>
      </c>
      <c r="H10" s="45">
        <f t="shared" ref="H10" si="3">SUM(H11:H14)</f>
        <v>9113.7000000000007</v>
      </c>
      <c r="I10" s="45">
        <f t="shared" ref="I10" si="4">SUM(I11:I14)</f>
        <v>11980.5</v>
      </c>
      <c r="J10" s="45">
        <f t="shared" ref="J10" si="5">SUM(J11:J14)</f>
        <v>12140</v>
      </c>
      <c r="K10" s="45">
        <f t="shared" ref="K10" si="6">SUM(K11:K14)</f>
        <v>12140</v>
      </c>
      <c r="L10" s="232" t="s">
        <v>146</v>
      </c>
      <c r="M10" s="232" t="s">
        <v>687</v>
      </c>
    </row>
    <row r="11" spans="1:13" ht="47.25" customHeight="1" x14ac:dyDescent="0.2">
      <c r="A11" s="247"/>
      <c r="B11" s="276"/>
      <c r="C11" s="241"/>
      <c r="D11" s="98" t="s">
        <v>4</v>
      </c>
      <c r="E11" s="45">
        <f>E16+E21+E26+E31+E36+E41</f>
        <v>0</v>
      </c>
      <c r="F11" s="45">
        <f>SUM(G11:K11)</f>
        <v>0</v>
      </c>
      <c r="G11" s="45">
        <f t="shared" ref="G11:K11" si="7">G16+G21+G26+G31+G36+G41</f>
        <v>0</v>
      </c>
      <c r="H11" s="45">
        <f t="shared" si="7"/>
        <v>0</v>
      </c>
      <c r="I11" s="45">
        <f t="shared" si="7"/>
        <v>0</v>
      </c>
      <c r="J11" s="45">
        <f t="shared" si="7"/>
        <v>0</v>
      </c>
      <c r="K11" s="45">
        <f t="shared" si="7"/>
        <v>0</v>
      </c>
      <c r="L11" s="243"/>
      <c r="M11" s="243"/>
    </row>
    <row r="12" spans="1:13" ht="60" x14ac:dyDescent="0.2">
      <c r="A12" s="247"/>
      <c r="B12" s="276"/>
      <c r="C12" s="241"/>
      <c r="D12" s="98" t="s">
        <v>10</v>
      </c>
      <c r="E12" s="45">
        <f t="shared" ref="E12:K12" si="8">E17+E22+E27+E32+E37+E42</f>
        <v>0</v>
      </c>
      <c r="F12" s="45">
        <f t="shared" ref="F12:F14" si="9">SUM(G12:K12)</f>
        <v>0</v>
      </c>
      <c r="G12" s="45">
        <f t="shared" si="8"/>
        <v>0</v>
      </c>
      <c r="H12" s="45">
        <f t="shared" si="8"/>
        <v>0</v>
      </c>
      <c r="I12" s="45">
        <f t="shared" si="8"/>
        <v>0</v>
      </c>
      <c r="J12" s="45">
        <f t="shared" si="8"/>
        <v>0</v>
      </c>
      <c r="K12" s="45">
        <f t="shared" si="8"/>
        <v>0</v>
      </c>
      <c r="L12" s="243"/>
      <c r="M12" s="243"/>
    </row>
    <row r="13" spans="1:13" ht="75" x14ac:dyDescent="0.2">
      <c r="A13" s="247"/>
      <c r="B13" s="276"/>
      <c r="C13" s="241"/>
      <c r="D13" s="98" t="s">
        <v>26</v>
      </c>
      <c r="E13" s="45">
        <f t="shared" ref="E13:K13" si="10">E18+E23+E28+E33+E38+E43</f>
        <v>14496.2</v>
      </c>
      <c r="F13" s="45">
        <f t="shared" si="9"/>
        <v>59975.5</v>
      </c>
      <c r="G13" s="45">
        <f t="shared" si="10"/>
        <v>14601.3</v>
      </c>
      <c r="H13" s="45">
        <f t="shared" si="10"/>
        <v>9113.7000000000007</v>
      </c>
      <c r="I13" s="45">
        <f t="shared" si="10"/>
        <v>11980.5</v>
      </c>
      <c r="J13" s="45">
        <f t="shared" si="10"/>
        <v>12140</v>
      </c>
      <c r="K13" s="45">
        <f t="shared" si="10"/>
        <v>12140</v>
      </c>
      <c r="L13" s="243"/>
      <c r="M13" s="243"/>
    </row>
    <row r="14" spans="1:13" ht="114" customHeight="1" x14ac:dyDescent="0.2">
      <c r="A14" s="247"/>
      <c r="B14" s="276"/>
      <c r="C14" s="242"/>
      <c r="D14" s="98" t="s">
        <v>46</v>
      </c>
      <c r="E14" s="45">
        <f t="shared" ref="E14:K14" si="11">E19+E24+E29+E34+E39+E44</f>
        <v>0</v>
      </c>
      <c r="F14" s="45">
        <f t="shared" si="9"/>
        <v>0</v>
      </c>
      <c r="G14" s="45">
        <f t="shared" si="11"/>
        <v>0</v>
      </c>
      <c r="H14" s="45">
        <f t="shared" si="11"/>
        <v>0</v>
      </c>
      <c r="I14" s="45">
        <f t="shared" si="11"/>
        <v>0</v>
      </c>
      <c r="J14" s="45">
        <f t="shared" si="11"/>
        <v>0</v>
      </c>
      <c r="K14" s="45">
        <f t="shared" si="11"/>
        <v>0</v>
      </c>
      <c r="L14" s="244"/>
      <c r="M14" s="244"/>
    </row>
    <row r="15" spans="1:13" ht="15" x14ac:dyDescent="0.2">
      <c r="A15" s="292" t="s">
        <v>15</v>
      </c>
      <c r="B15" s="291" t="s">
        <v>615</v>
      </c>
      <c r="C15" s="222" t="s">
        <v>91</v>
      </c>
      <c r="D15" s="98" t="s">
        <v>5</v>
      </c>
      <c r="E15" s="45">
        <f t="shared" ref="E15:K15" si="12">SUM(E16:E19)</f>
        <v>0</v>
      </c>
      <c r="F15" s="45">
        <f t="shared" si="12"/>
        <v>0</v>
      </c>
      <c r="G15" s="45">
        <f t="shared" si="12"/>
        <v>0</v>
      </c>
      <c r="H15" s="45">
        <f t="shared" si="12"/>
        <v>0</v>
      </c>
      <c r="I15" s="45">
        <f t="shared" si="12"/>
        <v>0</v>
      </c>
      <c r="J15" s="45">
        <f t="shared" si="12"/>
        <v>0</v>
      </c>
      <c r="K15" s="45">
        <f t="shared" si="12"/>
        <v>0</v>
      </c>
      <c r="L15" s="232" t="s">
        <v>151</v>
      </c>
      <c r="M15" s="284"/>
    </row>
    <row r="16" spans="1:13" ht="45" x14ac:dyDescent="0.2">
      <c r="A16" s="292"/>
      <c r="B16" s="276"/>
      <c r="C16" s="241"/>
      <c r="D16" s="98" t="s">
        <v>4</v>
      </c>
      <c r="E16" s="45">
        <v>0</v>
      </c>
      <c r="F16" s="45">
        <f>SUM(G16:K16)</f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243"/>
      <c r="M16" s="285"/>
    </row>
    <row r="17" spans="1:13" ht="60" x14ac:dyDescent="0.2">
      <c r="A17" s="292"/>
      <c r="B17" s="276"/>
      <c r="C17" s="241"/>
      <c r="D17" s="98" t="s">
        <v>10</v>
      </c>
      <c r="E17" s="45">
        <v>0</v>
      </c>
      <c r="F17" s="45">
        <f t="shared" ref="F17:F19" si="13">SUM(G17:K17)</f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243"/>
      <c r="M17" s="285"/>
    </row>
    <row r="18" spans="1:13" ht="75" x14ac:dyDescent="0.2">
      <c r="A18" s="292"/>
      <c r="B18" s="276"/>
      <c r="C18" s="241"/>
      <c r="D18" s="98" t="s">
        <v>26</v>
      </c>
      <c r="E18" s="45">
        <v>0</v>
      </c>
      <c r="F18" s="45">
        <f t="shared" si="13"/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243"/>
      <c r="M18" s="285"/>
    </row>
    <row r="19" spans="1:13" ht="30" x14ac:dyDescent="0.2">
      <c r="A19" s="292"/>
      <c r="B19" s="276"/>
      <c r="C19" s="242"/>
      <c r="D19" s="98" t="s">
        <v>46</v>
      </c>
      <c r="E19" s="45">
        <v>0</v>
      </c>
      <c r="F19" s="45">
        <f t="shared" si="13"/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244"/>
      <c r="M19" s="286"/>
    </row>
    <row r="20" spans="1:13" ht="15" x14ac:dyDescent="0.2">
      <c r="A20" s="292" t="s">
        <v>38</v>
      </c>
      <c r="B20" s="291" t="s">
        <v>679</v>
      </c>
      <c r="C20" s="222" t="s">
        <v>91</v>
      </c>
      <c r="D20" s="98" t="s">
        <v>5</v>
      </c>
      <c r="E20" s="45">
        <f t="shared" ref="E20:K20" si="14">SUM(E21:E24)</f>
        <v>0</v>
      </c>
      <c r="F20" s="45">
        <f t="shared" si="14"/>
        <v>0</v>
      </c>
      <c r="G20" s="45">
        <f t="shared" si="14"/>
        <v>0</v>
      </c>
      <c r="H20" s="45">
        <f t="shared" si="14"/>
        <v>0</v>
      </c>
      <c r="I20" s="45">
        <f t="shared" si="14"/>
        <v>0</v>
      </c>
      <c r="J20" s="45">
        <f t="shared" si="14"/>
        <v>0</v>
      </c>
      <c r="K20" s="45">
        <f t="shared" si="14"/>
        <v>0</v>
      </c>
      <c r="L20" s="232" t="s">
        <v>539</v>
      </c>
      <c r="M20" s="284"/>
    </row>
    <row r="21" spans="1:13" ht="45" x14ac:dyDescent="0.2">
      <c r="A21" s="292"/>
      <c r="B21" s="276"/>
      <c r="C21" s="241"/>
      <c r="D21" s="98" t="s">
        <v>4</v>
      </c>
      <c r="E21" s="45">
        <v>0</v>
      </c>
      <c r="F21" s="45">
        <f>SUM(G21:K21)</f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243"/>
      <c r="M21" s="285"/>
    </row>
    <row r="22" spans="1:13" ht="60" x14ac:dyDescent="0.2">
      <c r="A22" s="292"/>
      <c r="B22" s="276"/>
      <c r="C22" s="241"/>
      <c r="D22" s="98" t="s">
        <v>10</v>
      </c>
      <c r="E22" s="45">
        <v>0</v>
      </c>
      <c r="F22" s="45">
        <f t="shared" ref="F22:F24" si="15">SUM(G22:K22)</f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243"/>
      <c r="M22" s="285"/>
    </row>
    <row r="23" spans="1:13" ht="75" x14ac:dyDescent="0.2">
      <c r="A23" s="292"/>
      <c r="B23" s="276"/>
      <c r="C23" s="241"/>
      <c r="D23" s="98" t="s">
        <v>26</v>
      </c>
      <c r="E23" s="45">
        <v>0</v>
      </c>
      <c r="F23" s="45">
        <f t="shared" si="15"/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243"/>
      <c r="M23" s="285"/>
    </row>
    <row r="24" spans="1:13" ht="51" customHeight="1" x14ac:dyDescent="0.2">
      <c r="A24" s="292"/>
      <c r="B24" s="276"/>
      <c r="C24" s="242"/>
      <c r="D24" s="98" t="s">
        <v>46</v>
      </c>
      <c r="E24" s="45">
        <v>0</v>
      </c>
      <c r="F24" s="45">
        <f t="shared" si="15"/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244"/>
      <c r="M24" s="286"/>
    </row>
    <row r="25" spans="1:13" ht="15" x14ac:dyDescent="0.2">
      <c r="A25" s="292" t="s">
        <v>48</v>
      </c>
      <c r="B25" s="291" t="s">
        <v>616</v>
      </c>
      <c r="C25" s="222" t="s">
        <v>91</v>
      </c>
      <c r="D25" s="98" t="s">
        <v>5</v>
      </c>
      <c r="E25" s="45">
        <f t="shared" ref="E25:K25" si="16">SUM(E26:E29)</f>
        <v>3710</v>
      </c>
      <c r="F25" s="45">
        <f t="shared" si="16"/>
        <v>24229.3</v>
      </c>
      <c r="G25" s="45">
        <f t="shared" si="16"/>
        <v>4299.3</v>
      </c>
      <c r="H25" s="45">
        <f t="shared" si="16"/>
        <v>4964.5</v>
      </c>
      <c r="I25" s="45">
        <f t="shared" si="16"/>
        <v>4965.5</v>
      </c>
      <c r="J25" s="45">
        <f t="shared" si="16"/>
        <v>5000</v>
      </c>
      <c r="K25" s="45">
        <f t="shared" si="16"/>
        <v>5000</v>
      </c>
      <c r="L25" s="232" t="s">
        <v>146</v>
      </c>
      <c r="M25" s="222"/>
    </row>
    <row r="26" spans="1:13" ht="45" customHeight="1" x14ac:dyDescent="0.2">
      <c r="A26" s="292"/>
      <c r="B26" s="276"/>
      <c r="C26" s="241"/>
      <c r="D26" s="98" t="s">
        <v>4</v>
      </c>
      <c r="E26" s="45">
        <v>0</v>
      </c>
      <c r="F26" s="45">
        <f>SUM(G26:K26)</f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243"/>
      <c r="M26" s="241"/>
    </row>
    <row r="27" spans="1:13" ht="60" x14ac:dyDescent="0.2">
      <c r="A27" s="292"/>
      <c r="B27" s="276"/>
      <c r="C27" s="241"/>
      <c r="D27" s="98" t="s">
        <v>10</v>
      </c>
      <c r="E27" s="45">
        <v>0</v>
      </c>
      <c r="F27" s="45">
        <f t="shared" ref="F27:F29" si="17">SUM(G27:K27)</f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243"/>
      <c r="M27" s="241"/>
    </row>
    <row r="28" spans="1:13" ht="75" x14ac:dyDescent="0.2">
      <c r="A28" s="292"/>
      <c r="B28" s="276"/>
      <c r="C28" s="241"/>
      <c r="D28" s="98" t="s">
        <v>26</v>
      </c>
      <c r="E28" s="45">
        <v>3710</v>
      </c>
      <c r="F28" s="45">
        <f t="shared" si="17"/>
        <v>24229.3</v>
      </c>
      <c r="G28" s="45">
        <v>4299.3</v>
      </c>
      <c r="H28" s="45">
        <f>3800+1000+7.5+157</f>
        <v>4964.5</v>
      </c>
      <c r="I28" s="45">
        <v>4965.5</v>
      </c>
      <c r="J28" s="45">
        <v>5000</v>
      </c>
      <c r="K28" s="45">
        <v>5000</v>
      </c>
      <c r="L28" s="243"/>
      <c r="M28" s="241"/>
    </row>
    <row r="29" spans="1:13" ht="30" x14ac:dyDescent="0.2">
      <c r="A29" s="292"/>
      <c r="B29" s="276"/>
      <c r="C29" s="242"/>
      <c r="D29" s="98" t="s">
        <v>46</v>
      </c>
      <c r="E29" s="45">
        <v>0</v>
      </c>
      <c r="F29" s="45">
        <f t="shared" si="17"/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244"/>
      <c r="M29" s="242"/>
    </row>
    <row r="30" spans="1:13" ht="15" x14ac:dyDescent="0.2">
      <c r="A30" s="292" t="s">
        <v>617</v>
      </c>
      <c r="B30" s="291" t="s">
        <v>618</v>
      </c>
      <c r="C30" s="222" t="s">
        <v>91</v>
      </c>
      <c r="D30" s="98" t="s">
        <v>5</v>
      </c>
      <c r="E30" s="45">
        <f t="shared" ref="E30:K30" si="18">SUM(E31:E34)</f>
        <v>0</v>
      </c>
      <c r="F30" s="45">
        <f t="shared" si="18"/>
        <v>0</v>
      </c>
      <c r="G30" s="45">
        <f t="shared" si="18"/>
        <v>0</v>
      </c>
      <c r="H30" s="45">
        <f t="shared" si="18"/>
        <v>0</v>
      </c>
      <c r="I30" s="45">
        <f t="shared" si="18"/>
        <v>0</v>
      </c>
      <c r="J30" s="45">
        <f t="shared" si="18"/>
        <v>0</v>
      </c>
      <c r="K30" s="45">
        <f t="shared" si="18"/>
        <v>0</v>
      </c>
      <c r="L30" s="232" t="s">
        <v>146</v>
      </c>
      <c r="M30" s="284"/>
    </row>
    <row r="31" spans="1:13" ht="45" x14ac:dyDescent="0.2">
      <c r="A31" s="292"/>
      <c r="B31" s="276"/>
      <c r="C31" s="241"/>
      <c r="D31" s="98" t="s">
        <v>4</v>
      </c>
      <c r="E31" s="45">
        <v>0</v>
      </c>
      <c r="F31" s="45">
        <f>SUM(G31:K31)</f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243"/>
      <c r="M31" s="285"/>
    </row>
    <row r="32" spans="1:13" ht="60" x14ac:dyDescent="0.2">
      <c r="A32" s="292"/>
      <c r="B32" s="276"/>
      <c r="C32" s="241"/>
      <c r="D32" s="98" t="s">
        <v>10</v>
      </c>
      <c r="E32" s="45">
        <v>0</v>
      </c>
      <c r="F32" s="45">
        <f t="shared" ref="F32:F34" si="19">SUM(G32:K32)</f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243"/>
      <c r="M32" s="285"/>
    </row>
    <row r="33" spans="1:13" ht="75" x14ac:dyDescent="0.2">
      <c r="A33" s="292"/>
      <c r="B33" s="276"/>
      <c r="C33" s="241"/>
      <c r="D33" s="98" t="s">
        <v>26</v>
      </c>
      <c r="E33" s="45">
        <v>0</v>
      </c>
      <c r="F33" s="45">
        <f t="shared" si="19"/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243"/>
      <c r="M33" s="285"/>
    </row>
    <row r="34" spans="1:13" ht="30" x14ac:dyDescent="0.2">
      <c r="A34" s="292"/>
      <c r="B34" s="276"/>
      <c r="C34" s="242"/>
      <c r="D34" s="98" t="s">
        <v>46</v>
      </c>
      <c r="E34" s="45">
        <v>0</v>
      </c>
      <c r="F34" s="45">
        <f t="shared" si="19"/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244"/>
      <c r="M34" s="286"/>
    </row>
    <row r="35" spans="1:13" ht="15" x14ac:dyDescent="0.2">
      <c r="A35" s="292" t="s">
        <v>620</v>
      </c>
      <c r="B35" s="291" t="s">
        <v>619</v>
      </c>
      <c r="C35" s="222" t="s">
        <v>91</v>
      </c>
      <c r="D35" s="98" t="s">
        <v>5</v>
      </c>
      <c r="E35" s="45">
        <f>SUM(E36:E39)</f>
        <v>10786.2</v>
      </c>
      <c r="F35" s="45">
        <f t="shared" ref="F35:K35" si="20">SUM(F36:F39)</f>
        <v>35746.199999999997</v>
      </c>
      <c r="G35" s="45">
        <f t="shared" si="20"/>
        <v>10302</v>
      </c>
      <c r="H35" s="45">
        <f t="shared" si="20"/>
        <v>4149.2000000000007</v>
      </c>
      <c r="I35" s="45">
        <f t="shared" si="20"/>
        <v>7015</v>
      </c>
      <c r="J35" s="45">
        <f t="shared" si="20"/>
        <v>7140</v>
      </c>
      <c r="K35" s="45">
        <f t="shared" si="20"/>
        <v>7140</v>
      </c>
      <c r="L35" s="232" t="s">
        <v>146</v>
      </c>
      <c r="M35" s="284"/>
    </row>
    <row r="36" spans="1:13" ht="45" x14ac:dyDescent="0.2">
      <c r="A36" s="292"/>
      <c r="B36" s="276"/>
      <c r="C36" s="241"/>
      <c r="D36" s="98" t="s">
        <v>4</v>
      </c>
      <c r="E36" s="45">
        <v>0</v>
      </c>
      <c r="F36" s="45">
        <f>SUM(G36:K36)</f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243"/>
      <c r="M36" s="285"/>
    </row>
    <row r="37" spans="1:13" ht="60" x14ac:dyDescent="0.2">
      <c r="A37" s="292"/>
      <c r="B37" s="276"/>
      <c r="C37" s="241"/>
      <c r="D37" s="98" t="s">
        <v>10</v>
      </c>
      <c r="E37" s="45">
        <v>0</v>
      </c>
      <c r="F37" s="45">
        <f t="shared" ref="F37:F39" si="21">SUM(G37:K37)</f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243"/>
      <c r="M37" s="285"/>
    </row>
    <row r="38" spans="1:13" ht="75" x14ac:dyDescent="0.2">
      <c r="A38" s="292"/>
      <c r="B38" s="276"/>
      <c r="C38" s="241"/>
      <c r="D38" s="98" t="s">
        <v>26</v>
      </c>
      <c r="E38" s="45">
        <v>10786.2</v>
      </c>
      <c r="F38" s="45">
        <f t="shared" si="21"/>
        <v>35746.199999999997</v>
      </c>
      <c r="G38" s="45">
        <v>10302</v>
      </c>
      <c r="H38" s="45">
        <v>4149.2000000000007</v>
      </c>
      <c r="I38" s="45">
        <v>7015</v>
      </c>
      <c r="J38" s="45">
        <v>7140</v>
      </c>
      <c r="K38" s="45">
        <v>7140</v>
      </c>
      <c r="L38" s="243"/>
      <c r="M38" s="285"/>
    </row>
    <row r="39" spans="1:13" ht="48" customHeight="1" x14ac:dyDescent="0.2">
      <c r="A39" s="292"/>
      <c r="B39" s="276"/>
      <c r="C39" s="242"/>
      <c r="D39" s="98" t="s">
        <v>46</v>
      </c>
      <c r="E39" s="45">
        <v>0</v>
      </c>
      <c r="F39" s="45">
        <f t="shared" si="21"/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244"/>
      <c r="M39" s="286"/>
    </row>
    <row r="40" spans="1:13" ht="15" x14ac:dyDescent="0.2">
      <c r="A40" s="292" t="s">
        <v>621</v>
      </c>
      <c r="B40" s="291" t="s">
        <v>622</v>
      </c>
      <c r="C40" s="222" t="s">
        <v>91</v>
      </c>
      <c r="D40" s="98" t="s">
        <v>5</v>
      </c>
      <c r="E40" s="45">
        <f t="shared" ref="E40:K40" si="22">SUM(E41:E44)</f>
        <v>0</v>
      </c>
      <c r="F40" s="45">
        <f t="shared" si="22"/>
        <v>0</v>
      </c>
      <c r="G40" s="45">
        <f t="shared" si="22"/>
        <v>0</v>
      </c>
      <c r="H40" s="45">
        <f t="shared" si="22"/>
        <v>0</v>
      </c>
      <c r="I40" s="45">
        <f t="shared" si="22"/>
        <v>0</v>
      </c>
      <c r="J40" s="45">
        <f t="shared" si="22"/>
        <v>0</v>
      </c>
      <c r="K40" s="45">
        <f t="shared" si="22"/>
        <v>0</v>
      </c>
      <c r="L40" s="232" t="s">
        <v>151</v>
      </c>
      <c r="M40" s="284"/>
    </row>
    <row r="41" spans="1:13" ht="45" x14ac:dyDescent="0.2">
      <c r="A41" s="292"/>
      <c r="B41" s="276"/>
      <c r="C41" s="241"/>
      <c r="D41" s="98" t="s">
        <v>4</v>
      </c>
      <c r="E41" s="45">
        <v>0</v>
      </c>
      <c r="F41" s="45">
        <f>SUM(G41:K41)</f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243"/>
      <c r="M41" s="285"/>
    </row>
    <row r="42" spans="1:13" ht="60" x14ac:dyDescent="0.2">
      <c r="A42" s="292"/>
      <c r="B42" s="276"/>
      <c r="C42" s="241"/>
      <c r="D42" s="98" t="s">
        <v>10</v>
      </c>
      <c r="E42" s="45">
        <v>0</v>
      </c>
      <c r="F42" s="45">
        <f t="shared" ref="F42:F44" si="23">SUM(G42:K42)</f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243"/>
      <c r="M42" s="285"/>
    </row>
    <row r="43" spans="1:13" ht="78.75" customHeight="1" x14ac:dyDescent="0.2">
      <c r="A43" s="292"/>
      <c r="B43" s="276"/>
      <c r="C43" s="241"/>
      <c r="D43" s="98" t="s">
        <v>26</v>
      </c>
      <c r="E43" s="45">
        <v>0</v>
      </c>
      <c r="F43" s="45">
        <f t="shared" si="23"/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243"/>
      <c r="M43" s="285"/>
    </row>
    <row r="44" spans="1:13" ht="30" x14ac:dyDescent="0.2">
      <c r="A44" s="292"/>
      <c r="B44" s="276"/>
      <c r="C44" s="242"/>
      <c r="D44" s="98" t="s">
        <v>46</v>
      </c>
      <c r="E44" s="45">
        <v>0</v>
      </c>
      <c r="F44" s="45">
        <f t="shared" si="23"/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244"/>
      <c r="M44" s="286"/>
    </row>
    <row r="45" spans="1:13" ht="15" customHeight="1" x14ac:dyDescent="0.2">
      <c r="A45" s="253" t="s">
        <v>13</v>
      </c>
      <c r="B45" s="232" t="s">
        <v>623</v>
      </c>
      <c r="C45" s="222" t="s">
        <v>91</v>
      </c>
      <c r="D45" s="98" t="s">
        <v>5</v>
      </c>
      <c r="E45" s="45">
        <f t="shared" ref="E45:K45" si="24">E50</f>
        <v>1807</v>
      </c>
      <c r="F45" s="45">
        <f t="shared" si="24"/>
        <v>4366.2</v>
      </c>
      <c r="G45" s="45">
        <f t="shared" si="24"/>
        <v>287</v>
      </c>
      <c r="H45" s="45">
        <f t="shared" si="24"/>
        <v>1264.2</v>
      </c>
      <c r="I45" s="45">
        <f t="shared" si="24"/>
        <v>935</v>
      </c>
      <c r="J45" s="45">
        <f t="shared" si="24"/>
        <v>940</v>
      </c>
      <c r="K45" s="45">
        <f t="shared" si="24"/>
        <v>940</v>
      </c>
      <c r="L45" s="232" t="s">
        <v>625</v>
      </c>
      <c r="M45" s="232" t="s">
        <v>676</v>
      </c>
    </row>
    <row r="46" spans="1:13" ht="45" x14ac:dyDescent="0.2">
      <c r="A46" s="254"/>
      <c r="B46" s="243"/>
      <c r="C46" s="241"/>
      <c r="D46" s="98" t="s">
        <v>4</v>
      </c>
      <c r="E46" s="45">
        <f>E51</f>
        <v>0</v>
      </c>
      <c r="F46" s="45">
        <f t="shared" ref="F46:K46" si="25">F51</f>
        <v>0</v>
      </c>
      <c r="G46" s="45">
        <f t="shared" si="25"/>
        <v>0</v>
      </c>
      <c r="H46" s="45">
        <f t="shared" si="25"/>
        <v>0</v>
      </c>
      <c r="I46" s="45">
        <f t="shared" si="25"/>
        <v>0</v>
      </c>
      <c r="J46" s="45">
        <f t="shared" si="25"/>
        <v>0</v>
      </c>
      <c r="K46" s="45">
        <f t="shared" si="25"/>
        <v>0</v>
      </c>
      <c r="L46" s="243"/>
      <c r="M46" s="243"/>
    </row>
    <row r="47" spans="1:13" ht="60" x14ac:dyDescent="0.2">
      <c r="A47" s="254"/>
      <c r="B47" s="243"/>
      <c r="C47" s="241"/>
      <c r="D47" s="98" t="s">
        <v>10</v>
      </c>
      <c r="E47" s="45">
        <f>E52</f>
        <v>0</v>
      </c>
      <c r="F47" s="45">
        <f t="shared" ref="F47:K47" si="26">F52</f>
        <v>0</v>
      </c>
      <c r="G47" s="45">
        <f t="shared" si="26"/>
        <v>0</v>
      </c>
      <c r="H47" s="45">
        <f t="shared" si="26"/>
        <v>0</v>
      </c>
      <c r="I47" s="45">
        <f t="shared" si="26"/>
        <v>0</v>
      </c>
      <c r="J47" s="45">
        <f t="shared" si="26"/>
        <v>0</v>
      </c>
      <c r="K47" s="45">
        <f t="shared" si="26"/>
        <v>0</v>
      </c>
      <c r="L47" s="243"/>
      <c r="M47" s="243"/>
    </row>
    <row r="48" spans="1:13" ht="75" x14ac:dyDescent="0.2">
      <c r="A48" s="254"/>
      <c r="B48" s="243"/>
      <c r="C48" s="241"/>
      <c r="D48" s="98" t="s">
        <v>26</v>
      </c>
      <c r="E48" s="45">
        <f>E53</f>
        <v>1807</v>
      </c>
      <c r="F48" s="45">
        <f t="shared" ref="F48:K48" si="27">F53</f>
        <v>4366.2</v>
      </c>
      <c r="G48" s="45">
        <f t="shared" si="27"/>
        <v>287</v>
      </c>
      <c r="H48" s="45">
        <f t="shared" si="27"/>
        <v>1264.2</v>
      </c>
      <c r="I48" s="45">
        <f t="shared" si="27"/>
        <v>935</v>
      </c>
      <c r="J48" s="45">
        <f t="shared" si="27"/>
        <v>940</v>
      </c>
      <c r="K48" s="45">
        <f t="shared" si="27"/>
        <v>940</v>
      </c>
      <c r="L48" s="243"/>
      <c r="M48" s="243"/>
    </row>
    <row r="49" spans="1:13" ht="30" x14ac:dyDescent="0.2">
      <c r="A49" s="255"/>
      <c r="B49" s="244"/>
      <c r="C49" s="242"/>
      <c r="D49" s="98" t="s">
        <v>46</v>
      </c>
      <c r="E49" s="45">
        <f>E54</f>
        <v>0</v>
      </c>
      <c r="F49" s="45">
        <f t="shared" ref="F49:K49" si="28">F54</f>
        <v>0</v>
      </c>
      <c r="G49" s="45">
        <f t="shared" si="28"/>
        <v>0</v>
      </c>
      <c r="H49" s="45">
        <f t="shared" si="28"/>
        <v>0</v>
      </c>
      <c r="I49" s="45">
        <f t="shared" si="28"/>
        <v>0</v>
      </c>
      <c r="J49" s="45">
        <f t="shared" si="28"/>
        <v>0</v>
      </c>
      <c r="K49" s="45">
        <f t="shared" si="28"/>
        <v>0</v>
      </c>
      <c r="L49" s="244"/>
      <c r="M49" s="244"/>
    </row>
    <row r="50" spans="1:13" ht="15" customHeight="1" x14ac:dyDescent="0.2">
      <c r="A50" s="240" t="s">
        <v>33</v>
      </c>
      <c r="B50" s="288" t="s">
        <v>624</v>
      </c>
      <c r="C50" s="222" t="s">
        <v>91</v>
      </c>
      <c r="D50" s="98" t="s">
        <v>5</v>
      </c>
      <c r="E50" s="45">
        <f>SUM(E51:E54)</f>
        <v>1807</v>
      </c>
      <c r="F50" s="45">
        <f>SUM(G50:K50)</f>
        <v>4366.2</v>
      </c>
      <c r="G50" s="45">
        <f>SUM(G51:G54)</f>
        <v>287</v>
      </c>
      <c r="H50" s="45">
        <f>SUM(H51:H54)</f>
        <v>1264.2</v>
      </c>
      <c r="I50" s="45">
        <f>SUM(I51:I54)</f>
        <v>935</v>
      </c>
      <c r="J50" s="45">
        <f>SUM(J51:J54)</f>
        <v>940</v>
      </c>
      <c r="K50" s="45">
        <f>SUM(K51:K54)</f>
        <v>940</v>
      </c>
      <c r="L50" s="232" t="s">
        <v>625</v>
      </c>
      <c r="M50" s="284"/>
    </row>
    <row r="51" spans="1:13" ht="32.25" customHeight="1" x14ac:dyDescent="0.2">
      <c r="A51" s="245"/>
      <c r="B51" s="229"/>
      <c r="C51" s="241"/>
      <c r="D51" s="98" t="s">
        <v>4</v>
      </c>
      <c r="E51" s="45">
        <v>0</v>
      </c>
      <c r="F51" s="45">
        <f>SUM(G51:K51)</f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243"/>
      <c r="M51" s="285"/>
    </row>
    <row r="52" spans="1:13" ht="72" customHeight="1" x14ac:dyDescent="0.2">
      <c r="A52" s="245"/>
      <c r="B52" s="229"/>
      <c r="C52" s="241"/>
      <c r="D52" s="98" t="s">
        <v>10</v>
      </c>
      <c r="E52" s="45">
        <v>0</v>
      </c>
      <c r="F52" s="45">
        <f>SUM(G52:K52)</f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243"/>
      <c r="M52" s="285"/>
    </row>
    <row r="53" spans="1:13" ht="84" customHeight="1" x14ac:dyDescent="0.2">
      <c r="A53" s="245"/>
      <c r="B53" s="229"/>
      <c r="C53" s="241"/>
      <c r="D53" s="98" t="s">
        <v>26</v>
      </c>
      <c r="E53" s="45">
        <v>1807</v>
      </c>
      <c r="F53" s="45">
        <f>SUM(G53:K53)</f>
        <v>4366.2</v>
      </c>
      <c r="G53" s="45">
        <v>287</v>
      </c>
      <c r="H53" s="45">
        <f>300+200-300+60+150+300+50+50+400+54.2</f>
        <v>1264.2</v>
      </c>
      <c r="I53" s="45">
        <v>935</v>
      </c>
      <c r="J53" s="45">
        <v>940</v>
      </c>
      <c r="K53" s="45">
        <v>940</v>
      </c>
      <c r="L53" s="243"/>
      <c r="M53" s="285"/>
    </row>
    <row r="54" spans="1:13" ht="60.75" customHeight="1" x14ac:dyDescent="0.2">
      <c r="A54" s="246"/>
      <c r="B54" s="230"/>
      <c r="C54" s="242"/>
      <c r="D54" s="98" t="s">
        <v>46</v>
      </c>
      <c r="E54" s="45">
        <v>0</v>
      </c>
      <c r="F54" s="45">
        <f>SUM(G54:K54)</f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244"/>
      <c r="M54" s="286"/>
    </row>
    <row r="55" spans="1:13" ht="15" customHeight="1" x14ac:dyDescent="0.2">
      <c r="A55" s="240">
        <v>3</v>
      </c>
      <c r="B55" s="288" t="s">
        <v>626</v>
      </c>
      <c r="C55" s="222" t="s">
        <v>91</v>
      </c>
      <c r="D55" s="98" t="s">
        <v>5</v>
      </c>
      <c r="E55" s="45">
        <f>SUM(E56:E59)</f>
        <v>4931</v>
      </c>
      <c r="F55" s="45">
        <f t="shared" ref="F55:K55" si="29">SUM(F56:F59)</f>
        <v>31011.4</v>
      </c>
      <c r="G55" s="45">
        <f t="shared" si="29"/>
        <v>4162.8</v>
      </c>
      <c r="H55" s="45">
        <f t="shared" si="29"/>
        <v>5473.4</v>
      </c>
      <c r="I55" s="45">
        <f t="shared" si="29"/>
        <v>7964.2</v>
      </c>
      <c r="J55" s="45">
        <f t="shared" si="29"/>
        <v>8211</v>
      </c>
      <c r="K55" s="45">
        <f t="shared" si="29"/>
        <v>5200</v>
      </c>
      <c r="L55" s="232"/>
      <c r="M55" s="232" t="s">
        <v>689</v>
      </c>
    </row>
    <row r="56" spans="1:13" ht="30" customHeight="1" x14ac:dyDescent="0.2">
      <c r="A56" s="245"/>
      <c r="B56" s="229"/>
      <c r="C56" s="241"/>
      <c r="D56" s="98" t="s">
        <v>4</v>
      </c>
      <c r="E56" s="45">
        <f>E61+E66+E71+E76</f>
        <v>0</v>
      </c>
      <c r="F56" s="45">
        <f>SUM(G56:K56)</f>
        <v>0</v>
      </c>
      <c r="G56" s="45">
        <f t="shared" ref="G56:K56" si="30">G61+G66+G71+G76</f>
        <v>0</v>
      </c>
      <c r="H56" s="45">
        <f t="shared" si="30"/>
        <v>0</v>
      </c>
      <c r="I56" s="45">
        <f t="shared" si="30"/>
        <v>0</v>
      </c>
      <c r="J56" s="45">
        <f t="shared" si="30"/>
        <v>0</v>
      </c>
      <c r="K56" s="45">
        <f t="shared" si="30"/>
        <v>0</v>
      </c>
      <c r="L56" s="243"/>
      <c r="M56" s="243"/>
    </row>
    <row r="57" spans="1:13" ht="28.5" customHeight="1" x14ac:dyDescent="0.2">
      <c r="A57" s="245"/>
      <c r="B57" s="229"/>
      <c r="C57" s="241"/>
      <c r="D57" s="98" t="s">
        <v>10</v>
      </c>
      <c r="E57" s="45">
        <f t="shared" ref="E57:K57" si="31">E62+E67+E72+E77</f>
        <v>852.5</v>
      </c>
      <c r="F57" s="45">
        <f t="shared" ref="F57:F59" si="32">SUM(G57:K57)</f>
        <v>5204.1000000000004</v>
      </c>
      <c r="G57" s="45">
        <f t="shared" si="31"/>
        <v>420</v>
      </c>
      <c r="H57" s="45">
        <f t="shared" si="31"/>
        <v>851.4</v>
      </c>
      <c r="I57" s="45">
        <f t="shared" si="31"/>
        <v>1957.7</v>
      </c>
      <c r="J57" s="45">
        <f t="shared" si="31"/>
        <v>1975</v>
      </c>
      <c r="K57" s="45">
        <f t="shared" si="31"/>
        <v>0</v>
      </c>
      <c r="L57" s="243"/>
      <c r="M57" s="243"/>
    </row>
    <row r="58" spans="1:13" ht="39.75" customHeight="1" x14ac:dyDescent="0.2">
      <c r="A58" s="245"/>
      <c r="B58" s="229"/>
      <c r="C58" s="241"/>
      <c r="D58" s="98" t="s">
        <v>26</v>
      </c>
      <c r="E58" s="45">
        <f t="shared" ref="E58:K58" si="33">E63+E68+E73+E78</f>
        <v>4078.5</v>
      </c>
      <c r="F58" s="45">
        <f t="shared" si="32"/>
        <v>25807.3</v>
      </c>
      <c r="G58" s="45">
        <f t="shared" si="33"/>
        <v>3742.8</v>
      </c>
      <c r="H58" s="45">
        <f t="shared" si="33"/>
        <v>4622</v>
      </c>
      <c r="I58" s="45">
        <f t="shared" si="33"/>
        <v>6006.5</v>
      </c>
      <c r="J58" s="45">
        <f t="shared" si="33"/>
        <v>6236</v>
      </c>
      <c r="K58" s="45">
        <f t="shared" si="33"/>
        <v>5200</v>
      </c>
      <c r="L58" s="243"/>
      <c r="M58" s="243"/>
    </row>
    <row r="59" spans="1:13" ht="409.5" customHeight="1" x14ac:dyDescent="0.2">
      <c r="A59" s="246"/>
      <c r="B59" s="230"/>
      <c r="C59" s="242"/>
      <c r="D59" s="98" t="s">
        <v>46</v>
      </c>
      <c r="E59" s="45">
        <f t="shared" ref="E59:K59" si="34">E64+E69+E74+E79</f>
        <v>0</v>
      </c>
      <c r="F59" s="45">
        <f t="shared" si="32"/>
        <v>0</v>
      </c>
      <c r="G59" s="45">
        <f t="shared" si="34"/>
        <v>0</v>
      </c>
      <c r="H59" s="45">
        <f t="shared" si="34"/>
        <v>0</v>
      </c>
      <c r="I59" s="45">
        <f t="shared" si="34"/>
        <v>0</v>
      </c>
      <c r="J59" s="45">
        <f t="shared" si="34"/>
        <v>0</v>
      </c>
      <c r="K59" s="45">
        <f t="shared" si="34"/>
        <v>0</v>
      </c>
      <c r="L59" s="244"/>
      <c r="M59" s="244"/>
    </row>
    <row r="60" spans="1:13" ht="15" customHeight="1" x14ac:dyDescent="0.2">
      <c r="A60" s="240" t="s">
        <v>131</v>
      </c>
      <c r="B60" s="228" t="s">
        <v>627</v>
      </c>
      <c r="C60" s="222" t="s">
        <v>91</v>
      </c>
      <c r="D60" s="98" t="s">
        <v>5</v>
      </c>
      <c r="E60" s="45">
        <f>SUM(E61:E64)</f>
        <v>2137.4</v>
      </c>
      <c r="F60" s="45">
        <f t="shared" ref="F60:F64" si="35">SUM(G60:K60)</f>
        <v>5162.3999999999996</v>
      </c>
      <c r="G60" s="45">
        <f>SUM(G61:G64)</f>
        <v>971.3</v>
      </c>
      <c r="H60" s="45">
        <f>SUM(H61:H64)</f>
        <v>794.59999999999991</v>
      </c>
      <c r="I60" s="45">
        <f>SUM(I61:I64)</f>
        <v>996.5</v>
      </c>
      <c r="J60" s="45">
        <f>SUM(J61:J64)</f>
        <v>1200</v>
      </c>
      <c r="K60" s="45">
        <f>SUM(K61:K64)</f>
        <v>1200</v>
      </c>
      <c r="L60" s="232" t="s">
        <v>146</v>
      </c>
      <c r="M60" s="284"/>
    </row>
    <row r="61" spans="1:13" ht="36" customHeight="1" x14ac:dyDescent="0.2">
      <c r="A61" s="245"/>
      <c r="B61" s="229"/>
      <c r="C61" s="241"/>
      <c r="D61" s="98" t="s">
        <v>4</v>
      </c>
      <c r="E61" s="45">
        <v>0</v>
      </c>
      <c r="F61" s="45">
        <f t="shared" si="35"/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243"/>
      <c r="M61" s="285"/>
    </row>
    <row r="62" spans="1:13" ht="41.25" customHeight="1" x14ac:dyDescent="0.2">
      <c r="A62" s="245"/>
      <c r="B62" s="229"/>
      <c r="C62" s="241"/>
      <c r="D62" s="98" t="s">
        <v>10</v>
      </c>
      <c r="E62" s="45">
        <v>0</v>
      </c>
      <c r="F62" s="45">
        <f t="shared" si="35"/>
        <v>0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243"/>
      <c r="M62" s="285"/>
    </row>
    <row r="63" spans="1:13" ht="43.5" customHeight="1" x14ac:dyDescent="0.2">
      <c r="A63" s="245"/>
      <c r="B63" s="229"/>
      <c r="C63" s="241"/>
      <c r="D63" s="98" t="s">
        <v>26</v>
      </c>
      <c r="E63" s="45">
        <v>2137.4</v>
      </c>
      <c r="F63" s="45">
        <f t="shared" si="35"/>
        <v>5162.3999999999996</v>
      </c>
      <c r="G63" s="45">
        <v>971.3</v>
      </c>
      <c r="H63" s="45">
        <f>26.9+1399.3+300-69-10-423.5-100-268.8-70-458.1-226.1+379.8+40+122.5+65.8+209+16+72.6+57+73.8-56.4-17.4-268.8</f>
        <v>794.59999999999991</v>
      </c>
      <c r="I63" s="45">
        <f>1156.5-160</f>
        <v>996.5</v>
      </c>
      <c r="J63" s="45">
        <v>1200</v>
      </c>
      <c r="K63" s="45">
        <v>1200</v>
      </c>
      <c r="L63" s="243"/>
      <c r="M63" s="285"/>
    </row>
    <row r="64" spans="1:13" ht="30" x14ac:dyDescent="0.2">
      <c r="A64" s="246"/>
      <c r="B64" s="230"/>
      <c r="C64" s="242"/>
      <c r="D64" s="98" t="s">
        <v>46</v>
      </c>
      <c r="E64" s="45">
        <v>0</v>
      </c>
      <c r="F64" s="45">
        <f t="shared" si="35"/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244"/>
      <c r="M64" s="286"/>
    </row>
    <row r="65" spans="1:13" ht="15" x14ac:dyDescent="0.2">
      <c r="A65" s="240" t="s">
        <v>232</v>
      </c>
      <c r="B65" s="228" t="s">
        <v>628</v>
      </c>
      <c r="C65" s="222" t="s">
        <v>91</v>
      </c>
      <c r="D65" s="98" t="s">
        <v>5</v>
      </c>
      <c r="E65" s="45">
        <f>SUM(E66:E69)</f>
        <v>60</v>
      </c>
      <c r="F65" s="45">
        <f t="shared" ref="F65:K65" si="36">SUM(F66:F69)</f>
        <v>637.1</v>
      </c>
      <c r="G65" s="45">
        <f t="shared" si="36"/>
        <v>637.1</v>
      </c>
      <c r="H65" s="45">
        <f t="shared" si="36"/>
        <v>0</v>
      </c>
      <c r="I65" s="45">
        <f t="shared" si="36"/>
        <v>0</v>
      </c>
      <c r="J65" s="45">
        <f t="shared" si="36"/>
        <v>0</v>
      </c>
      <c r="K65" s="45">
        <f t="shared" si="36"/>
        <v>0</v>
      </c>
      <c r="L65" s="232" t="s">
        <v>146</v>
      </c>
      <c r="M65" s="284"/>
    </row>
    <row r="66" spans="1:13" ht="45" x14ac:dyDescent="0.2">
      <c r="A66" s="245"/>
      <c r="B66" s="229"/>
      <c r="C66" s="241"/>
      <c r="D66" s="98" t="s">
        <v>4</v>
      </c>
      <c r="E66" s="45">
        <v>0</v>
      </c>
      <c r="F66" s="45">
        <f>SUM(G66:K66)</f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243"/>
      <c r="M66" s="285"/>
    </row>
    <row r="67" spans="1:13" ht="60" x14ac:dyDescent="0.2">
      <c r="A67" s="245"/>
      <c r="B67" s="229"/>
      <c r="C67" s="241"/>
      <c r="D67" s="98" t="s">
        <v>10</v>
      </c>
      <c r="E67" s="45">
        <v>0</v>
      </c>
      <c r="F67" s="45">
        <f t="shared" ref="F67:F69" si="37">SUM(G67:K67)</f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243"/>
      <c r="M67" s="285"/>
    </row>
    <row r="68" spans="1:13" ht="75" x14ac:dyDescent="0.2">
      <c r="A68" s="245"/>
      <c r="B68" s="229"/>
      <c r="C68" s="241"/>
      <c r="D68" s="98" t="s">
        <v>26</v>
      </c>
      <c r="E68" s="45">
        <v>60</v>
      </c>
      <c r="F68" s="45">
        <f t="shared" si="37"/>
        <v>637.1</v>
      </c>
      <c r="G68" s="45">
        <v>637.1</v>
      </c>
      <c r="H68" s="45">
        <v>0</v>
      </c>
      <c r="I68" s="45">
        <v>0</v>
      </c>
      <c r="J68" s="45">
        <v>0</v>
      </c>
      <c r="K68" s="45">
        <v>0</v>
      </c>
      <c r="L68" s="243"/>
      <c r="M68" s="285"/>
    </row>
    <row r="69" spans="1:13" ht="228.75" customHeight="1" x14ac:dyDescent="0.2">
      <c r="A69" s="246"/>
      <c r="B69" s="230"/>
      <c r="C69" s="242"/>
      <c r="D69" s="98" t="s">
        <v>46</v>
      </c>
      <c r="E69" s="45">
        <v>0</v>
      </c>
      <c r="F69" s="45">
        <f t="shared" si="37"/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244"/>
      <c r="M69" s="286"/>
    </row>
    <row r="70" spans="1:13" ht="15" x14ac:dyDescent="0.2">
      <c r="A70" s="240" t="s">
        <v>233</v>
      </c>
      <c r="B70" s="228" t="s">
        <v>629</v>
      </c>
      <c r="C70" s="222" t="s">
        <v>91</v>
      </c>
      <c r="D70" s="98" t="s">
        <v>5</v>
      </c>
      <c r="E70" s="45">
        <f>SUM(E71:E74)</f>
        <v>2733.6</v>
      </c>
      <c r="F70" s="45">
        <f t="shared" ref="F70:F74" si="38">SUM(G70:K70)</f>
        <v>18183.2</v>
      </c>
      <c r="G70" s="45">
        <f>SUM(G71:G74)</f>
        <v>2554.4</v>
      </c>
      <c r="H70" s="45">
        <f>SUM(H71:H74)</f>
        <v>3560.8</v>
      </c>
      <c r="I70" s="45">
        <f>SUM(I71:I74)</f>
        <v>4068</v>
      </c>
      <c r="J70" s="45">
        <f>SUM(J71:J74)</f>
        <v>4000</v>
      </c>
      <c r="K70" s="45">
        <f>SUM(K71:K74)</f>
        <v>4000</v>
      </c>
      <c r="L70" s="232" t="s">
        <v>146</v>
      </c>
      <c r="M70" s="284"/>
    </row>
    <row r="71" spans="1:13" ht="45" x14ac:dyDescent="0.2">
      <c r="A71" s="245"/>
      <c r="B71" s="229"/>
      <c r="C71" s="241"/>
      <c r="D71" s="98" t="s">
        <v>4</v>
      </c>
      <c r="E71" s="45">
        <v>0</v>
      </c>
      <c r="F71" s="45">
        <f t="shared" si="38"/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243"/>
      <c r="M71" s="285"/>
    </row>
    <row r="72" spans="1:13" ht="60" x14ac:dyDescent="0.2">
      <c r="A72" s="245"/>
      <c r="B72" s="229"/>
      <c r="C72" s="241"/>
      <c r="D72" s="98" t="s">
        <v>10</v>
      </c>
      <c r="E72" s="45">
        <v>852.5</v>
      </c>
      <c r="F72" s="45">
        <f t="shared" si="38"/>
        <v>734.4</v>
      </c>
      <c r="G72" s="45">
        <v>420</v>
      </c>
      <c r="H72" s="45">
        <f>420-105.6</f>
        <v>314.39999999999998</v>
      </c>
      <c r="I72" s="45">
        <v>0</v>
      </c>
      <c r="J72" s="45">
        <v>0</v>
      </c>
      <c r="K72" s="45">
        <v>0</v>
      </c>
      <c r="L72" s="243"/>
      <c r="M72" s="285"/>
    </row>
    <row r="73" spans="1:13" ht="75" x14ac:dyDescent="0.2">
      <c r="A73" s="245"/>
      <c r="B73" s="229"/>
      <c r="C73" s="241"/>
      <c r="D73" s="98" t="s">
        <v>26</v>
      </c>
      <c r="E73" s="45">
        <v>1881.1</v>
      </c>
      <c r="F73" s="45">
        <f t="shared" si="38"/>
        <v>17448.8</v>
      </c>
      <c r="G73" s="45">
        <v>2134.4</v>
      </c>
      <c r="H73" s="45">
        <f>1399.3-1399.3+95+200+69+10+423.5+100+268.8+70+458+920.1+879.9-122.5-65.8-209-16-72.6-57-73.8+100+268.8</f>
        <v>3246.4</v>
      </c>
      <c r="I73" s="45">
        <f>3831+237</f>
        <v>4068</v>
      </c>
      <c r="J73" s="45">
        <v>4000</v>
      </c>
      <c r="K73" s="45">
        <v>4000</v>
      </c>
      <c r="L73" s="243"/>
      <c r="M73" s="285"/>
    </row>
    <row r="74" spans="1:13" ht="30" x14ac:dyDescent="0.2">
      <c r="A74" s="246"/>
      <c r="B74" s="230"/>
      <c r="C74" s="242"/>
      <c r="D74" s="98" t="s">
        <v>46</v>
      </c>
      <c r="E74" s="45">
        <v>0</v>
      </c>
      <c r="F74" s="45">
        <f t="shared" si="38"/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244"/>
      <c r="M74" s="286"/>
    </row>
    <row r="75" spans="1:13" ht="15" x14ac:dyDescent="0.2">
      <c r="A75" s="240" t="s">
        <v>234</v>
      </c>
      <c r="B75" s="228" t="s">
        <v>630</v>
      </c>
      <c r="C75" s="222" t="s">
        <v>91</v>
      </c>
      <c r="D75" s="98" t="s">
        <v>5</v>
      </c>
      <c r="E75" s="45">
        <f>SUM(E76:E79)</f>
        <v>0</v>
      </c>
      <c r="F75" s="45">
        <f>SUM(G75:K75)</f>
        <v>7028.7</v>
      </c>
      <c r="G75" s="45">
        <f>SUM(G76:G79)</f>
        <v>0</v>
      </c>
      <c r="H75" s="45">
        <f>SUM(H76:H79)</f>
        <v>1118</v>
      </c>
      <c r="I75" s="45">
        <f>SUM(I76:I79)</f>
        <v>2899.7</v>
      </c>
      <c r="J75" s="45">
        <f>SUM(J76:J79)</f>
        <v>3011</v>
      </c>
      <c r="K75" s="45">
        <f>SUM(K76:K79)</f>
        <v>0</v>
      </c>
      <c r="L75" s="232" t="s">
        <v>522</v>
      </c>
      <c r="M75" s="284"/>
    </row>
    <row r="76" spans="1:13" ht="45" x14ac:dyDescent="0.2">
      <c r="A76" s="245"/>
      <c r="B76" s="229"/>
      <c r="C76" s="241"/>
      <c r="D76" s="98" t="s">
        <v>4</v>
      </c>
      <c r="E76" s="45">
        <v>0</v>
      </c>
      <c r="F76" s="45">
        <f>SUM(G76:K76)</f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243"/>
      <c r="M76" s="285"/>
    </row>
    <row r="77" spans="1:13" ht="60" x14ac:dyDescent="0.2">
      <c r="A77" s="245"/>
      <c r="B77" s="229"/>
      <c r="C77" s="241"/>
      <c r="D77" s="98" t="s">
        <v>10</v>
      </c>
      <c r="E77" s="45">
        <v>0</v>
      </c>
      <c r="F77" s="45">
        <f>SUM(G77:K77)</f>
        <v>4469.7</v>
      </c>
      <c r="G77" s="45">
        <v>0</v>
      </c>
      <c r="H77" s="45">
        <f>1074-537</f>
        <v>537</v>
      </c>
      <c r="I77" s="45">
        <f>1796-1+162.7</f>
        <v>1957.7</v>
      </c>
      <c r="J77" s="45">
        <v>1975</v>
      </c>
      <c r="K77" s="45">
        <v>0</v>
      </c>
      <c r="L77" s="243"/>
      <c r="M77" s="285"/>
    </row>
    <row r="78" spans="1:13" ht="75" x14ac:dyDescent="0.2">
      <c r="A78" s="245"/>
      <c r="B78" s="229"/>
      <c r="C78" s="241"/>
      <c r="D78" s="98" t="s">
        <v>26</v>
      </c>
      <c r="E78" s="45">
        <v>0</v>
      </c>
      <c r="F78" s="45">
        <f>SUM(G78:K78)</f>
        <v>2559</v>
      </c>
      <c r="G78" s="45">
        <v>0</v>
      </c>
      <c r="H78" s="45">
        <v>581</v>
      </c>
      <c r="I78" s="45">
        <v>942</v>
      </c>
      <c r="J78" s="45">
        <v>1036</v>
      </c>
      <c r="K78" s="45">
        <v>0</v>
      </c>
      <c r="L78" s="243"/>
      <c r="M78" s="285"/>
    </row>
    <row r="79" spans="1:13" ht="30" x14ac:dyDescent="0.2">
      <c r="A79" s="246"/>
      <c r="B79" s="230"/>
      <c r="C79" s="242"/>
      <c r="D79" s="98" t="s">
        <v>46</v>
      </c>
      <c r="E79" s="45">
        <v>0</v>
      </c>
      <c r="F79" s="45">
        <f>SUM(G79:K79)</f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244"/>
      <c r="M79" s="286"/>
    </row>
    <row r="80" spans="1:13" ht="15" customHeight="1" x14ac:dyDescent="0.2">
      <c r="A80" s="240" t="s">
        <v>204</v>
      </c>
      <c r="B80" s="232" t="s">
        <v>631</v>
      </c>
      <c r="C80" s="222" t="s">
        <v>91</v>
      </c>
      <c r="D80" s="98" t="s">
        <v>5</v>
      </c>
      <c r="E80" s="45">
        <f>SUM(E81:E84)</f>
        <v>0</v>
      </c>
      <c r="F80" s="45">
        <f t="shared" ref="F80:K80" si="39">SUM(F81:F84)</f>
        <v>20243</v>
      </c>
      <c r="G80" s="45">
        <f t="shared" si="39"/>
        <v>0</v>
      </c>
      <c r="H80" s="45">
        <f t="shared" si="39"/>
        <v>611</v>
      </c>
      <c r="I80" s="45">
        <f t="shared" si="39"/>
        <v>19632</v>
      </c>
      <c r="J80" s="45">
        <f t="shared" si="39"/>
        <v>0</v>
      </c>
      <c r="K80" s="45">
        <f t="shared" si="39"/>
        <v>0</v>
      </c>
      <c r="L80" s="232" t="s">
        <v>539</v>
      </c>
      <c r="M80" s="232" t="s">
        <v>688</v>
      </c>
    </row>
    <row r="81" spans="1:13" ht="45" x14ac:dyDescent="0.2">
      <c r="A81" s="245"/>
      <c r="B81" s="243"/>
      <c r="C81" s="241"/>
      <c r="D81" s="98" t="s">
        <v>4</v>
      </c>
      <c r="E81" s="45">
        <f>E86+E91+E96+E101+E106</f>
        <v>0</v>
      </c>
      <c r="F81" s="45">
        <f>SUM(G81:K81)</f>
        <v>4851</v>
      </c>
      <c r="G81" s="45">
        <f t="shared" ref="G81:K81" si="40">G86+G91+G96+G101+G106</f>
        <v>0</v>
      </c>
      <c r="H81" s="45">
        <f t="shared" si="40"/>
        <v>0</v>
      </c>
      <c r="I81" s="45">
        <f t="shared" si="40"/>
        <v>4851</v>
      </c>
      <c r="J81" s="45">
        <f t="shared" si="40"/>
        <v>0</v>
      </c>
      <c r="K81" s="45">
        <f t="shared" si="40"/>
        <v>0</v>
      </c>
      <c r="L81" s="243"/>
      <c r="M81" s="243"/>
    </row>
    <row r="82" spans="1:13" ht="60" x14ac:dyDescent="0.2">
      <c r="A82" s="245"/>
      <c r="B82" s="243"/>
      <c r="C82" s="241"/>
      <c r="D82" s="98" t="s">
        <v>10</v>
      </c>
      <c r="E82" s="45">
        <f t="shared" ref="E82:K82" si="41">E87+E92+E97+E102+E107</f>
        <v>0</v>
      </c>
      <c r="F82" s="45">
        <f t="shared" ref="F82:F84" si="42">SUM(G82:K82)</f>
        <v>10092</v>
      </c>
      <c r="G82" s="45">
        <f t="shared" si="41"/>
        <v>0</v>
      </c>
      <c r="H82" s="45">
        <f t="shared" si="41"/>
        <v>396</v>
      </c>
      <c r="I82" s="45">
        <f t="shared" si="41"/>
        <v>9696</v>
      </c>
      <c r="J82" s="45">
        <f t="shared" si="41"/>
        <v>0</v>
      </c>
      <c r="K82" s="45">
        <f t="shared" si="41"/>
        <v>0</v>
      </c>
      <c r="L82" s="243"/>
      <c r="M82" s="243"/>
    </row>
    <row r="83" spans="1:13" ht="75" x14ac:dyDescent="0.2">
      <c r="A83" s="245"/>
      <c r="B83" s="243"/>
      <c r="C83" s="241"/>
      <c r="D83" s="98" t="s">
        <v>26</v>
      </c>
      <c r="E83" s="45">
        <f t="shared" ref="E83:K83" si="43">E88+E93+E98+E103+E108</f>
        <v>0</v>
      </c>
      <c r="F83" s="45">
        <f t="shared" si="42"/>
        <v>5300</v>
      </c>
      <c r="G83" s="45">
        <f t="shared" si="43"/>
        <v>0</v>
      </c>
      <c r="H83" s="45">
        <f t="shared" si="43"/>
        <v>215</v>
      </c>
      <c r="I83" s="45">
        <f t="shared" si="43"/>
        <v>5085</v>
      </c>
      <c r="J83" s="45">
        <f t="shared" si="43"/>
        <v>0</v>
      </c>
      <c r="K83" s="45">
        <f t="shared" si="43"/>
        <v>0</v>
      </c>
      <c r="L83" s="243"/>
      <c r="M83" s="243"/>
    </row>
    <row r="84" spans="1:13" ht="30" x14ac:dyDescent="0.2">
      <c r="A84" s="246"/>
      <c r="B84" s="244"/>
      <c r="C84" s="242"/>
      <c r="D84" s="98" t="s">
        <v>46</v>
      </c>
      <c r="E84" s="45">
        <f t="shared" ref="E84:K84" si="44">E89+E94+E99+E104+E109</f>
        <v>0</v>
      </c>
      <c r="F84" s="45">
        <f t="shared" si="42"/>
        <v>0</v>
      </c>
      <c r="G84" s="45">
        <f t="shared" si="44"/>
        <v>0</v>
      </c>
      <c r="H84" s="45">
        <f t="shared" si="44"/>
        <v>0</v>
      </c>
      <c r="I84" s="45">
        <f t="shared" si="44"/>
        <v>0</v>
      </c>
      <c r="J84" s="45">
        <f t="shared" si="44"/>
        <v>0</v>
      </c>
      <c r="K84" s="45">
        <f t="shared" si="44"/>
        <v>0</v>
      </c>
      <c r="L84" s="244"/>
      <c r="M84" s="244"/>
    </row>
    <row r="85" spans="1:13" ht="15" x14ac:dyDescent="0.2">
      <c r="A85" s="240" t="s">
        <v>132</v>
      </c>
      <c r="B85" s="232" t="s">
        <v>632</v>
      </c>
      <c r="C85" s="222" t="s">
        <v>91</v>
      </c>
      <c r="D85" s="98" t="s">
        <v>5</v>
      </c>
      <c r="E85" s="45">
        <f>SUM(E86:E89)</f>
        <v>0</v>
      </c>
      <c r="F85" s="45">
        <f t="shared" ref="F85:K85" si="45">SUM(F86:F89)</f>
        <v>0</v>
      </c>
      <c r="G85" s="45">
        <f t="shared" si="45"/>
        <v>0</v>
      </c>
      <c r="H85" s="45">
        <f t="shared" si="45"/>
        <v>0</v>
      </c>
      <c r="I85" s="45">
        <f t="shared" si="45"/>
        <v>0</v>
      </c>
      <c r="J85" s="45">
        <f t="shared" si="45"/>
        <v>0</v>
      </c>
      <c r="K85" s="45">
        <f t="shared" si="45"/>
        <v>0</v>
      </c>
      <c r="L85" s="232" t="s">
        <v>539</v>
      </c>
      <c r="M85" s="232"/>
    </row>
    <row r="86" spans="1:13" ht="45" x14ac:dyDescent="0.2">
      <c r="A86" s="245"/>
      <c r="B86" s="243"/>
      <c r="C86" s="241"/>
      <c r="D86" s="98" t="s">
        <v>4</v>
      </c>
      <c r="E86" s="45">
        <v>0</v>
      </c>
      <c r="F86" s="45">
        <f>SUM(G86:K86)</f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243"/>
      <c r="M86" s="243"/>
    </row>
    <row r="87" spans="1:13" ht="60" x14ac:dyDescent="0.2">
      <c r="A87" s="245"/>
      <c r="B87" s="243"/>
      <c r="C87" s="241"/>
      <c r="D87" s="98" t="s">
        <v>10</v>
      </c>
      <c r="E87" s="45">
        <v>0</v>
      </c>
      <c r="F87" s="45">
        <f t="shared" ref="F87:F89" si="46">SUM(G87:K87)</f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243"/>
      <c r="M87" s="243"/>
    </row>
    <row r="88" spans="1:13" ht="75" x14ac:dyDescent="0.2">
      <c r="A88" s="245"/>
      <c r="B88" s="243"/>
      <c r="C88" s="241"/>
      <c r="D88" s="98" t="s">
        <v>26</v>
      </c>
      <c r="E88" s="45">
        <v>0</v>
      </c>
      <c r="F88" s="45">
        <f t="shared" si="46"/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243"/>
      <c r="M88" s="243"/>
    </row>
    <row r="89" spans="1:13" ht="30" x14ac:dyDescent="0.2">
      <c r="A89" s="246"/>
      <c r="B89" s="244"/>
      <c r="C89" s="242"/>
      <c r="D89" s="98" t="s">
        <v>46</v>
      </c>
      <c r="E89" s="45">
        <v>0</v>
      </c>
      <c r="F89" s="45">
        <f t="shared" si="46"/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244"/>
      <c r="M89" s="244"/>
    </row>
    <row r="90" spans="1:13" ht="15" x14ac:dyDescent="0.2">
      <c r="A90" s="240" t="s">
        <v>133</v>
      </c>
      <c r="B90" s="232" t="s">
        <v>633</v>
      </c>
      <c r="C90" s="222" t="s">
        <v>91</v>
      </c>
      <c r="D90" s="98" t="s">
        <v>5</v>
      </c>
      <c r="E90" s="45">
        <f>SUM(E91:E94)</f>
        <v>0</v>
      </c>
      <c r="F90" s="45">
        <f t="shared" ref="F90:K90" si="47">SUM(F91:F94)</f>
        <v>611</v>
      </c>
      <c r="G90" s="45">
        <f t="shared" si="47"/>
        <v>0</v>
      </c>
      <c r="H90" s="45">
        <f t="shared" si="47"/>
        <v>611</v>
      </c>
      <c r="I90" s="45">
        <f t="shared" si="47"/>
        <v>0</v>
      </c>
      <c r="J90" s="45">
        <f t="shared" si="47"/>
        <v>0</v>
      </c>
      <c r="K90" s="45">
        <f t="shared" si="47"/>
        <v>0</v>
      </c>
      <c r="L90" s="232" t="s">
        <v>539</v>
      </c>
      <c r="M90" s="232"/>
    </row>
    <row r="91" spans="1:13" ht="45" x14ac:dyDescent="0.2">
      <c r="A91" s="245"/>
      <c r="B91" s="243"/>
      <c r="C91" s="241"/>
      <c r="D91" s="98" t="s">
        <v>4</v>
      </c>
      <c r="E91" s="45">
        <v>0</v>
      </c>
      <c r="F91" s="45">
        <f>SUM(G91:K91)</f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243"/>
      <c r="M91" s="243"/>
    </row>
    <row r="92" spans="1:13" ht="60" x14ac:dyDescent="0.2">
      <c r="A92" s="245"/>
      <c r="B92" s="243"/>
      <c r="C92" s="241"/>
      <c r="D92" s="98" t="s">
        <v>10</v>
      </c>
      <c r="E92" s="45">
        <v>0</v>
      </c>
      <c r="F92" s="45">
        <f t="shared" ref="F92:F94" si="48">SUM(G92:K92)</f>
        <v>396</v>
      </c>
      <c r="G92" s="45">
        <v>0</v>
      </c>
      <c r="H92" s="45">
        <v>396</v>
      </c>
      <c r="I92" s="45">
        <v>0</v>
      </c>
      <c r="J92" s="45">
        <v>0</v>
      </c>
      <c r="K92" s="45">
        <v>0</v>
      </c>
      <c r="L92" s="243"/>
      <c r="M92" s="243"/>
    </row>
    <row r="93" spans="1:13" ht="75" x14ac:dyDescent="0.2">
      <c r="A93" s="245"/>
      <c r="B93" s="243"/>
      <c r="C93" s="241"/>
      <c r="D93" s="98" t="s">
        <v>26</v>
      </c>
      <c r="E93" s="45">
        <v>0</v>
      </c>
      <c r="F93" s="45">
        <f t="shared" si="48"/>
        <v>215</v>
      </c>
      <c r="G93" s="45">
        <v>0</v>
      </c>
      <c r="H93" s="45">
        <v>215</v>
      </c>
      <c r="I93" s="45">
        <v>0</v>
      </c>
      <c r="J93" s="45">
        <v>0</v>
      </c>
      <c r="K93" s="45">
        <v>0</v>
      </c>
      <c r="L93" s="243"/>
      <c r="M93" s="243"/>
    </row>
    <row r="94" spans="1:13" ht="30" x14ac:dyDescent="0.2">
      <c r="A94" s="246"/>
      <c r="B94" s="244"/>
      <c r="C94" s="242"/>
      <c r="D94" s="98" t="s">
        <v>46</v>
      </c>
      <c r="E94" s="45">
        <v>0</v>
      </c>
      <c r="F94" s="45">
        <f t="shared" si="48"/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244"/>
      <c r="M94" s="244"/>
    </row>
    <row r="95" spans="1:13" ht="15" x14ac:dyDescent="0.2">
      <c r="A95" s="240" t="s">
        <v>147</v>
      </c>
      <c r="B95" s="232" t="s">
        <v>634</v>
      </c>
      <c r="C95" s="222" t="s">
        <v>91</v>
      </c>
      <c r="D95" s="98" t="s">
        <v>5</v>
      </c>
      <c r="E95" s="45">
        <f>SUM(E96:E99)</f>
        <v>0</v>
      </c>
      <c r="F95" s="45">
        <f t="shared" ref="F95" si="49">SUM(F96:F99)</f>
        <v>2825</v>
      </c>
      <c r="G95" s="45">
        <f t="shared" ref="G95" si="50">SUM(G96:G99)</f>
        <v>0</v>
      </c>
      <c r="H95" s="45">
        <f t="shared" ref="H95" si="51">SUM(H96:H99)</f>
        <v>0</v>
      </c>
      <c r="I95" s="45">
        <f t="shared" ref="I95" si="52">SUM(I96:I99)</f>
        <v>2825</v>
      </c>
      <c r="J95" s="45">
        <f t="shared" ref="J95" si="53">SUM(J96:J99)</f>
        <v>0</v>
      </c>
      <c r="K95" s="45">
        <f t="shared" ref="K95" si="54">SUM(K96:K99)</f>
        <v>0</v>
      </c>
      <c r="L95" s="232" t="s">
        <v>539</v>
      </c>
      <c r="M95" s="232"/>
    </row>
    <row r="96" spans="1:13" ht="45" x14ac:dyDescent="0.2">
      <c r="A96" s="245"/>
      <c r="B96" s="243"/>
      <c r="C96" s="241"/>
      <c r="D96" s="98" t="s">
        <v>4</v>
      </c>
      <c r="E96" s="45">
        <v>0</v>
      </c>
      <c r="F96" s="45">
        <f>SUM(G96:K96)</f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243"/>
      <c r="M96" s="243"/>
    </row>
    <row r="97" spans="1:13" ht="60" x14ac:dyDescent="0.2">
      <c r="A97" s="245"/>
      <c r="B97" s="243"/>
      <c r="C97" s="241"/>
      <c r="D97" s="98" t="s">
        <v>10</v>
      </c>
      <c r="E97" s="45">
        <v>0</v>
      </c>
      <c r="F97" s="45">
        <f t="shared" ref="F97:F99" si="55">SUM(G97:K97)</f>
        <v>1853</v>
      </c>
      <c r="G97" s="45">
        <v>0</v>
      </c>
      <c r="H97" s="45">
        <v>0</v>
      </c>
      <c r="I97" s="45">
        <v>1853</v>
      </c>
      <c r="J97" s="45">
        <v>0</v>
      </c>
      <c r="K97" s="45">
        <v>0</v>
      </c>
      <c r="L97" s="243"/>
      <c r="M97" s="243"/>
    </row>
    <row r="98" spans="1:13" ht="75" x14ac:dyDescent="0.2">
      <c r="A98" s="245"/>
      <c r="B98" s="243"/>
      <c r="C98" s="241"/>
      <c r="D98" s="98" t="s">
        <v>26</v>
      </c>
      <c r="E98" s="45">
        <v>0</v>
      </c>
      <c r="F98" s="45">
        <f t="shared" si="55"/>
        <v>972</v>
      </c>
      <c r="G98" s="45">
        <v>0</v>
      </c>
      <c r="H98" s="45">
        <v>0</v>
      </c>
      <c r="I98" s="45">
        <v>972</v>
      </c>
      <c r="J98" s="45">
        <v>0</v>
      </c>
      <c r="K98" s="45">
        <v>0</v>
      </c>
      <c r="L98" s="243"/>
      <c r="M98" s="243"/>
    </row>
    <row r="99" spans="1:13" ht="30" x14ac:dyDescent="0.2">
      <c r="A99" s="246"/>
      <c r="B99" s="244"/>
      <c r="C99" s="242"/>
      <c r="D99" s="98" t="s">
        <v>46</v>
      </c>
      <c r="E99" s="45">
        <v>0</v>
      </c>
      <c r="F99" s="45">
        <f t="shared" si="55"/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244"/>
      <c r="M99" s="244"/>
    </row>
    <row r="100" spans="1:13" ht="15" customHeight="1" x14ac:dyDescent="0.2">
      <c r="A100" s="240" t="s">
        <v>521</v>
      </c>
      <c r="B100" s="232" t="s">
        <v>635</v>
      </c>
      <c r="C100" s="222" t="s">
        <v>91</v>
      </c>
      <c r="D100" s="98" t="s">
        <v>5</v>
      </c>
      <c r="E100" s="45">
        <f>SUM(E101:E104)</f>
        <v>0</v>
      </c>
      <c r="F100" s="45">
        <f t="shared" ref="F100" si="56">SUM(F101:F104)</f>
        <v>9491</v>
      </c>
      <c r="G100" s="45">
        <f t="shared" ref="G100" si="57">SUM(G101:G104)</f>
        <v>0</v>
      </c>
      <c r="H100" s="45">
        <f t="shared" ref="H100" si="58">SUM(H101:H104)</f>
        <v>0</v>
      </c>
      <c r="I100" s="45">
        <f t="shared" ref="I100" si="59">SUM(I101:I104)</f>
        <v>9491</v>
      </c>
      <c r="J100" s="45">
        <f t="shared" ref="J100" si="60">SUM(J101:J104)</f>
        <v>0</v>
      </c>
      <c r="K100" s="45">
        <f t="shared" ref="K100" si="61">SUM(K101:K104)</f>
        <v>0</v>
      </c>
      <c r="L100" s="232" t="s">
        <v>539</v>
      </c>
      <c r="M100" s="232"/>
    </row>
    <row r="101" spans="1:13" ht="45" x14ac:dyDescent="0.2">
      <c r="A101" s="245"/>
      <c r="B101" s="243"/>
      <c r="C101" s="241"/>
      <c r="D101" s="98" t="s">
        <v>4</v>
      </c>
      <c r="E101" s="45">
        <v>0</v>
      </c>
      <c r="F101" s="45">
        <f>SUM(G101:K101)</f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243"/>
      <c r="M101" s="243"/>
    </row>
    <row r="102" spans="1:13" ht="60" x14ac:dyDescent="0.2">
      <c r="A102" s="245"/>
      <c r="B102" s="243"/>
      <c r="C102" s="241"/>
      <c r="D102" s="98" t="s">
        <v>10</v>
      </c>
      <c r="E102" s="45">
        <v>0</v>
      </c>
      <c r="F102" s="45">
        <f t="shared" ref="F102:F104" si="62">SUM(G102:K102)</f>
        <v>6226</v>
      </c>
      <c r="G102" s="45">
        <v>0</v>
      </c>
      <c r="H102" s="45">
        <v>0</v>
      </c>
      <c r="I102" s="45">
        <v>6226</v>
      </c>
      <c r="J102" s="45">
        <v>0</v>
      </c>
      <c r="K102" s="45">
        <v>0</v>
      </c>
      <c r="L102" s="243"/>
      <c r="M102" s="243"/>
    </row>
    <row r="103" spans="1:13" ht="75" x14ac:dyDescent="0.2">
      <c r="A103" s="245"/>
      <c r="B103" s="243"/>
      <c r="C103" s="241"/>
      <c r="D103" s="98" t="s">
        <v>26</v>
      </c>
      <c r="E103" s="45">
        <v>0</v>
      </c>
      <c r="F103" s="45">
        <f t="shared" si="62"/>
        <v>3265</v>
      </c>
      <c r="G103" s="45">
        <v>0</v>
      </c>
      <c r="H103" s="45">
        <v>0</v>
      </c>
      <c r="I103" s="45">
        <v>3265</v>
      </c>
      <c r="J103" s="45">
        <v>0</v>
      </c>
      <c r="K103" s="45">
        <v>0</v>
      </c>
      <c r="L103" s="243"/>
      <c r="M103" s="243"/>
    </row>
    <row r="104" spans="1:13" ht="30" x14ac:dyDescent="0.2">
      <c r="A104" s="246"/>
      <c r="B104" s="244"/>
      <c r="C104" s="242"/>
      <c r="D104" s="98" t="s">
        <v>46</v>
      </c>
      <c r="E104" s="45">
        <v>0</v>
      </c>
      <c r="F104" s="45">
        <f t="shared" si="62"/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244"/>
      <c r="M104" s="244"/>
    </row>
    <row r="105" spans="1:13" ht="15" customHeight="1" x14ac:dyDescent="0.2">
      <c r="A105" s="240" t="s">
        <v>636</v>
      </c>
      <c r="B105" s="232" t="s">
        <v>637</v>
      </c>
      <c r="C105" s="247" t="s">
        <v>91</v>
      </c>
      <c r="D105" s="99" t="s">
        <v>5</v>
      </c>
      <c r="E105" s="45">
        <f>SUM(E106:E109)</f>
        <v>0</v>
      </c>
      <c r="F105" s="45">
        <f t="shared" ref="F105" si="63">SUM(F106:F109)</f>
        <v>7316</v>
      </c>
      <c r="G105" s="45">
        <f t="shared" ref="G105" si="64">SUM(G106:G109)</f>
        <v>0</v>
      </c>
      <c r="H105" s="45">
        <f t="shared" ref="H105" si="65">SUM(H106:H109)</f>
        <v>0</v>
      </c>
      <c r="I105" s="45">
        <f t="shared" ref="I105" si="66">SUM(I106:I109)</f>
        <v>7316</v>
      </c>
      <c r="J105" s="45">
        <f t="shared" ref="J105" si="67">SUM(J106:J109)</f>
        <v>0</v>
      </c>
      <c r="K105" s="45">
        <f t="shared" ref="K105" si="68">SUM(K106:K109)</f>
        <v>0</v>
      </c>
      <c r="L105" s="232" t="s">
        <v>539</v>
      </c>
      <c r="M105" s="232"/>
    </row>
    <row r="106" spans="1:13" ht="48" customHeight="1" x14ac:dyDescent="0.2">
      <c r="A106" s="245"/>
      <c r="B106" s="249"/>
      <c r="C106" s="248"/>
      <c r="D106" s="98" t="s">
        <v>4</v>
      </c>
      <c r="E106" s="45">
        <v>0</v>
      </c>
      <c r="F106" s="45">
        <f>SUM(G106:K106)</f>
        <v>4851</v>
      </c>
      <c r="G106" s="45">
        <v>0</v>
      </c>
      <c r="H106" s="45">
        <v>0</v>
      </c>
      <c r="I106" s="45">
        <v>4851</v>
      </c>
      <c r="J106" s="45">
        <v>0</v>
      </c>
      <c r="K106" s="45">
        <v>0</v>
      </c>
      <c r="L106" s="243"/>
      <c r="M106" s="243"/>
    </row>
    <row r="107" spans="1:13" ht="58.5" customHeight="1" x14ac:dyDescent="0.2">
      <c r="A107" s="245"/>
      <c r="B107" s="249"/>
      <c r="C107" s="248"/>
      <c r="D107" s="98" t="s">
        <v>10</v>
      </c>
      <c r="E107" s="45">
        <v>0</v>
      </c>
      <c r="F107" s="45">
        <f t="shared" ref="F107:F109" si="69">SUM(G107:K107)</f>
        <v>1617</v>
      </c>
      <c r="G107" s="45">
        <v>0</v>
      </c>
      <c r="H107" s="45">
        <v>0</v>
      </c>
      <c r="I107" s="45">
        <v>1617</v>
      </c>
      <c r="J107" s="45">
        <v>0</v>
      </c>
      <c r="K107" s="45">
        <v>0</v>
      </c>
      <c r="L107" s="243"/>
      <c r="M107" s="243"/>
    </row>
    <row r="108" spans="1:13" ht="43.5" customHeight="1" x14ac:dyDescent="0.2">
      <c r="A108" s="245"/>
      <c r="B108" s="249"/>
      <c r="C108" s="248"/>
      <c r="D108" s="98" t="s">
        <v>26</v>
      </c>
      <c r="E108" s="45">
        <v>0</v>
      </c>
      <c r="F108" s="45">
        <f t="shared" si="69"/>
        <v>848</v>
      </c>
      <c r="G108" s="45">
        <v>0</v>
      </c>
      <c r="H108" s="45">
        <v>0</v>
      </c>
      <c r="I108" s="45">
        <v>848</v>
      </c>
      <c r="J108" s="45">
        <v>0</v>
      </c>
      <c r="K108" s="45">
        <v>0</v>
      </c>
      <c r="L108" s="243"/>
      <c r="M108" s="243"/>
    </row>
    <row r="109" spans="1:13" ht="49.5" customHeight="1" x14ac:dyDescent="0.2">
      <c r="A109" s="246"/>
      <c r="B109" s="249"/>
      <c r="C109" s="248"/>
      <c r="D109" s="98" t="s">
        <v>46</v>
      </c>
      <c r="E109" s="45">
        <v>0</v>
      </c>
      <c r="F109" s="45">
        <f t="shared" si="69"/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244"/>
      <c r="M109" s="244"/>
    </row>
    <row r="110" spans="1:13" ht="15" x14ac:dyDescent="0.2">
      <c r="A110" s="240" t="s">
        <v>148</v>
      </c>
      <c r="B110" s="232" t="s">
        <v>638</v>
      </c>
      <c r="C110" s="222" t="s">
        <v>91</v>
      </c>
      <c r="D110" s="98" t="s">
        <v>5</v>
      </c>
      <c r="E110" s="45">
        <f>SUM(E111:E114)</f>
        <v>0</v>
      </c>
      <c r="F110" s="45">
        <f t="shared" ref="F110:K110" si="70">SUM(F111:F114)</f>
        <v>426.2</v>
      </c>
      <c r="G110" s="45">
        <f t="shared" si="70"/>
        <v>426.2</v>
      </c>
      <c r="H110" s="45">
        <f t="shared" si="70"/>
        <v>0</v>
      </c>
      <c r="I110" s="45">
        <f t="shared" si="70"/>
        <v>0</v>
      </c>
      <c r="J110" s="45">
        <f t="shared" si="70"/>
        <v>0</v>
      </c>
      <c r="K110" s="45">
        <f t="shared" si="70"/>
        <v>0</v>
      </c>
      <c r="L110" s="232"/>
      <c r="M110" s="232" t="s">
        <v>677</v>
      </c>
    </row>
    <row r="111" spans="1:13" ht="45" x14ac:dyDescent="0.2">
      <c r="A111" s="245"/>
      <c r="B111" s="243"/>
      <c r="C111" s="241"/>
      <c r="D111" s="98" t="s">
        <v>4</v>
      </c>
      <c r="E111" s="45">
        <f t="shared" ref="E111:K111" si="71">E116</f>
        <v>0</v>
      </c>
      <c r="F111" s="45">
        <f>SUM(G111:K111)</f>
        <v>0</v>
      </c>
      <c r="G111" s="45">
        <f t="shared" si="71"/>
        <v>0</v>
      </c>
      <c r="H111" s="45">
        <f t="shared" si="71"/>
        <v>0</v>
      </c>
      <c r="I111" s="45">
        <f t="shared" si="71"/>
        <v>0</v>
      </c>
      <c r="J111" s="45">
        <f t="shared" si="71"/>
        <v>0</v>
      </c>
      <c r="K111" s="45">
        <f t="shared" si="71"/>
        <v>0</v>
      </c>
      <c r="L111" s="243"/>
      <c r="M111" s="243"/>
    </row>
    <row r="112" spans="1:13" ht="60" x14ac:dyDescent="0.2">
      <c r="A112" s="245"/>
      <c r="B112" s="243"/>
      <c r="C112" s="241"/>
      <c r="D112" s="98" t="s">
        <v>10</v>
      </c>
      <c r="E112" s="45">
        <f t="shared" ref="E112:K112" si="72">E117</f>
        <v>0</v>
      </c>
      <c r="F112" s="45">
        <f t="shared" ref="F112:F114" si="73">SUM(G112:K112)</f>
        <v>404.9</v>
      </c>
      <c r="G112" s="45">
        <f t="shared" si="72"/>
        <v>404.9</v>
      </c>
      <c r="H112" s="45">
        <f t="shared" si="72"/>
        <v>0</v>
      </c>
      <c r="I112" s="45">
        <f t="shared" si="72"/>
        <v>0</v>
      </c>
      <c r="J112" s="45">
        <f t="shared" si="72"/>
        <v>0</v>
      </c>
      <c r="K112" s="45">
        <f t="shared" si="72"/>
        <v>0</v>
      </c>
      <c r="L112" s="243"/>
      <c r="M112" s="243"/>
    </row>
    <row r="113" spans="1:13" ht="75" x14ac:dyDescent="0.2">
      <c r="A113" s="245"/>
      <c r="B113" s="243"/>
      <c r="C113" s="241"/>
      <c r="D113" s="98" t="s">
        <v>26</v>
      </c>
      <c r="E113" s="45">
        <f t="shared" ref="E113:K113" si="74">E118</f>
        <v>0</v>
      </c>
      <c r="F113" s="45">
        <f t="shared" si="73"/>
        <v>21.3</v>
      </c>
      <c r="G113" s="45">
        <f t="shared" si="74"/>
        <v>21.3</v>
      </c>
      <c r="H113" s="45">
        <f t="shared" si="74"/>
        <v>0</v>
      </c>
      <c r="I113" s="45">
        <f t="shared" si="74"/>
        <v>0</v>
      </c>
      <c r="J113" s="45">
        <f t="shared" si="74"/>
        <v>0</v>
      </c>
      <c r="K113" s="45">
        <f t="shared" si="74"/>
        <v>0</v>
      </c>
      <c r="L113" s="243"/>
      <c r="M113" s="243"/>
    </row>
    <row r="114" spans="1:13" ht="30" x14ac:dyDescent="0.2">
      <c r="A114" s="246"/>
      <c r="B114" s="244"/>
      <c r="C114" s="242"/>
      <c r="D114" s="98" t="s">
        <v>46</v>
      </c>
      <c r="E114" s="45">
        <f t="shared" ref="E114:K114" si="75">E119</f>
        <v>0</v>
      </c>
      <c r="F114" s="45">
        <f t="shared" si="73"/>
        <v>0</v>
      </c>
      <c r="G114" s="45">
        <f t="shared" si="75"/>
        <v>0</v>
      </c>
      <c r="H114" s="45">
        <f t="shared" si="75"/>
        <v>0</v>
      </c>
      <c r="I114" s="45">
        <f t="shared" si="75"/>
        <v>0</v>
      </c>
      <c r="J114" s="45">
        <f t="shared" si="75"/>
        <v>0</v>
      </c>
      <c r="K114" s="45">
        <f t="shared" si="75"/>
        <v>0</v>
      </c>
      <c r="L114" s="244"/>
      <c r="M114" s="244"/>
    </row>
    <row r="115" spans="1:13" ht="15" customHeight="1" x14ac:dyDescent="0.2">
      <c r="A115" s="240" t="s">
        <v>149</v>
      </c>
      <c r="B115" s="232" t="s">
        <v>639</v>
      </c>
      <c r="C115" s="222" t="s">
        <v>91</v>
      </c>
      <c r="D115" s="98" t="s">
        <v>5</v>
      </c>
      <c r="E115" s="45">
        <f>SUM(E116:E119)</f>
        <v>0</v>
      </c>
      <c r="F115" s="45">
        <f>SUM(G115:K115)</f>
        <v>426.2</v>
      </c>
      <c r="G115" s="45">
        <f>SUM(G116:G119)</f>
        <v>426.2</v>
      </c>
      <c r="H115" s="45">
        <f>SUM(H116:H119)</f>
        <v>0</v>
      </c>
      <c r="I115" s="45">
        <f>SUM(I116:I119)</f>
        <v>0</v>
      </c>
      <c r="J115" s="45">
        <f>SUM(J116:J119)</f>
        <v>0</v>
      </c>
      <c r="K115" s="45">
        <f>SUM(K116:K119)</f>
        <v>0</v>
      </c>
      <c r="L115" s="232" t="s">
        <v>640</v>
      </c>
      <c r="M115" s="232"/>
    </row>
    <row r="116" spans="1:13" ht="45" x14ac:dyDescent="0.2">
      <c r="A116" s="245"/>
      <c r="B116" s="243"/>
      <c r="C116" s="241"/>
      <c r="D116" s="98" t="s">
        <v>4</v>
      </c>
      <c r="E116" s="45">
        <v>0</v>
      </c>
      <c r="F116" s="45">
        <f>SUM(G116:K116)</f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243"/>
      <c r="M116" s="243"/>
    </row>
    <row r="117" spans="1:13" ht="60" x14ac:dyDescent="0.2">
      <c r="A117" s="245"/>
      <c r="B117" s="243"/>
      <c r="C117" s="241"/>
      <c r="D117" s="98" t="s">
        <v>10</v>
      </c>
      <c r="E117" s="45">
        <v>0</v>
      </c>
      <c r="F117" s="45">
        <f>SUM(G117:K117)</f>
        <v>404.9</v>
      </c>
      <c r="G117" s="45">
        <v>404.9</v>
      </c>
      <c r="H117" s="45">
        <v>0</v>
      </c>
      <c r="I117" s="45">
        <v>0</v>
      </c>
      <c r="J117" s="45">
        <v>0</v>
      </c>
      <c r="K117" s="45">
        <v>0</v>
      </c>
      <c r="L117" s="243"/>
      <c r="M117" s="243"/>
    </row>
    <row r="118" spans="1:13" ht="75" x14ac:dyDescent="0.2">
      <c r="A118" s="245"/>
      <c r="B118" s="243"/>
      <c r="C118" s="241"/>
      <c r="D118" s="98" t="s">
        <v>26</v>
      </c>
      <c r="E118" s="45">
        <v>0</v>
      </c>
      <c r="F118" s="45">
        <f>SUM(G118:K118)</f>
        <v>21.3</v>
      </c>
      <c r="G118" s="45">
        <v>21.3</v>
      </c>
      <c r="H118" s="45">
        <v>0</v>
      </c>
      <c r="I118" s="45">
        <v>0</v>
      </c>
      <c r="J118" s="45">
        <v>0</v>
      </c>
      <c r="K118" s="45">
        <v>0</v>
      </c>
      <c r="L118" s="243"/>
      <c r="M118" s="243"/>
    </row>
    <row r="119" spans="1:13" ht="30" x14ac:dyDescent="0.2">
      <c r="A119" s="246"/>
      <c r="B119" s="244"/>
      <c r="C119" s="242"/>
      <c r="D119" s="98" t="s">
        <v>46</v>
      </c>
      <c r="E119" s="45">
        <v>0</v>
      </c>
      <c r="F119" s="45">
        <f>SUM(G119:K119)</f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244"/>
      <c r="M119" s="244"/>
    </row>
    <row r="120" spans="1:13" ht="15" customHeight="1" x14ac:dyDescent="0.2">
      <c r="A120" s="253"/>
      <c r="B120" s="278" t="s">
        <v>154</v>
      </c>
      <c r="C120" s="279"/>
      <c r="D120" s="98" t="s">
        <v>5</v>
      </c>
      <c r="E120" s="45">
        <f>SUM(E121:E124)</f>
        <v>21234.2</v>
      </c>
      <c r="F120" s="45">
        <f t="shared" ref="F120:K120" si="76">SUM(F121:F124)</f>
        <v>116022.3</v>
      </c>
      <c r="G120" s="45">
        <f t="shared" si="76"/>
        <v>19477.3</v>
      </c>
      <c r="H120" s="45">
        <f t="shared" si="76"/>
        <v>16462.300000000003</v>
      </c>
      <c r="I120" s="45">
        <f t="shared" si="76"/>
        <v>40511.699999999997</v>
      </c>
      <c r="J120" s="45">
        <f t="shared" si="76"/>
        <v>21291</v>
      </c>
      <c r="K120" s="45">
        <f t="shared" si="76"/>
        <v>18280</v>
      </c>
      <c r="L120" s="232"/>
      <c r="M120" s="232"/>
    </row>
    <row r="121" spans="1:13" ht="45" x14ac:dyDescent="0.2">
      <c r="A121" s="254"/>
      <c r="B121" s="280"/>
      <c r="C121" s="281"/>
      <c r="D121" s="98" t="s">
        <v>4</v>
      </c>
      <c r="E121" s="45">
        <f>E11+E46+E56+E81+E111</f>
        <v>0</v>
      </c>
      <c r="F121" s="45">
        <f t="shared" ref="F121:K121" si="77">F11+F46+F56+F81+F111</f>
        <v>4851</v>
      </c>
      <c r="G121" s="45">
        <f t="shared" si="77"/>
        <v>0</v>
      </c>
      <c r="H121" s="45">
        <f t="shared" si="77"/>
        <v>0</v>
      </c>
      <c r="I121" s="45">
        <f t="shared" si="77"/>
        <v>4851</v>
      </c>
      <c r="J121" s="45">
        <f t="shared" si="77"/>
        <v>0</v>
      </c>
      <c r="K121" s="45">
        <f t="shared" si="77"/>
        <v>0</v>
      </c>
      <c r="L121" s="243"/>
      <c r="M121" s="243"/>
    </row>
    <row r="122" spans="1:13" ht="60" x14ac:dyDescent="0.2">
      <c r="A122" s="254"/>
      <c r="B122" s="280"/>
      <c r="C122" s="281"/>
      <c r="D122" s="98" t="s">
        <v>10</v>
      </c>
      <c r="E122" s="45">
        <f t="shared" ref="E122:K122" si="78">E12+E47+E57+E82+E112</f>
        <v>852.5</v>
      </c>
      <c r="F122" s="45">
        <f t="shared" si="78"/>
        <v>15701</v>
      </c>
      <c r="G122" s="45">
        <f t="shared" si="78"/>
        <v>824.9</v>
      </c>
      <c r="H122" s="45">
        <f t="shared" si="78"/>
        <v>1247.4000000000001</v>
      </c>
      <c r="I122" s="45">
        <f t="shared" si="78"/>
        <v>11653.7</v>
      </c>
      <c r="J122" s="45">
        <f t="shared" si="78"/>
        <v>1975</v>
      </c>
      <c r="K122" s="45">
        <f t="shared" si="78"/>
        <v>0</v>
      </c>
      <c r="L122" s="243"/>
      <c r="M122" s="243"/>
    </row>
    <row r="123" spans="1:13" ht="75" x14ac:dyDescent="0.2">
      <c r="A123" s="254"/>
      <c r="B123" s="280"/>
      <c r="C123" s="281"/>
      <c r="D123" s="98" t="s">
        <v>26</v>
      </c>
      <c r="E123" s="45">
        <f t="shared" ref="E123:K123" si="79">E13+E48+E58+E83+E113</f>
        <v>20381.7</v>
      </c>
      <c r="F123" s="45">
        <f t="shared" si="79"/>
        <v>95470.3</v>
      </c>
      <c r="G123" s="45">
        <f t="shared" si="79"/>
        <v>18652.399999999998</v>
      </c>
      <c r="H123" s="45">
        <f t="shared" si="79"/>
        <v>15214.900000000001</v>
      </c>
      <c r="I123" s="45">
        <f t="shared" si="79"/>
        <v>24007</v>
      </c>
      <c r="J123" s="45">
        <f t="shared" si="79"/>
        <v>19316</v>
      </c>
      <c r="K123" s="45">
        <f t="shared" si="79"/>
        <v>18280</v>
      </c>
      <c r="L123" s="243"/>
      <c r="M123" s="243"/>
    </row>
    <row r="124" spans="1:13" ht="30" x14ac:dyDescent="0.2">
      <c r="A124" s="255"/>
      <c r="B124" s="282"/>
      <c r="C124" s="283"/>
      <c r="D124" s="98" t="s">
        <v>46</v>
      </c>
      <c r="E124" s="45">
        <f t="shared" ref="E124:K124" si="80">E14+E49+E59+E84+E114</f>
        <v>0</v>
      </c>
      <c r="F124" s="45">
        <f t="shared" si="80"/>
        <v>0</v>
      </c>
      <c r="G124" s="45">
        <f t="shared" si="80"/>
        <v>0</v>
      </c>
      <c r="H124" s="45">
        <f t="shared" si="80"/>
        <v>0</v>
      </c>
      <c r="I124" s="45">
        <f t="shared" si="80"/>
        <v>0</v>
      </c>
      <c r="J124" s="45">
        <f t="shared" si="80"/>
        <v>0</v>
      </c>
      <c r="K124" s="45">
        <f t="shared" si="80"/>
        <v>0</v>
      </c>
      <c r="L124" s="244"/>
      <c r="M124" s="244"/>
    </row>
    <row r="125" spans="1:13" ht="39" customHeight="1" x14ac:dyDescent="0.2">
      <c r="A125" s="272" t="s">
        <v>323</v>
      </c>
      <c r="B125" s="273"/>
      <c r="C125" s="273"/>
      <c r="D125" s="273"/>
      <c r="E125" s="273"/>
      <c r="F125" s="273"/>
      <c r="G125" s="273"/>
      <c r="H125" s="273"/>
      <c r="I125" s="273"/>
      <c r="J125" s="273"/>
      <c r="K125" s="273"/>
      <c r="L125" s="273"/>
      <c r="M125" s="274"/>
    </row>
    <row r="126" spans="1:13" ht="25.5" customHeight="1" x14ac:dyDescent="0.2">
      <c r="A126" s="247" t="s">
        <v>9</v>
      </c>
      <c r="B126" s="275" t="s">
        <v>188</v>
      </c>
      <c r="C126" s="222" t="s">
        <v>91</v>
      </c>
      <c r="D126" s="98" t="s">
        <v>5</v>
      </c>
      <c r="E126" s="256" t="s">
        <v>325</v>
      </c>
      <c r="F126" s="257"/>
      <c r="G126" s="257"/>
      <c r="H126" s="257"/>
      <c r="I126" s="257"/>
      <c r="J126" s="257"/>
      <c r="K126" s="258"/>
      <c r="L126" s="232" t="s">
        <v>324</v>
      </c>
      <c r="M126" s="232" t="s">
        <v>542</v>
      </c>
    </row>
    <row r="127" spans="1:13" ht="47.25" customHeight="1" x14ac:dyDescent="0.2">
      <c r="A127" s="247"/>
      <c r="B127" s="276"/>
      <c r="C127" s="241"/>
      <c r="D127" s="98" t="s">
        <v>4</v>
      </c>
      <c r="E127" s="259"/>
      <c r="F127" s="260"/>
      <c r="G127" s="260"/>
      <c r="H127" s="260"/>
      <c r="I127" s="260"/>
      <c r="J127" s="260"/>
      <c r="K127" s="261"/>
      <c r="L127" s="243"/>
      <c r="M127" s="243"/>
    </row>
    <row r="128" spans="1:13" ht="60" x14ac:dyDescent="0.2">
      <c r="A128" s="247"/>
      <c r="B128" s="276"/>
      <c r="C128" s="241"/>
      <c r="D128" s="98" t="s">
        <v>10</v>
      </c>
      <c r="E128" s="259"/>
      <c r="F128" s="260"/>
      <c r="G128" s="260"/>
      <c r="H128" s="260"/>
      <c r="I128" s="260"/>
      <c r="J128" s="260"/>
      <c r="K128" s="261"/>
      <c r="L128" s="243"/>
      <c r="M128" s="243"/>
    </row>
    <row r="129" spans="1:13" ht="75" x14ac:dyDescent="0.2">
      <c r="A129" s="247"/>
      <c r="B129" s="276"/>
      <c r="C129" s="241"/>
      <c r="D129" s="98" t="s">
        <v>26</v>
      </c>
      <c r="E129" s="259"/>
      <c r="F129" s="260"/>
      <c r="G129" s="260"/>
      <c r="H129" s="260"/>
      <c r="I129" s="260"/>
      <c r="J129" s="260"/>
      <c r="K129" s="261"/>
      <c r="L129" s="243"/>
      <c r="M129" s="243"/>
    </row>
    <row r="130" spans="1:13" ht="30" x14ac:dyDescent="0.2">
      <c r="A130" s="247"/>
      <c r="B130" s="276"/>
      <c r="C130" s="242"/>
      <c r="D130" s="98" t="s">
        <v>46</v>
      </c>
      <c r="E130" s="262"/>
      <c r="F130" s="263"/>
      <c r="G130" s="263"/>
      <c r="H130" s="263"/>
      <c r="I130" s="263"/>
      <c r="J130" s="263"/>
      <c r="K130" s="264"/>
      <c r="L130" s="244"/>
      <c r="M130" s="244"/>
    </row>
    <row r="131" spans="1:13" ht="15" x14ac:dyDescent="0.2">
      <c r="A131" s="292" t="s">
        <v>15</v>
      </c>
      <c r="B131" s="291" t="s">
        <v>189</v>
      </c>
      <c r="C131" s="222" t="s">
        <v>91</v>
      </c>
      <c r="D131" s="98" t="s">
        <v>5</v>
      </c>
      <c r="E131" s="256" t="s">
        <v>325</v>
      </c>
      <c r="F131" s="257"/>
      <c r="G131" s="257"/>
      <c r="H131" s="257"/>
      <c r="I131" s="257"/>
      <c r="J131" s="257"/>
      <c r="K131" s="258"/>
      <c r="L131" s="232" t="s">
        <v>324</v>
      </c>
      <c r="M131" s="232"/>
    </row>
    <row r="132" spans="1:13" ht="45" x14ac:dyDescent="0.2">
      <c r="A132" s="292"/>
      <c r="B132" s="276"/>
      <c r="C132" s="241"/>
      <c r="D132" s="98" t="s">
        <v>4</v>
      </c>
      <c r="E132" s="259"/>
      <c r="F132" s="260"/>
      <c r="G132" s="260"/>
      <c r="H132" s="260"/>
      <c r="I132" s="260"/>
      <c r="J132" s="260"/>
      <c r="K132" s="261"/>
      <c r="L132" s="243"/>
      <c r="M132" s="243"/>
    </row>
    <row r="133" spans="1:13" ht="60" x14ac:dyDescent="0.2">
      <c r="A133" s="292"/>
      <c r="B133" s="276"/>
      <c r="C133" s="241"/>
      <c r="D133" s="98" t="s">
        <v>10</v>
      </c>
      <c r="E133" s="259"/>
      <c r="F133" s="260"/>
      <c r="G133" s="260"/>
      <c r="H133" s="260"/>
      <c r="I133" s="260"/>
      <c r="J133" s="260"/>
      <c r="K133" s="261"/>
      <c r="L133" s="243"/>
      <c r="M133" s="243"/>
    </row>
    <row r="134" spans="1:13" ht="75" x14ac:dyDescent="0.2">
      <c r="A134" s="292"/>
      <c r="B134" s="276"/>
      <c r="C134" s="241"/>
      <c r="D134" s="98" t="s">
        <v>26</v>
      </c>
      <c r="E134" s="259"/>
      <c r="F134" s="260"/>
      <c r="G134" s="260"/>
      <c r="H134" s="260"/>
      <c r="I134" s="260"/>
      <c r="J134" s="260"/>
      <c r="K134" s="261"/>
      <c r="L134" s="243"/>
      <c r="M134" s="243"/>
    </row>
    <row r="135" spans="1:13" ht="30" x14ac:dyDescent="0.2">
      <c r="A135" s="292"/>
      <c r="B135" s="276"/>
      <c r="C135" s="242"/>
      <c r="D135" s="98" t="s">
        <v>46</v>
      </c>
      <c r="E135" s="262"/>
      <c r="F135" s="263"/>
      <c r="G135" s="263"/>
      <c r="H135" s="263"/>
      <c r="I135" s="263"/>
      <c r="J135" s="263"/>
      <c r="K135" s="264"/>
      <c r="L135" s="244"/>
      <c r="M135" s="244"/>
    </row>
    <row r="136" spans="1:13" ht="23.25" customHeight="1" x14ac:dyDescent="0.2">
      <c r="A136" s="247" t="s">
        <v>38</v>
      </c>
      <c r="B136" s="297" t="s">
        <v>326</v>
      </c>
      <c r="C136" s="222" t="s">
        <v>91</v>
      </c>
      <c r="D136" s="98" t="s">
        <v>5</v>
      </c>
      <c r="E136" s="256" t="s">
        <v>325</v>
      </c>
      <c r="F136" s="257"/>
      <c r="G136" s="257"/>
      <c r="H136" s="257"/>
      <c r="I136" s="257"/>
      <c r="J136" s="257"/>
      <c r="K136" s="258"/>
      <c r="L136" s="232" t="s">
        <v>324</v>
      </c>
      <c r="M136" s="232"/>
    </row>
    <row r="137" spans="1:13" ht="45" x14ac:dyDescent="0.2">
      <c r="A137" s="247"/>
      <c r="B137" s="287"/>
      <c r="C137" s="241"/>
      <c r="D137" s="98" t="s">
        <v>4</v>
      </c>
      <c r="E137" s="259"/>
      <c r="F137" s="260"/>
      <c r="G137" s="260"/>
      <c r="H137" s="260"/>
      <c r="I137" s="260"/>
      <c r="J137" s="260"/>
      <c r="K137" s="261"/>
      <c r="L137" s="243"/>
      <c r="M137" s="243"/>
    </row>
    <row r="138" spans="1:13" ht="60" x14ac:dyDescent="0.2">
      <c r="A138" s="247"/>
      <c r="B138" s="287"/>
      <c r="C138" s="241"/>
      <c r="D138" s="98" t="s">
        <v>10</v>
      </c>
      <c r="E138" s="259"/>
      <c r="F138" s="260"/>
      <c r="G138" s="260"/>
      <c r="H138" s="260"/>
      <c r="I138" s="260"/>
      <c r="J138" s="260"/>
      <c r="K138" s="261"/>
      <c r="L138" s="243"/>
      <c r="M138" s="243"/>
    </row>
    <row r="139" spans="1:13" ht="75" x14ac:dyDescent="0.2">
      <c r="A139" s="247"/>
      <c r="B139" s="287"/>
      <c r="C139" s="241"/>
      <c r="D139" s="98" t="s">
        <v>26</v>
      </c>
      <c r="E139" s="259"/>
      <c r="F139" s="260"/>
      <c r="G139" s="260"/>
      <c r="H139" s="260"/>
      <c r="I139" s="260"/>
      <c r="J139" s="260"/>
      <c r="K139" s="261"/>
      <c r="L139" s="243"/>
      <c r="M139" s="243"/>
    </row>
    <row r="140" spans="1:13" ht="30" x14ac:dyDescent="0.2">
      <c r="A140" s="247"/>
      <c r="B140" s="287"/>
      <c r="C140" s="242"/>
      <c r="D140" s="98" t="s">
        <v>46</v>
      </c>
      <c r="E140" s="262"/>
      <c r="F140" s="263"/>
      <c r="G140" s="263"/>
      <c r="H140" s="263"/>
      <c r="I140" s="263"/>
      <c r="J140" s="263"/>
      <c r="K140" s="264"/>
      <c r="L140" s="244"/>
      <c r="M140" s="244"/>
    </row>
    <row r="141" spans="1:13" ht="15" customHeight="1" x14ac:dyDescent="0.2">
      <c r="A141" s="253" t="s">
        <v>13</v>
      </c>
      <c r="B141" s="277" t="s">
        <v>307</v>
      </c>
      <c r="C141" s="222" t="s">
        <v>91</v>
      </c>
      <c r="D141" s="98" t="s">
        <v>5</v>
      </c>
      <c r="E141" s="45">
        <f t="shared" ref="E141:K141" si="81">E146+E151+E156+E161+E166</f>
        <v>86598.8</v>
      </c>
      <c r="F141" s="45">
        <f t="shared" si="81"/>
        <v>589048.80000000005</v>
      </c>
      <c r="G141" s="45">
        <f t="shared" si="81"/>
        <v>116850.2</v>
      </c>
      <c r="H141" s="45">
        <f t="shared" si="81"/>
        <v>113598.6</v>
      </c>
      <c r="I141" s="45">
        <f t="shared" si="81"/>
        <v>120600</v>
      </c>
      <c r="J141" s="45">
        <f t="shared" si="81"/>
        <v>119000</v>
      </c>
      <c r="K141" s="45">
        <f t="shared" si="81"/>
        <v>119000</v>
      </c>
      <c r="L141" s="232" t="s">
        <v>324</v>
      </c>
      <c r="M141" s="232" t="s">
        <v>411</v>
      </c>
    </row>
    <row r="142" spans="1:13" ht="45" x14ac:dyDescent="0.2">
      <c r="A142" s="254"/>
      <c r="B142" s="243"/>
      <c r="C142" s="241"/>
      <c r="D142" s="98" t="s">
        <v>4</v>
      </c>
      <c r="E142" s="45">
        <f>E147+E152+E157+E162+E167</f>
        <v>0</v>
      </c>
      <c r="F142" s="45">
        <f t="shared" ref="F142:K145" si="82">F147+F152+F157+F162+F167</f>
        <v>0</v>
      </c>
      <c r="G142" s="45">
        <f t="shared" si="82"/>
        <v>0</v>
      </c>
      <c r="H142" s="45">
        <f t="shared" si="82"/>
        <v>0</v>
      </c>
      <c r="I142" s="45">
        <f t="shared" si="82"/>
        <v>0</v>
      </c>
      <c r="J142" s="45">
        <f t="shared" si="82"/>
        <v>0</v>
      </c>
      <c r="K142" s="45">
        <f t="shared" si="82"/>
        <v>0</v>
      </c>
      <c r="L142" s="243"/>
      <c r="M142" s="243"/>
    </row>
    <row r="143" spans="1:13" ht="60" x14ac:dyDescent="0.2">
      <c r="A143" s="254"/>
      <c r="B143" s="243"/>
      <c r="C143" s="241"/>
      <c r="D143" s="98" t="s">
        <v>10</v>
      </c>
      <c r="E143" s="45">
        <f>E148+E153+E158+E163+E168</f>
        <v>4601</v>
      </c>
      <c r="F143" s="45">
        <f t="shared" si="82"/>
        <v>22810</v>
      </c>
      <c r="G143" s="45">
        <f t="shared" si="82"/>
        <v>8258</v>
      </c>
      <c r="H143" s="45">
        <f t="shared" si="82"/>
        <v>14552</v>
      </c>
      <c r="I143" s="45">
        <f t="shared" si="82"/>
        <v>0</v>
      </c>
      <c r="J143" s="45">
        <f t="shared" si="82"/>
        <v>0</v>
      </c>
      <c r="K143" s="45">
        <f t="shared" si="82"/>
        <v>0</v>
      </c>
      <c r="L143" s="243"/>
      <c r="M143" s="243"/>
    </row>
    <row r="144" spans="1:13" ht="75" x14ac:dyDescent="0.2">
      <c r="A144" s="254"/>
      <c r="B144" s="243"/>
      <c r="C144" s="241"/>
      <c r="D144" s="98" t="s">
        <v>26</v>
      </c>
      <c r="E144" s="45">
        <f>E149+E154+E159+E164+E169</f>
        <v>81997.8</v>
      </c>
      <c r="F144" s="45">
        <f t="shared" si="82"/>
        <v>566238.80000000005</v>
      </c>
      <c r="G144" s="45">
        <f t="shared" si="82"/>
        <v>108592.2</v>
      </c>
      <c r="H144" s="45">
        <f t="shared" si="82"/>
        <v>99046.6</v>
      </c>
      <c r="I144" s="45">
        <f t="shared" si="82"/>
        <v>120600</v>
      </c>
      <c r="J144" s="45">
        <f t="shared" si="82"/>
        <v>119000</v>
      </c>
      <c r="K144" s="45">
        <f t="shared" si="82"/>
        <v>119000</v>
      </c>
      <c r="L144" s="243"/>
      <c r="M144" s="243"/>
    </row>
    <row r="145" spans="1:13" ht="30" x14ac:dyDescent="0.2">
      <c r="A145" s="255"/>
      <c r="B145" s="244"/>
      <c r="C145" s="242"/>
      <c r="D145" s="98" t="s">
        <v>46</v>
      </c>
      <c r="E145" s="45">
        <f>E150+E155+E160+E165+E170</f>
        <v>0</v>
      </c>
      <c r="F145" s="45">
        <f t="shared" si="82"/>
        <v>0</v>
      </c>
      <c r="G145" s="45">
        <f t="shared" si="82"/>
        <v>0</v>
      </c>
      <c r="H145" s="45">
        <f t="shared" si="82"/>
        <v>0</v>
      </c>
      <c r="I145" s="45">
        <f t="shared" si="82"/>
        <v>0</v>
      </c>
      <c r="J145" s="45">
        <f t="shared" si="82"/>
        <v>0</v>
      </c>
      <c r="K145" s="45">
        <f t="shared" si="82"/>
        <v>0</v>
      </c>
      <c r="L145" s="244"/>
      <c r="M145" s="244"/>
    </row>
    <row r="146" spans="1:13" ht="15" x14ac:dyDescent="0.2">
      <c r="A146" s="253" t="s">
        <v>16</v>
      </c>
      <c r="B146" s="288" t="s">
        <v>194</v>
      </c>
      <c r="C146" s="222" t="s">
        <v>91</v>
      </c>
      <c r="D146" s="98" t="s">
        <v>5</v>
      </c>
      <c r="E146" s="45">
        <f>SUM(E147:E150)</f>
        <v>70614.3</v>
      </c>
      <c r="F146" s="45">
        <f>SUM(G146:K146)</f>
        <v>532134</v>
      </c>
      <c r="G146" s="45">
        <f>SUM(G147:G150)</f>
        <v>83354</v>
      </c>
      <c r="H146" s="45">
        <f>SUM(H147:H150)</f>
        <v>98980</v>
      </c>
      <c r="I146" s="45">
        <f>SUM(I147:I150)</f>
        <v>116600</v>
      </c>
      <c r="J146" s="45">
        <f>SUM(J147:J150)</f>
        <v>116600</v>
      </c>
      <c r="K146" s="45">
        <f>SUM(K147:K150)</f>
        <v>116600</v>
      </c>
      <c r="L146" s="232" t="s">
        <v>324</v>
      </c>
      <c r="M146" s="232"/>
    </row>
    <row r="147" spans="1:13" ht="45" x14ac:dyDescent="0.2">
      <c r="A147" s="254"/>
      <c r="B147" s="229"/>
      <c r="C147" s="241"/>
      <c r="D147" s="98" t="s">
        <v>4</v>
      </c>
      <c r="E147" s="45">
        <v>0</v>
      </c>
      <c r="F147" s="45">
        <f t="shared" ref="F147:F180" si="83">SUM(G147:K147)</f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243"/>
      <c r="M147" s="243"/>
    </row>
    <row r="148" spans="1:13" ht="60" x14ac:dyDescent="0.2">
      <c r="A148" s="254"/>
      <c r="B148" s="229"/>
      <c r="C148" s="241"/>
      <c r="D148" s="98" t="s">
        <v>10</v>
      </c>
      <c r="E148" s="45">
        <v>4509</v>
      </c>
      <c r="F148" s="45">
        <f t="shared" si="83"/>
        <v>17342</v>
      </c>
      <c r="G148" s="45">
        <v>8258</v>
      </c>
      <c r="H148" s="45">
        <v>9084</v>
      </c>
      <c r="I148" s="45">
        <v>0</v>
      </c>
      <c r="J148" s="45">
        <v>0</v>
      </c>
      <c r="K148" s="45">
        <v>0</v>
      </c>
      <c r="L148" s="243"/>
      <c r="M148" s="243"/>
    </row>
    <row r="149" spans="1:13" ht="75" x14ac:dyDescent="0.2">
      <c r="A149" s="254"/>
      <c r="B149" s="229"/>
      <c r="C149" s="241"/>
      <c r="D149" s="98" t="s">
        <v>26</v>
      </c>
      <c r="E149" s="45">
        <v>66105.3</v>
      </c>
      <c r="F149" s="45">
        <f t="shared" si="83"/>
        <v>514792</v>
      </c>
      <c r="G149" s="45">
        <v>75096</v>
      </c>
      <c r="H149" s="45">
        <f>78150-54+11800</f>
        <v>89896</v>
      </c>
      <c r="I149" s="45">
        <f>75174+41426</f>
        <v>116600</v>
      </c>
      <c r="J149" s="45">
        <f>75174+41426</f>
        <v>116600</v>
      </c>
      <c r="K149" s="45">
        <f>75174+41426</f>
        <v>116600</v>
      </c>
      <c r="L149" s="243"/>
      <c r="M149" s="243"/>
    </row>
    <row r="150" spans="1:13" ht="30" x14ac:dyDescent="0.2">
      <c r="A150" s="255"/>
      <c r="B150" s="230"/>
      <c r="C150" s="242"/>
      <c r="D150" s="98" t="s">
        <v>46</v>
      </c>
      <c r="E150" s="45">
        <v>0</v>
      </c>
      <c r="F150" s="45">
        <f t="shared" si="83"/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244"/>
      <c r="M150" s="244"/>
    </row>
    <row r="151" spans="1:13" ht="15" x14ac:dyDescent="0.2">
      <c r="A151" s="253" t="s">
        <v>39</v>
      </c>
      <c r="B151" s="288" t="s">
        <v>193</v>
      </c>
      <c r="C151" s="222" t="s">
        <v>91</v>
      </c>
      <c r="D151" s="98" t="s">
        <v>5</v>
      </c>
      <c r="E151" s="45">
        <f>SUM(E152:E155)</f>
        <v>15984.5</v>
      </c>
      <c r="F151" s="45">
        <f t="shared" si="83"/>
        <v>31548.5</v>
      </c>
      <c r="G151" s="45">
        <f>SUM(G152:G155)</f>
        <v>13651.9</v>
      </c>
      <c r="H151" s="45">
        <f>SUM(H152:H155)</f>
        <v>9096.6</v>
      </c>
      <c r="I151" s="45">
        <f>SUM(I152:I155)</f>
        <v>4000</v>
      </c>
      <c r="J151" s="45">
        <f>SUM(J152:J155)</f>
        <v>2400</v>
      </c>
      <c r="K151" s="45">
        <f>SUM(K152:K155)</f>
        <v>2400</v>
      </c>
      <c r="L151" s="232" t="s">
        <v>324</v>
      </c>
      <c r="M151" s="232"/>
    </row>
    <row r="152" spans="1:13" ht="45" x14ac:dyDescent="0.2">
      <c r="A152" s="254"/>
      <c r="B152" s="229"/>
      <c r="C152" s="241"/>
      <c r="D152" s="98" t="s">
        <v>4</v>
      </c>
      <c r="E152" s="45">
        <v>0</v>
      </c>
      <c r="F152" s="45">
        <f t="shared" si="83"/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243"/>
      <c r="M152" s="243"/>
    </row>
    <row r="153" spans="1:13" ht="60" x14ac:dyDescent="0.2">
      <c r="A153" s="254"/>
      <c r="B153" s="229"/>
      <c r="C153" s="241"/>
      <c r="D153" s="98" t="s">
        <v>10</v>
      </c>
      <c r="E153" s="45">
        <v>92</v>
      </c>
      <c r="F153" s="45">
        <f t="shared" si="83"/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243"/>
      <c r="M153" s="243"/>
    </row>
    <row r="154" spans="1:13" ht="75" x14ac:dyDescent="0.2">
      <c r="A154" s="254"/>
      <c r="B154" s="229"/>
      <c r="C154" s="241"/>
      <c r="D154" s="98" t="s">
        <v>26</v>
      </c>
      <c r="E154" s="45">
        <v>15892.5</v>
      </c>
      <c r="F154" s="45">
        <f t="shared" si="83"/>
        <v>31548.5</v>
      </c>
      <c r="G154" s="45">
        <f>11686.9+715+1250</f>
        <v>13651.9</v>
      </c>
      <c r="H154" s="45">
        <f>6821-1181+1503+2627-1503+795+200-165.4</f>
        <v>9096.6</v>
      </c>
      <c r="I154" s="45">
        <f>8026-4026</f>
        <v>4000</v>
      </c>
      <c r="J154" s="45">
        <f>8026-5626</f>
        <v>2400</v>
      </c>
      <c r="K154" s="45">
        <f>8026-5626</f>
        <v>2400</v>
      </c>
      <c r="L154" s="243"/>
      <c r="M154" s="243"/>
    </row>
    <row r="155" spans="1:13" ht="144.75" customHeight="1" x14ac:dyDescent="0.2">
      <c r="A155" s="255"/>
      <c r="B155" s="230"/>
      <c r="C155" s="242"/>
      <c r="D155" s="98" t="s">
        <v>46</v>
      </c>
      <c r="E155" s="45">
        <v>0</v>
      </c>
      <c r="F155" s="45">
        <f t="shared" si="83"/>
        <v>0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244"/>
      <c r="M155" s="244"/>
    </row>
    <row r="156" spans="1:13" ht="15" x14ac:dyDescent="0.2">
      <c r="A156" s="253" t="s">
        <v>49</v>
      </c>
      <c r="B156" s="288" t="s">
        <v>192</v>
      </c>
      <c r="C156" s="222" t="s">
        <v>91</v>
      </c>
      <c r="D156" s="98" t="s">
        <v>5</v>
      </c>
      <c r="E156" s="45">
        <f>SUM(E157:E160)</f>
        <v>0</v>
      </c>
      <c r="F156" s="45">
        <f t="shared" si="83"/>
        <v>800</v>
      </c>
      <c r="G156" s="45">
        <f>SUM(G157:G160)</f>
        <v>800</v>
      </c>
      <c r="H156" s="45">
        <f>SUM(H157:H160)</f>
        <v>0</v>
      </c>
      <c r="I156" s="45">
        <f>SUM(I157:I160)</f>
        <v>0</v>
      </c>
      <c r="J156" s="45">
        <f>SUM(J157:J160)</f>
        <v>0</v>
      </c>
      <c r="K156" s="45">
        <f>SUM(K157:K160)</f>
        <v>0</v>
      </c>
      <c r="L156" s="232" t="s">
        <v>324</v>
      </c>
      <c r="M156" s="232"/>
    </row>
    <row r="157" spans="1:13" ht="45" x14ac:dyDescent="0.2">
      <c r="A157" s="254"/>
      <c r="B157" s="229"/>
      <c r="C157" s="241"/>
      <c r="D157" s="98" t="s">
        <v>4</v>
      </c>
      <c r="E157" s="45">
        <v>0</v>
      </c>
      <c r="F157" s="45">
        <f t="shared" si="83"/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243"/>
      <c r="M157" s="243"/>
    </row>
    <row r="158" spans="1:13" ht="60" x14ac:dyDescent="0.2">
      <c r="A158" s="254"/>
      <c r="B158" s="229"/>
      <c r="C158" s="241"/>
      <c r="D158" s="98" t="s">
        <v>10</v>
      </c>
      <c r="E158" s="45">
        <v>0</v>
      </c>
      <c r="F158" s="45">
        <f t="shared" si="83"/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243"/>
      <c r="M158" s="243"/>
    </row>
    <row r="159" spans="1:13" ht="75" x14ac:dyDescent="0.2">
      <c r="A159" s="254"/>
      <c r="B159" s="229"/>
      <c r="C159" s="241"/>
      <c r="D159" s="98" t="s">
        <v>26</v>
      </c>
      <c r="E159" s="45">
        <v>0</v>
      </c>
      <c r="F159" s="45">
        <f t="shared" si="83"/>
        <v>800</v>
      </c>
      <c r="G159" s="45">
        <v>800</v>
      </c>
      <c r="H159" s="45">
        <v>0</v>
      </c>
      <c r="I159" s="45">
        <f>800-800</f>
        <v>0</v>
      </c>
      <c r="J159" s="45">
        <f>800-800</f>
        <v>0</v>
      </c>
      <c r="K159" s="45">
        <f>800-800</f>
        <v>0</v>
      </c>
      <c r="L159" s="243"/>
      <c r="M159" s="243"/>
    </row>
    <row r="160" spans="1:13" ht="30" x14ac:dyDescent="0.2">
      <c r="A160" s="255"/>
      <c r="B160" s="230"/>
      <c r="C160" s="242"/>
      <c r="D160" s="98" t="s">
        <v>46</v>
      </c>
      <c r="E160" s="45">
        <v>0</v>
      </c>
      <c r="F160" s="45">
        <f t="shared" si="83"/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244"/>
      <c r="M160" s="244"/>
    </row>
    <row r="161" spans="1:13" ht="15" x14ac:dyDescent="0.2">
      <c r="A161" s="253" t="s">
        <v>67</v>
      </c>
      <c r="B161" s="288" t="s">
        <v>191</v>
      </c>
      <c r="C161" s="222" t="s">
        <v>91</v>
      </c>
      <c r="D161" s="98" t="s">
        <v>5</v>
      </c>
      <c r="E161" s="45">
        <f>SUM(E162:E165)</f>
        <v>0</v>
      </c>
      <c r="F161" s="45">
        <f t="shared" si="83"/>
        <v>19044.3</v>
      </c>
      <c r="G161" s="45">
        <f>SUM(G162:G165)</f>
        <v>19044.3</v>
      </c>
      <c r="H161" s="45">
        <f>SUM(H162:H165)</f>
        <v>0</v>
      </c>
      <c r="I161" s="45">
        <f>SUM(I162:I165)</f>
        <v>0</v>
      </c>
      <c r="J161" s="45">
        <f>SUM(J162:J165)</f>
        <v>0</v>
      </c>
      <c r="K161" s="45">
        <f>SUM(K162:K165)</f>
        <v>0</v>
      </c>
      <c r="L161" s="232" t="s">
        <v>324</v>
      </c>
      <c r="M161" s="232"/>
    </row>
    <row r="162" spans="1:13" ht="45" x14ac:dyDescent="0.2">
      <c r="A162" s="254"/>
      <c r="B162" s="229"/>
      <c r="C162" s="241"/>
      <c r="D162" s="98" t="s">
        <v>4</v>
      </c>
      <c r="E162" s="45">
        <v>0</v>
      </c>
      <c r="F162" s="45">
        <f t="shared" si="83"/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243"/>
      <c r="M162" s="243"/>
    </row>
    <row r="163" spans="1:13" ht="60" x14ac:dyDescent="0.2">
      <c r="A163" s="254"/>
      <c r="B163" s="229"/>
      <c r="C163" s="241"/>
      <c r="D163" s="98" t="s">
        <v>10</v>
      </c>
      <c r="E163" s="45">
        <v>0</v>
      </c>
      <c r="F163" s="45">
        <f t="shared" si="83"/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243"/>
      <c r="M163" s="243"/>
    </row>
    <row r="164" spans="1:13" ht="75" x14ac:dyDescent="0.2">
      <c r="A164" s="254"/>
      <c r="B164" s="229"/>
      <c r="C164" s="241"/>
      <c r="D164" s="98" t="s">
        <v>26</v>
      </c>
      <c r="E164" s="45">
        <v>0</v>
      </c>
      <c r="F164" s="45">
        <f t="shared" si="83"/>
        <v>19044.3</v>
      </c>
      <c r="G164" s="45">
        <v>19044.3</v>
      </c>
      <c r="H164" s="45">
        <v>0</v>
      </c>
      <c r="I164" s="45">
        <v>0</v>
      </c>
      <c r="J164" s="45">
        <v>0</v>
      </c>
      <c r="K164" s="45">
        <v>0</v>
      </c>
      <c r="L164" s="243"/>
      <c r="M164" s="243"/>
    </row>
    <row r="165" spans="1:13" ht="30" x14ac:dyDescent="0.2">
      <c r="A165" s="255"/>
      <c r="B165" s="230"/>
      <c r="C165" s="242"/>
      <c r="D165" s="98" t="s">
        <v>46</v>
      </c>
      <c r="E165" s="45">
        <v>0</v>
      </c>
      <c r="F165" s="45">
        <f t="shared" si="83"/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244"/>
      <c r="M165" s="244"/>
    </row>
    <row r="166" spans="1:13" ht="15" x14ac:dyDescent="0.2">
      <c r="A166" s="240" t="s">
        <v>434</v>
      </c>
      <c r="B166" s="228" t="s">
        <v>435</v>
      </c>
      <c r="C166" s="222" t="s">
        <v>91</v>
      </c>
      <c r="D166" s="98" t="s">
        <v>5</v>
      </c>
      <c r="E166" s="45">
        <f>SUM(E167:E170)</f>
        <v>0</v>
      </c>
      <c r="F166" s="45">
        <f>SUM(G166:K166)</f>
        <v>5522</v>
      </c>
      <c r="G166" s="45">
        <f>SUM(G167:G170)</f>
        <v>0</v>
      </c>
      <c r="H166" s="45">
        <f>SUM(H167:H170)</f>
        <v>5522</v>
      </c>
      <c r="I166" s="45">
        <f>SUM(I167:I170)</f>
        <v>0</v>
      </c>
      <c r="J166" s="45">
        <f>SUM(J167:J170)</f>
        <v>0</v>
      </c>
      <c r="K166" s="45">
        <f>SUM(K167:K170)</f>
        <v>0</v>
      </c>
      <c r="L166" s="232" t="s">
        <v>324</v>
      </c>
      <c r="M166" s="232"/>
    </row>
    <row r="167" spans="1:13" ht="45" x14ac:dyDescent="0.2">
      <c r="A167" s="268"/>
      <c r="B167" s="270"/>
      <c r="C167" s="223"/>
      <c r="D167" s="98" t="s">
        <v>4</v>
      </c>
      <c r="E167" s="45">
        <v>0</v>
      </c>
      <c r="F167" s="45">
        <f>SUM(G167:K167)</f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243"/>
      <c r="M167" s="233"/>
    </row>
    <row r="168" spans="1:13" ht="60" x14ac:dyDescent="0.2">
      <c r="A168" s="268"/>
      <c r="B168" s="270"/>
      <c r="C168" s="223"/>
      <c r="D168" s="98" t="s">
        <v>10</v>
      </c>
      <c r="E168" s="45">
        <v>0</v>
      </c>
      <c r="F168" s="45">
        <f>SUM(G168:K168)</f>
        <v>5468</v>
      </c>
      <c r="G168" s="45">
        <v>0</v>
      </c>
      <c r="H168" s="45">
        <v>5468</v>
      </c>
      <c r="I168" s="45">
        <v>0</v>
      </c>
      <c r="J168" s="45">
        <v>0</v>
      </c>
      <c r="K168" s="45">
        <v>0</v>
      </c>
      <c r="L168" s="243"/>
      <c r="M168" s="233"/>
    </row>
    <row r="169" spans="1:13" ht="75" x14ac:dyDescent="0.2">
      <c r="A169" s="268"/>
      <c r="B169" s="270"/>
      <c r="C169" s="223"/>
      <c r="D169" s="98" t="s">
        <v>26</v>
      </c>
      <c r="E169" s="45">
        <v>0</v>
      </c>
      <c r="F169" s="45">
        <f>SUM(G169:K169)</f>
        <v>54</v>
      </c>
      <c r="G169" s="45">
        <v>0</v>
      </c>
      <c r="H169" s="45">
        <f>54-54+54</f>
        <v>54</v>
      </c>
      <c r="I169" s="45">
        <v>0</v>
      </c>
      <c r="J169" s="45">
        <v>0</v>
      </c>
      <c r="K169" s="45">
        <v>0</v>
      </c>
      <c r="L169" s="243"/>
      <c r="M169" s="233"/>
    </row>
    <row r="170" spans="1:13" ht="30" x14ac:dyDescent="0.2">
      <c r="A170" s="269"/>
      <c r="B170" s="271"/>
      <c r="C170" s="224"/>
      <c r="D170" s="98" t="s">
        <v>46</v>
      </c>
      <c r="E170" s="45">
        <v>0</v>
      </c>
      <c r="F170" s="45">
        <f>SUM(G170:K170)</f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244"/>
      <c r="M170" s="234"/>
    </row>
    <row r="171" spans="1:13" ht="15" customHeight="1" x14ac:dyDescent="0.2">
      <c r="A171" s="253" t="s">
        <v>68</v>
      </c>
      <c r="B171" s="277" t="s">
        <v>282</v>
      </c>
      <c r="C171" s="222" t="s">
        <v>91</v>
      </c>
      <c r="D171" s="98" t="s">
        <v>5</v>
      </c>
      <c r="E171" s="45">
        <f>E176+E181</f>
        <v>0</v>
      </c>
      <c r="F171" s="45">
        <f t="shared" ref="F171:K171" si="84">F176+F181+F186</f>
        <v>1898</v>
      </c>
      <c r="G171" s="45">
        <f t="shared" si="84"/>
        <v>0</v>
      </c>
      <c r="H171" s="45">
        <f t="shared" si="84"/>
        <v>1600</v>
      </c>
      <c r="I171" s="45">
        <f t="shared" si="84"/>
        <v>298</v>
      </c>
      <c r="J171" s="45">
        <f t="shared" si="84"/>
        <v>0</v>
      </c>
      <c r="K171" s="45">
        <f t="shared" si="84"/>
        <v>0</v>
      </c>
      <c r="L171" s="232" t="s">
        <v>324</v>
      </c>
      <c r="M171" s="232"/>
    </row>
    <row r="172" spans="1:13" ht="45" x14ac:dyDescent="0.2">
      <c r="A172" s="254"/>
      <c r="B172" s="243"/>
      <c r="C172" s="241"/>
      <c r="D172" s="98" t="s">
        <v>4</v>
      </c>
      <c r="E172" s="45">
        <f>E177</f>
        <v>0</v>
      </c>
      <c r="F172" s="45">
        <f t="shared" ref="F172:K175" si="85">F177+F182+F187</f>
        <v>0</v>
      </c>
      <c r="G172" s="45">
        <f t="shared" si="85"/>
        <v>0</v>
      </c>
      <c r="H172" s="45">
        <f t="shared" si="85"/>
        <v>0</v>
      </c>
      <c r="I172" s="45">
        <f t="shared" si="85"/>
        <v>0</v>
      </c>
      <c r="J172" s="45">
        <f t="shared" si="85"/>
        <v>0</v>
      </c>
      <c r="K172" s="45">
        <f t="shared" si="85"/>
        <v>0</v>
      </c>
      <c r="L172" s="243"/>
      <c r="M172" s="243"/>
    </row>
    <row r="173" spans="1:13" ht="60" x14ac:dyDescent="0.2">
      <c r="A173" s="254"/>
      <c r="B173" s="243"/>
      <c r="C173" s="241"/>
      <c r="D173" s="98" t="s">
        <v>10</v>
      </c>
      <c r="E173" s="45">
        <f>E178</f>
        <v>0</v>
      </c>
      <c r="F173" s="45">
        <f t="shared" si="85"/>
        <v>1233</v>
      </c>
      <c r="G173" s="45">
        <f t="shared" si="85"/>
        <v>0</v>
      </c>
      <c r="H173" s="45">
        <f t="shared" si="85"/>
        <v>1038</v>
      </c>
      <c r="I173" s="45">
        <f t="shared" si="85"/>
        <v>195</v>
      </c>
      <c r="J173" s="45">
        <f t="shared" si="85"/>
        <v>0</v>
      </c>
      <c r="K173" s="45">
        <f t="shared" si="85"/>
        <v>0</v>
      </c>
      <c r="L173" s="243"/>
      <c r="M173" s="243"/>
    </row>
    <row r="174" spans="1:13" ht="75" x14ac:dyDescent="0.2">
      <c r="A174" s="254"/>
      <c r="B174" s="243"/>
      <c r="C174" s="241"/>
      <c r="D174" s="98" t="s">
        <v>26</v>
      </c>
      <c r="E174" s="45">
        <f>E179</f>
        <v>0</v>
      </c>
      <c r="F174" s="45">
        <f t="shared" si="85"/>
        <v>665</v>
      </c>
      <c r="G174" s="45">
        <f t="shared" si="85"/>
        <v>0</v>
      </c>
      <c r="H174" s="45">
        <f t="shared" si="85"/>
        <v>562</v>
      </c>
      <c r="I174" s="45">
        <f t="shared" si="85"/>
        <v>103</v>
      </c>
      <c r="J174" s="45">
        <f t="shared" si="85"/>
        <v>0</v>
      </c>
      <c r="K174" s="45">
        <f t="shared" si="85"/>
        <v>0</v>
      </c>
      <c r="L174" s="243"/>
      <c r="M174" s="243"/>
    </row>
    <row r="175" spans="1:13" ht="30" x14ac:dyDescent="0.2">
      <c r="A175" s="255"/>
      <c r="B175" s="244"/>
      <c r="C175" s="242"/>
      <c r="D175" s="98" t="s">
        <v>46</v>
      </c>
      <c r="E175" s="45">
        <f>E180</f>
        <v>0</v>
      </c>
      <c r="F175" s="45">
        <f t="shared" si="85"/>
        <v>0</v>
      </c>
      <c r="G175" s="45">
        <f t="shared" si="85"/>
        <v>0</v>
      </c>
      <c r="H175" s="45">
        <f t="shared" si="85"/>
        <v>0</v>
      </c>
      <c r="I175" s="45">
        <f t="shared" si="85"/>
        <v>0</v>
      </c>
      <c r="J175" s="45">
        <f t="shared" si="85"/>
        <v>0</v>
      </c>
      <c r="K175" s="45">
        <f t="shared" si="85"/>
        <v>0</v>
      </c>
      <c r="L175" s="244"/>
      <c r="M175" s="244"/>
    </row>
    <row r="176" spans="1:13" ht="15" customHeight="1" x14ac:dyDescent="0.2">
      <c r="A176" s="240" t="s">
        <v>131</v>
      </c>
      <c r="B176" s="277" t="s">
        <v>277</v>
      </c>
      <c r="C176" s="222" t="s">
        <v>91</v>
      </c>
      <c r="D176" s="98" t="s">
        <v>5</v>
      </c>
      <c r="E176" s="45">
        <f>SUM(E177:E180)</f>
        <v>0</v>
      </c>
      <c r="F176" s="45">
        <f t="shared" si="83"/>
        <v>0</v>
      </c>
      <c r="G176" s="45">
        <f>SUM(G177:G180)</f>
        <v>0</v>
      </c>
      <c r="H176" s="45">
        <f>SUM(H177:H180)</f>
        <v>0</v>
      </c>
      <c r="I176" s="45">
        <f>SUM(I177:I180)</f>
        <v>0</v>
      </c>
      <c r="J176" s="45">
        <f>SUM(J177:J180)</f>
        <v>0</v>
      </c>
      <c r="K176" s="45">
        <f>SUM(K177:K180)</f>
        <v>0</v>
      </c>
      <c r="L176" s="232" t="s">
        <v>190</v>
      </c>
      <c r="M176" s="232"/>
    </row>
    <row r="177" spans="1:13" ht="45" x14ac:dyDescent="0.2">
      <c r="A177" s="245"/>
      <c r="B177" s="243"/>
      <c r="C177" s="241"/>
      <c r="D177" s="98" t="s">
        <v>4</v>
      </c>
      <c r="E177" s="45">
        <v>0</v>
      </c>
      <c r="F177" s="45">
        <f t="shared" si="83"/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243"/>
      <c r="M177" s="243"/>
    </row>
    <row r="178" spans="1:13" ht="60" x14ac:dyDescent="0.2">
      <c r="A178" s="245"/>
      <c r="B178" s="243"/>
      <c r="C178" s="241"/>
      <c r="D178" s="98" t="s">
        <v>10</v>
      </c>
      <c r="E178" s="45">
        <v>0</v>
      </c>
      <c r="F178" s="45">
        <f t="shared" si="83"/>
        <v>0</v>
      </c>
      <c r="G178" s="45">
        <f>1250-1250</f>
        <v>0</v>
      </c>
      <c r="H178" s="45">
        <v>0</v>
      </c>
      <c r="I178" s="45">
        <v>0</v>
      </c>
      <c r="J178" s="45">
        <v>0</v>
      </c>
      <c r="K178" s="45">
        <v>0</v>
      </c>
      <c r="L178" s="243"/>
      <c r="M178" s="243"/>
    </row>
    <row r="179" spans="1:13" ht="75" x14ac:dyDescent="0.2">
      <c r="A179" s="245"/>
      <c r="B179" s="243"/>
      <c r="C179" s="241"/>
      <c r="D179" s="98" t="s">
        <v>26</v>
      </c>
      <c r="E179" s="45">
        <v>0</v>
      </c>
      <c r="F179" s="45">
        <f t="shared" si="83"/>
        <v>0</v>
      </c>
      <c r="G179" s="45">
        <f>715-715</f>
        <v>0</v>
      </c>
      <c r="H179" s="45">
        <v>0</v>
      </c>
      <c r="I179" s="45">
        <v>0</v>
      </c>
      <c r="J179" s="45">
        <v>0</v>
      </c>
      <c r="K179" s="45">
        <v>0</v>
      </c>
      <c r="L179" s="243"/>
      <c r="M179" s="243"/>
    </row>
    <row r="180" spans="1:13" ht="30" x14ac:dyDescent="0.2">
      <c r="A180" s="246"/>
      <c r="B180" s="244"/>
      <c r="C180" s="242"/>
      <c r="D180" s="98" t="s">
        <v>46</v>
      </c>
      <c r="E180" s="45">
        <v>0</v>
      </c>
      <c r="F180" s="45">
        <f t="shared" si="83"/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244"/>
      <c r="M180" s="244"/>
    </row>
    <row r="181" spans="1:13" ht="15" customHeight="1" x14ac:dyDescent="0.2">
      <c r="A181" s="240" t="s">
        <v>232</v>
      </c>
      <c r="B181" s="313" t="s">
        <v>283</v>
      </c>
      <c r="C181" s="247" t="s">
        <v>91</v>
      </c>
      <c r="D181" s="98" t="s">
        <v>5</v>
      </c>
      <c r="E181" s="45">
        <f>SUM(E182:E185)</f>
        <v>0</v>
      </c>
      <c r="F181" s="45">
        <f t="shared" ref="F181:F190" si="86">SUM(G181:K181)</f>
        <v>1600</v>
      </c>
      <c r="G181" s="45">
        <f>SUM(G182:G185)</f>
        <v>0</v>
      </c>
      <c r="H181" s="45">
        <f>SUM(H182:H185)</f>
        <v>1600</v>
      </c>
      <c r="I181" s="45">
        <f>SUM(I182:I185)</f>
        <v>0</v>
      </c>
      <c r="J181" s="45">
        <f>SUM(J182:J185)</f>
        <v>0</v>
      </c>
      <c r="K181" s="45">
        <f>SUM(K182:K185)</f>
        <v>0</v>
      </c>
      <c r="L181" s="232" t="s">
        <v>190</v>
      </c>
      <c r="M181" s="232"/>
    </row>
    <row r="182" spans="1:13" ht="45" x14ac:dyDescent="0.2">
      <c r="A182" s="241"/>
      <c r="B182" s="314"/>
      <c r="C182" s="247"/>
      <c r="D182" s="98" t="s">
        <v>4</v>
      </c>
      <c r="E182" s="45">
        <v>0</v>
      </c>
      <c r="F182" s="45">
        <f t="shared" si="86"/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v>0</v>
      </c>
      <c r="L182" s="243"/>
      <c r="M182" s="243"/>
    </row>
    <row r="183" spans="1:13" ht="60" x14ac:dyDescent="0.2">
      <c r="A183" s="241"/>
      <c r="B183" s="314"/>
      <c r="C183" s="247"/>
      <c r="D183" s="98" t="s">
        <v>10</v>
      </c>
      <c r="E183" s="45">
        <v>0</v>
      </c>
      <c r="F183" s="45">
        <f t="shared" si="86"/>
        <v>1038</v>
      </c>
      <c r="G183" s="45">
        <v>0</v>
      </c>
      <c r="H183" s="45">
        <v>1038</v>
      </c>
      <c r="I183" s="45">
        <v>0</v>
      </c>
      <c r="J183" s="45">
        <v>0</v>
      </c>
      <c r="K183" s="45">
        <v>0</v>
      </c>
      <c r="L183" s="243"/>
      <c r="M183" s="243"/>
    </row>
    <row r="184" spans="1:13" ht="75" x14ac:dyDescent="0.2">
      <c r="A184" s="241"/>
      <c r="B184" s="314"/>
      <c r="C184" s="247"/>
      <c r="D184" s="98" t="s">
        <v>26</v>
      </c>
      <c r="E184" s="45">
        <v>0</v>
      </c>
      <c r="F184" s="45">
        <f t="shared" si="86"/>
        <v>562</v>
      </c>
      <c r="G184" s="45">
        <v>0</v>
      </c>
      <c r="H184" s="45">
        <v>562</v>
      </c>
      <c r="I184" s="45">
        <v>0</v>
      </c>
      <c r="J184" s="45">
        <v>0</v>
      </c>
      <c r="K184" s="45">
        <v>0</v>
      </c>
      <c r="L184" s="243"/>
      <c r="M184" s="243"/>
    </row>
    <row r="185" spans="1:13" ht="30" x14ac:dyDescent="0.2">
      <c r="A185" s="242"/>
      <c r="B185" s="315"/>
      <c r="C185" s="247"/>
      <c r="D185" s="98" t="s">
        <v>46</v>
      </c>
      <c r="E185" s="45">
        <v>0</v>
      </c>
      <c r="F185" s="45">
        <f t="shared" si="86"/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0</v>
      </c>
      <c r="L185" s="244"/>
      <c r="M185" s="244"/>
    </row>
    <row r="186" spans="1:13" ht="15" x14ac:dyDescent="0.2">
      <c r="A186" s="240" t="s">
        <v>233</v>
      </c>
      <c r="B186" s="313" t="s">
        <v>609</v>
      </c>
      <c r="C186" s="247" t="s">
        <v>596</v>
      </c>
      <c r="D186" s="98" t="s">
        <v>5</v>
      </c>
      <c r="E186" s="45">
        <f>SUM(E187:E190)</f>
        <v>0</v>
      </c>
      <c r="F186" s="45">
        <f t="shared" si="86"/>
        <v>298</v>
      </c>
      <c r="G186" s="45">
        <f>SUM(G187:G190)</f>
        <v>0</v>
      </c>
      <c r="H186" s="45">
        <f>SUM(H187:H190)</f>
        <v>0</v>
      </c>
      <c r="I186" s="45">
        <f>SUM(I187:I190)</f>
        <v>298</v>
      </c>
      <c r="J186" s="45">
        <f>SUM(J187:J190)</f>
        <v>0</v>
      </c>
      <c r="K186" s="45">
        <f>SUM(K187:K190)</f>
        <v>0</v>
      </c>
      <c r="L186" s="232" t="s">
        <v>190</v>
      </c>
      <c r="M186" s="232"/>
    </row>
    <row r="187" spans="1:13" ht="45" x14ac:dyDescent="0.2">
      <c r="A187" s="241"/>
      <c r="B187" s="314"/>
      <c r="C187" s="247"/>
      <c r="D187" s="98" t="s">
        <v>4</v>
      </c>
      <c r="E187" s="45">
        <v>0</v>
      </c>
      <c r="F187" s="45">
        <f t="shared" si="86"/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243"/>
      <c r="M187" s="243"/>
    </row>
    <row r="188" spans="1:13" ht="60" x14ac:dyDescent="0.2">
      <c r="A188" s="241"/>
      <c r="B188" s="314"/>
      <c r="C188" s="247"/>
      <c r="D188" s="98" t="s">
        <v>10</v>
      </c>
      <c r="E188" s="45">
        <v>0</v>
      </c>
      <c r="F188" s="45">
        <f t="shared" si="86"/>
        <v>195</v>
      </c>
      <c r="G188" s="45">
        <v>0</v>
      </c>
      <c r="H188" s="45">
        <v>0</v>
      </c>
      <c r="I188" s="45">
        <v>195</v>
      </c>
      <c r="J188" s="45">
        <v>0</v>
      </c>
      <c r="K188" s="45">
        <v>0</v>
      </c>
      <c r="L188" s="243"/>
      <c r="M188" s="243"/>
    </row>
    <row r="189" spans="1:13" ht="75" x14ac:dyDescent="0.2">
      <c r="A189" s="241"/>
      <c r="B189" s="314"/>
      <c r="C189" s="247"/>
      <c r="D189" s="98" t="s">
        <v>26</v>
      </c>
      <c r="E189" s="45">
        <v>0</v>
      </c>
      <c r="F189" s="45">
        <f t="shared" si="86"/>
        <v>103</v>
      </c>
      <c r="G189" s="45">
        <v>0</v>
      </c>
      <c r="H189" s="45">
        <v>0</v>
      </c>
      <c r="I189" s="45">
        <v>103</v>
      </c>
      <c r="J189" s="45">
        <v>0</v>
      </c>
      <c r="K189" s="45">
        <v>0</v>
      </c>
      <c r="L189" s="243"/>
      <c r="M189" s="243"/>
    </row>
    <row r="190" spans="1:13" ht="30" x14ac:dyDescent="0.2">
      <c r="A190" s="242"/>
      <c r="B190" s="315"/>
      <c r="C190" s="247"/>
      <c r="D190" s="98" t="s">
        <v>46</v>
      </c>
      <c r="E190" s="45">
        <v>0</v>
      </c>
      <c r="F190" s="45">
        <f t="shared" si="86"/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0</v>
      </c>
      <c r="L190" s="244"/>
      <c r="M190" s="244"/>
    </row>
    <row r="191" spans="1:13" ht="15" customHeight="1" x14ac:dyDescent="0.2">
      <c r="A191" s="253"/>
      <c r="B191" s="278" t="s">
        <v>163</v>
      </c>
      <c r="C191" s="279"/>
      <c r="D191" s="98" t="s">
        <v>5</v>
      </c>
      <c r="E191" s="45">
        <f t="shared" ref="E191:F195" si="87">E171+E141</f>
        <v>86598.8</v>
      </c>
      <c r="F191" s="45">
        <f t="shared" si="87"/>
        <v>590946.80000000005</v>
      </c>
      <c r="G191" s="45">
        <f>SUM(G192:G195)</f>
        <v>116850.2</v>
      </c>
      <c r="H191" s="45">
        <f>SUM(H192:H195)</f>
        <v>115198.6</v>
      </c>
      <c r="I191" s="45">
        <f>SUM(I192:I195)</f>
        <v>120898</v>
      </c>
      <c r="J191" s="45">
        <f>SUM(J192:J195)</f>
        <v>119000</v>
      </c>
      <c r="K191" s="45">
        <f>SUM(K192:K195)</f>
        <v>119000</v>
      </c>
      <c r="L191" s="232"/>
      <c r="M191" s="232"/>
    </row>
    <row r="192" spans="1:13" ht="45" x14ac:dyDescent="0.2">
      <c r="A192" s="254"/>
      <c r="B192" s="280"/>
      <c r="C192" s="281"/>
      <c r="D192" s="98" t="s">
        <v>4</v>
      </c>
      <c r="E192" s="45">
        <f t="shared" si="87"/>
        <v>0</v>
      </c>
      <c r="F192" s="45">
        <f t="shared" si="87"/>
        <v>0</v>
      </c>
      <c r="G192" s="45">
        <f t="shared" ref="G192:K195" si="88">G142+G172</f>
        <v>0</v>
      </c>
      <c r="H192" s="45">
        <f t="shared" si="88"/>
        <v>0</v>
      </c>
      <c r="I192" s="45">
        <f t="shared" si="88"/>
        <v>0</v>
      </c>
      <c r="J192" s="45">
        <f t="shared" si="88"/>
        <v>0</v>
      </c>
      <c r="K192" s="45">
        <f t="shared" si="88"/>
        <v>0</v>
      </c>
      <c r="L192" s="243"/>
      <c r="M192" s="243"/>
    </row>
    <row r="193" spans="1:13" ht="60" x14ac:dyDescent="0.2">
      <c r="A193" s="254"/>
      <c r="B193" s="280"/>
      <c r="C193" s="281"/>
      <c r="D193" s="98" t="s">
        <v>10</v>
      </c>
      <c r="E193" s="45">
        <f t="shared" si="87"/>
        <v>4601</v>
      </c>
      <c r="F193" s="45">
        <f t="shared" si="87"/>
        <v>24043</v>
      </c>
      <c r="G193" s="45">
        <f t="shared" si="88"/>
        <v>8258</v>
      </c>
      <c r="H193" s="45">
        <f t="shared" si="88"/>
        <v>15590</v>
      </c>
      <c r="I193" s="45">
        <f t="shared" si="88"/>
        <v>195</v>
      </c>
      <c r="J193" s="45">
        <f t="shared" si="88"/>
        <v>0</v>
      </c>
      <c r="K193" s="45">
        <f t="shared" si="88"/>
        <v>0</v>
      </c>
      <c r="L193" s="243"/>
      <c r="M193" s="243"/>
    </row>
    <row r="194" spans="1:13" ht="75" x14ac:dyDescent="0.2">
      <c r="A194" s="254"/>
      <c r="B194" s="280"/>
      <c r="C194" s="281"/>
      <c r="D194" s="98" t="s">
        <v>26</v>
      </c>
      <c r="E194" s="45">
        <f t="shared" si="87"/>
        <v>81997.8</v>
      </c>
      <c r="F194" s="45">
        <f t="shared" si="87"/>
        <v>566903.80000000005</v>
      </c>
      <c r="G194" s="45">
        <f t="shared" si="88"/>
        <v>108592.2</v>
      </c>
      <c r="H194" s="45">
        <f t="shared" si="88"/>
        <v>99608.6</v>
      </c>
      <c r="I194" s="45">
        <f t="shared" si="88"/>
        <v>120703</v>
      </c>
      <c r="J194" s="45">
        <f t="shared" si="88"/>
        <v>119000</v>
      </c>
      <c r="K194" s="45">
        <f t="shared" si="88"/>
        <v>119000</v>
      </c>
      <c r="L194" s="243"/>
      <c r="M194" s="243"/>
    </row>
    <row r="195" spans="1:13" ht="30" x14ac:dyDescent="0.2">
      <c r="A195" s="255"/>
      <c r="B195" s="282"/>
      <c r="C195" s="283"/>
      <c r="D195" s="98" t="s">
        <v>46</v>
      </c>
      <c r="E195" s="45">
        <f t="shared" si="87"/>
        <v>0</v>
      </c>
      <c r="F195" s="45">
        <f t="shared" si="87"/>
        <v>0</v>
      </c>
      <c r="G195" s="45">
        <f t="shared" si="88"/>
        <v>0</v>
      </c>
      <c r="H195" s="45">
        <f t="shared" si="88"/>
        <v>0</v>
      </c>
      <c r="I195" s="45">
        <f t="shared" si="88"/>
        <v>0</v>
      </c>
      <c r="J195" s="45">
        <f t="shared" si="88"/>
        <v>0</v>
      </c>
      <c r="K195" s="45">
        <f t="shared" si="88"/>
        <v>0</v>
      </c>
      <c r="L195" s="244"/>
      <c r="M195" s="244"/>
    </row>
    <row r="196" spans="1:13" ht="22.5" customHeight="1" x14ac:dyDescent="0.2">
      <c r="A196" s="272" t="s">
        <v>327</v>
      </c>
      <c r="B196" s="273"/>
      <c r="C196" s="273"/>
      <c r="D196" s="273"/>
      <c r="E196" s="273"/>
      <c r="F196" s="273"/>
      <c r="G196" s="273"/>
      <c r="H196" s="273"/>
      <c r="I196" s="273"/>
      <c r="J196" s="273"/>
      <c r="K196" s="273"/>
      <c r="L196" s="273"/>
      <c r="M196" s="274"/>
    </row>
    <row r="197" spans="1:13" ht="25.5" customHeight="1" x14ac:dyDescent="0.2">
      <c r="A197" s="247" t="s">
        <v>9</v>
      </c>
      <c r="B197" s="276" t="s">
        <v>135</v>
      </c>
      <c r="C197" s="222" t="s">
        <v>91</v>
      </c>
      <c r="D197" s="98" t="s">
        <v>5</v>
      </c>
      <c r="E197" s="256" t="s">
        <v>186</v>
      </c>
      <c r="F197" s="257"/>
      <c r="G197" s="257"/>
      <c r="H197" s="257"/>
      <c r="I197" s="257"/>
      <c r="J197" s="257"/>
      <c r="K197" s="258"/>
      <c r="L197" s="232"/>
      <c r="M197" s="232"/>
    </row>
    <row r="198" spans="1:13" ht="47.25" customHeight="1" x14ac:dyDescent="0.2">
      <c r="A198" s="247"/>
      <c r="B198" s="276"/>
      <c r="C198" s="241"/>
      <c r="D198" s="98" t="s">
        <v>4</v>
      </c>
      <c r="E198" s="259"/>
      <c r="F198" s="260"/>
      <c r="G198" s="260"/>
      <c r="H198" s="260"/>
      <c r="I198" s="260"/>
      <c r="J198" s="260"/>
      <c r="K198" s="261"/>
      <c r="L198" s="243"/>
      <c r="M198" s="243"/>
    </row>
    <row r="199" spans="1:13" ht="60" x14ac:dyDescent="0.2">
      <c r="A199" s="247"/>
      <c r="B199" s="276"/>
      <c r="C199" s="241"/>
      <c r="D199" s="98" t="s">
        <v>10</v>
      </c>
      <c r="E199" s="259"/>
      <c r="F199" s="260"/>
      <c r="G199" s="260"/>
      <c r="H199" s="260"/>
      <c r="I199" s="260"/>
      <c r="J199" s="260"/>
      <c r="K199" s="261"/>
      <c r="L199" s="243"/>
      <c r="M199" s="243"/>
    </row>
    <row r="200" spans="1:13" ht="75" x14ac:dyDescent="0.2">
      <c r="A200" s="247"/>
      <c r="B200" s="276"/>
      <c r="C200" s="241"/>
      <c r="D200" s="98" t="s">
        <v>26</v>
      </c>
      <c r="E200" s="259"/>
      <c r="F200" s="260"/>
      <c r="G200" s="260"/>
      <c r="H200" s="260"/>
      <c r="I200" s="260"/>
      <c r="J200" s="260"/>
      <c r="K200" s="261"/>
      <c r="L200" s="243"/>
      <c r="M200" s="243"/>
    </row>
    <row r="201" spans="1:13" ht="30" x14ac:dyDescent="0.2">
      <c r="A201" s="247"/>
      <c r="B201" s="276"/>
      <c r="C201" s="242"/>
      <c r="D201" s="98" t="s">
        <v>46</v>
      </c>
      <c r="E201" s="262"/>
      <c r="F201" s="263"/>
      <c r="G201" s="263"/>
      <c r="H201" s="263"/>
      <c r="I201" s="263"/>
      <c r="J201" s="263"/>
      <c r="K201" s="264"/>
      <c r="L201" s="244"/>
      <c r="M201" s="244"/>
    </row>
    <row r="202" spans="1:13" ht="15" x14ac:dyDescent="0.2">
      <c r="A202" s="292" t="s">
        <v>15</v>
      </c>
      <c r="B202" s="275" t="s">
        <v>136</v>
      </c>
      <c r="C202" s="222" t="s">
        <v>91</v>
      </c>
      <c r="D202" s="98" t="s">
        <v>5</v>
      </c>
      <c r="E202" s="256" t="s">
        <v>186</v>
      </c>
      <c r="F202" s="257"/>
      <c r="G202" s="257"/>
      <c r="H202" s="257"/>
      <c r="I202" s="257"/>
      <c r="J202" s="257"/>
      <c r="K202" s="258"/>
      <c r="L202" s="232" t="s">
        <v>138</v>
      </c>
      <c r="M202" s="232"/>
    </row>
    <row r="203" spans="1:13" ht="32.25" customHeight="1" x14ac:dyDescent="0.2">
      <c r="A203" s="292"/>
      <c r="B203" s="276"/>
      <c r="C203" s="241"/>
      <c r="D203" s="98" t="s">
        <v>4</v>
      </c>
      <c r="E203" s="259"/>
      <c r="F203" s="260"/>
      <c r="G203" s="260"/>
      <c r="H203" s="260"/>
      <c r="I203" s="260"/>
      <c r="J203" s="260"/>
      <c r="K203" s="261"/>
      <c r="L203" s="243"/>
      <c r="M203" s="243"/>
    </row>
    <row r="204" spans="1:13" ht="32.25" customHeight="1" x14ac:dyDescent="0.2">
      <c r="A204" s="292"/>
      <c r="B204" s="276"/>
      <c r="C204" s="241"/>
      <c r="D204" s="98" t="s">
        <v>10</v>
      </c>
      <c r="E204" s="259"/>
      <c r="F204" s="260"/>
      <c r="G204" s="260"/>
      <c r="H204" s="260"/>
      <c r="I204" s="260"/>
      <c r="J204" s="260"/>
      <c r="K204" s="261"/>
      <c r="L204" s="243"/>
      <c r="M204" s="243"/>
    </row>
    <row r="205" spans="1:13" ht="43.5" customHeight="1" x14ac:dyDescent="0.2">
      <c r="A205" s="292"/>
      <c r="B205" s="276"/>
      <c r="C205" s="241"/>
      <c r="D205" s="98" t="s">
        <v>26</v>
      </c>
      <c r="E205" s="259"/>
      <c r="F205" s="260"/>
      <c r="G205" s="260"/>
      <c r="H205" s="260"/>
      <c r="I205" s="260"/>
      <c r="J205" s="260"/>
      <c r="K205" s="261"/>
      <c r="L205" s="243"/>
      <c r="M205" s="243"/>
    </row>
    <row r="206" spans="1:13" ht="30" x14ac:dyDescent="0.2">
      <c r="A206" s="292"/>
      <c r="B206" s="276"/>
      <c r="C206" s="242"/>
      <c r="D206" s="98" t="s">
        <v>46</v>
      </c>
      <c r="E206" s="262"/>
      <c r="F206" s="263"/>
      <c r="G206" s="263"/>
      <c r="H206" s="263"/>
      <c r="I206" s="263"/>
      <c r="J206" s="263"/>
      <c r="K206" s="264"/>
      <c r="L206" s="244"/>
      <c r="M206" s="244"/>
    </row>
    <row r="207" spans="1:13" ht="23.25" customHeight="1" x14ac:dyDescent="0.2">
      <c r="A207" s="247" t="s">
        <v>38</v>
      </c>
      <c r="B207" s="287" t="s">
        <v>137</v>
      </c>
      <c r="C207" s="222" t="s">
        <v>91</v>
      </c>
      <c r="D207" s="98" t="s">
        <v>5</v>
      </c>
      <c r="E207" s="256" t="s">
        <v>186</v>
      </c>
      <c r="F207" s="257"/>
      <c r="G207" s="257"/>
      <c r="H207" s="257"/>
      <c r="I207" s="257"/>
      <c r="J207" s="257"/>
      <c r="K207" s="258"/>
      <c r="L207" s="232" t="s">
        <v>138</v>
      </c>
      <c r="M207" s="232"/>
    </row>
    <row r="208" spans="1:13" ht="32.25" customHeight="1" x14ac:dyDescent="0.2">
      <c r="A208" s="247"/>
      <c r="B208" s="287"/>
      <c r="C208" s="241"/>
      <c r="D208" s="98" t="s">
        <v>4</v>
      </c>
      <c r="E208" s="259"/>
      <c r="F208" s="260"/>
      <c r="G208" s="260"/>
      <c r="H208" s="260"/>
      <c r="I208" s="260"/>
      <c r="J208" s="260"/>
      <c r="K208" s="261"/>
      <c r="L208" s="243"/>
      <c r="M208" s="243"/>
    </row>
    <row r="209" spans="1:13" ht="29.25" customHeight="1" x14ac:dyDescent="0.2">
      <c r="A209" s="247"/>
      <c r="B209" s="287"/>
      <c r="C209" s="241"/>
      <c r="D209" s="98" t="s">
        <v>10</v>
      </c>
      <c r="E209" s="259"/>
      <c r="F209" s="260"/>
      <c r="G209" s="260"/>
      <c r="H209" s="260"/>
      <c r="I209" s="260"/>
      <c r="J209" s="260"/>
      <c r="K209" s="261"/>
      <c r="L209" s="243"/>
      <c r="M209" s="243"/>
    </row>
    <row r="210" spans="1:13" ht="27.75" customHeight="1" x14ac:dyDescent="0.2">
      <c r="A210" s="247"/>
      <c r="B210" s="287"/>
      <c r="C210" s="241"/>
      <c r="D210" s="98" t="s">
        <v>26</v>
      </c>
      <c r="E210" s="259"/>
      <c r="F210" s="260"/>
      <c r="G210" s="260"/>
      <c r="H210" s="260"/>
      <c r="I210" s="260"/>
      <c r="J210" s="260"/>
      <c r="K210" s="261"/>
      <c r="L210" s="243"/>
      <c r="M210" s="243"/>
    </row>
    <row r="211" spans="1:13" ht="54.75" customHeight="1" x14ac:dyDescent="0.2">
      <c r="A211" s="247"/>
      <c r="B211" s="287"/>
      <c r="C211" s="242"/>
      <c r="D211" s="98" t="s">
        <v>46</v>
      </c>
      <c r="E211" s="262"/>
      <c r="F211" s="263"/>
      <c r="G211" s="263"/>
      <c r="H211" s="263"/>
      <c r="I211" s="263"/>
      <c r="J211" s="263"/>
      <c r="K211" s="264"/>
      <c r="L211" s="244"/>
      <c r="M211" s="244"/>
    </row>
    <row r="212" spans="1:13" ht="15" customHeight="1" x14ac:dyDescent="0.2">
      <c r="A212" s="253" t="s">
        <v>13</v>
      </c>
      <c r="B212" s="232" t="s">
        <v>139</v>
      </c>
      <c r="C212" s="222" t="s">
        <v>91</v>
      </c>
      <c r="D212" s="98" t="s">
        <v>5</v>
      </c>
      <c r="E212" s="256" t="s">
        <v>186</v>
      </c>
      <c r="F212" s="257"/>
      <c r="G212" s="257"/>
      <c r="H212" s="257"/>
      <c r="I212" s="257"/>
      <c r="J212" s="257"/>
      <c r="K212" s="258"/>
      <c r="L212" s="232"/>
      <c r="M212" s="232"/>
    </row>
    <row r="213" spans="1:13" ht="45" x14ac:dyDescent="0.2">
      <c r="A213" s="254"/>
      <c r="B213" s="243"/>
      <c r="C213" s="241"/>
      <c r="D213" s="98" t="s">
        <v>4</v>
      </c>
      <c r="E213" s="259"/>
      <c r="F213" s="260"/>
      <c r="G213" s="260"/>
      <c r="H213" s="260"/>
      <c r="I213" s="260"/>
      <c r="J213" s="260"/>
      <c r="K213" s="261"/>
      <c r="L213" s="243"/>
      <c r="M213" s="243"/>
    </row>
    <row r="214" spans="1:13" ht="60" x14ac:dyDescent="0.2">
      <c r="A214" s="254"/>
      <c r="B214" s="243"/>
      <c r="C214" s="241"/>
      <c r="D214" s="98" t="s">
        <v>10</v>
      </c>
      <c r="E214" s="259"/>
      <c r="F214" s="260"/>
      <c r="G214" s="260"/>
      <c r="H214" s="260"/>
      <c r="I214" s="260"/>
      <c r="J214" s="260"/>
      <c r="K214" s="261"/>
      <c r="L214" s="243"/>
      <c r="M214" s="243"/>
    </row>
    <row r="215" spans="1:13" ht="75" x14ac:dyDescent="0.2">
      <c r="A215" s="254"/>
      <c r="B215" s="243"/>
      <c r="C215" s="241"/>
      <c r="D215" s="98" t="s">
        <v>26</v>
      </c>
      <c r="E215" s="259"/>
      <c r="F215" s="260"/>
      <c r="G215" s="260"/>
      <c r="H215" s="260"/>
      <c r="I215" s="260"/>
      <c r="J215" s="260"/>
      <c r="K215" s="261"/>
      <c r="L215" s="243"/>
      <c r="M215" s="243"/>
    </row>
    <row r="216" spans="1:13" ht="30" x14ac:dyDescent="0.2">
      <c r="A216" s="255"/>
      <c r="B216" s="244"/>
      <c r="C216" s="242"/>
      <c r="D216" s="98" t="s">
        <v>46</v>
      </c>
      <c r="E216" s="262"/>
      <c r="F216" s="263"/>
      <c r="G216" s="263"/>
      <c r="H216" s="263"/>
      <c r="I216" s="263"/>
      <c r="J216" s="263"/>
      <c r="K216" s="264"/>
      <c r="L216" s="244"/>
      <c r="M216" s="244"/>
    </row>
    <row r="217" spans="1:13" ht="15" x14ac:dyDescent="0.2">
      <c r="A217" s="253" t="s">
        <v>16</v>
      </c>
      <c r="B217" s="288" t="s">
        <v>140</v>
      </c>
      <c r="C217" s="222" t="s">
        <v>91</v>
      </c>
      <c r="D217" s="98" t="s">
        <v>5</v>
      </c>
      <c r="E217" s="256" t="s">
        <v>186</v>
      </c>
      <c r="F217" s="257"/>
      <c r="G217" s="257"/>
      <c r="H217" s="257"/>
      <c r="I217" s="257"/>
      <c r="J217" s="257"/>
      <c r="K217" s="258"/>
      <c r="L217" s="232" t="s">
        <v>83</v>
      </c>
      <c r="M217" s="232"/>
    </row>
    <row r="218" spans="1:13" ht="32.25" customHeight="1" x14ac:dyDescent="0.2">
      <c r="A218" s="254"/>
      <c r="B218" s="229"/>
      <c r="C218" s="241"/>
      <c r="D218" s="98" t="s">
        <v>4</v>
      </c>
      <c r="E218" s="259"/>
      <c r="F218" s="260"/>
      <c r="G218" s="260"/>
      <c r="H218" s="260"/>
      <c r="I218" s="260"/>
      <c r="J218" s="260"/>
      <c r="K218" s="261"/>
      <c r="L218" s="243"/>
      <c r="M218" s="243"/>
    </row>
    <row r="219" spans="1:13" ht="32.25" customHeight="1" x14ac:dyDescent="0.2">
      <c r="A219" s="254"/>
      <c r="B219" s="229"/>
      <c r="C219" s="241"/>
      <c r="D219" s="98" t="s">
        <v>10</v>
      </c>
      <c r="E219" s="259"/>
      <c r="F219" s="260"/>
      <c r="G219" s="260"/>
      <c r="H219" s="260"/>
      <c r="I219" s="260"/>
      <c r="J219" s="260"/>
      <c r="K219" s="261"/>
      <c r="L219" s="243"/>
      <c r="M219" s="243"/>
    </row>
    <row r="220" spans="1:13" ht="33.75" customHeight="1" x14ac:dyDescent="0.2">
      <c r="A220" s="254"/>
      <c r="B220" s="229"/>
      <c r="C220" s="241"/>
      <c r="D220" s="98" t="s">
        <v>26</v>
      </c>
      <c r="E220" s="259"/>
      <c r="F220" s="260"/>
      <c r="G220" s="260"/>
      <c r="H220" s="260"/>
      <c r="I220" s="260"/>
      <c r="J220" s="260"/>
      <c r="K220" s="261"/>
      <c r="L220" s="243"/>
      <c r="M220" s="243"/>
    </row>
    <row r="221" spans="1:13" ht="108" customHeight="1" x14ac:dyDescent="0.2">
      <c r="A221" s="255"/>
      <c r="B221" s="230"/>
      <c r="C221" s="242"/>
      <c r="D221" s="98" t="s">
        <v>46</v>
      </c>
      <c r="E221" s="262"/>
      <c r="F221" s="263"/>
      <c r="G221" s="263"/>
      <c r="H221" s="263"/>
      <c r="I221" s="263"/>
      <c r="J221" s="263"/>
      <c r="K221" s="264"/>
      <c r="L221" s="244"/>
      <c r="M221" s="244"/>
    </row>
    <row r="222" spans="1:13" ht="15" customHeight="1" x14ac:dyDescent="0.2">
      <c r="A222" s="253" t="s">
        <v>68</v>
      </c>
      <c r="B222" s="232" t="s">
        <v>141</v>
      </c>
      <c r="C222" s="222" t="s">
        <v>91</v>
      </c>
      <c r="D222" s="98" t="s">
        <v>5</v>
      </c>
      <c r="E222" s="256" t="s">
        <v>186</v>
      </c>
      <c r="F222" s="257"/>
      <c r="G222" s="257"/>
      <c r="H222" s="257"/>
      <c r="I222" s="257"/>
      <c r="J222" s="257"/>
      <c r="K222" s="258"/>
      <c r="L222" s="232"/>
      <c r="M222" s="232"/>
    </row>
    <row r="223" spans="1:13" ht="33.75" customHeight="1" x14ac:dyDescent="0.2">
      <c r="A223" s="254"/>
      <c r="B223" s="243"/>
      <c r="C223" s="241"/>
      <c r="D223" s="98" t="s">
        <v>4</v>
      </c>
      <c r="E223" s="259"/>
      <c r="F223" s="260"/>
      <c r="G223" s="260"/>
      <c r="H223" s="260"/>
      <c r="I223" s="260"/>
      <c r="J223" s="260"/>
      <c r="K223" s="261"/>
      <c r="L223" s="243"/>
      <c r="M223" s="243"/>
    </row>
    <row r="224" spans="1:13" ht="30" customHeight="1" x14ac:dyDescent="0.2">
      <c r="A224" s="254"/>
      <c r="B224" s="243"/>
      <c r="C224" s="241"/>
      <c r="D224" s="98" t="s">
        <v>10</v>
      </c>
      <c r="E224" s="259"/>
      <c r="F224" s="260"/>
      <c r="G224" s="260"/>
      <c r="H224" s="260"/>
      <c r="I224" s="260"/>
      <c r="J224" s="260"/>
      <c r="K224" s="261"/>
      <c r="L224" s="243"/>
      <c r="M224" s="243"/>
    </row>
    <row r="225" spans="1:13" ht="36" customHeight="1" x14ac:dyDescent="0.2">
      <c r="A225" s="254"/>
      <c r="B225" s="243"/>
      <c r="C225" s="241"/>
      <c r="D225" s="98" t="s">
        <v>26</v>
      </c>
      <c r="E225" s="259"/>
      <c r="F225" s="260"/>
      <c r="G225" s="260"/>
      <c r="H225" s="260"/>
      <c r="I225" s="260"/>
      <c r="J225" s="260"/>
      <c r="K225" s="261"/>
      <c r="L225" s="243"/>
      <c r="M225" s="243"/>
    </row>
    <row r="226" spans="1:13" ht="30" x14ac:dyDescent="0.2">
      <c r="A226" s="255"/>
      <c r="B226" s="244"/>
      <c r="C226" s="242"/>
      <c r="D226" s="98" t="s">
        <v>46</v>
      </c>
      <c r="E226" s="262"/>
      <c r="F226" s="263"/>
      <c r="G226" s="263"/>
      <c r="H226" s="263"/>
      <c r="I226" s="263"/>
      <c r="J226" s="263"/>
      <c r="K226" s="264"/>
      <c r="L226" s="244"/>
      <c r="M226" s="244"/>
    </row>
    <row r="227" spans="1:13" ht="15" customHeight="1" x14ac:dyDescent="0.2">
      <c r="A227" s="240" t="s">
        <v>131</v>
      </c>
      <c r="B227" s="232" t="s">
        <v>142</v>
      </c>
      <c r="C227" s="222" t="s">
        <v>91</v>
      </c>
      <c r="D227" s="98" t="s">
        <v>5</v>
      </c>
      <c r="E227" s="256" t="s">
        <v>186</v>
      </c>
      <c r="F227" s="257"/>
      <c r="G227" s="257"/>
      <c r="H227" s="257"/>
      <c r="I227" s="257"/>
      <c r="J227" s="257"/>
      <c r="K227" s="258"/>
      <c r="L227" s="232" t="s">
        <v>83</v>
      </c>
      <c r="M227" s="232"/>
    </row>
    <row r="228" spans="1:13" ht="32.25" customHeight="1" x14ac:dyDescent="0.2">
      <c r="A228" s="245"/>
      <c r="B228" s="243"/>
      <c r="C228" s="241"/>
      <c r="D228" s="98" t="s">
        <v>4</v>
      </c>
      <c r="E228" s="259"/>
      <c r="F228" s="260"/>
      <c r="G228" s="260"/>
      <c r="H228" s="260"/>
      <c r="I228" s="260"/>
      <c r="J228" s="260"/>
      <c r="K228" s="261"/>
      <c r="L228" s="243"/>
      <c r="M228" s="243"/>
    </row>
    <row r="229" spans="1:13" ht="36" customHeight="1" x14ac:dyDescent="0.2">
      <c r="A229" s="245"/>
      <c r="B229" s="243"/>
      <c r="C229" s="241"/>
      <c r="D229" s="98" t="s">
        <v>10</v>
      </c>
      <c r="E229" s="259"/>
      <c r="F229" s="260"/>
      <c r="G229" s="260"/>
      <c r="H229" s="260"/>
      <c r="I229" s="260"/>
      <c r="J229" s="260"/>
      <c r="K229" s="261"/>
      <c r="L229" s="243"/>
      <c r="M229" s="243"/>
    </row>
    <row r="230" spans="1:13" ht="37.5" customHeight="1" x14ac:dyDescent="0.2">
      <c r="A230" s="245"/>
      <c r="B230" s="243"/>
      <c r="C230" s="241"/>
      <c r="D230" s="98" t="s">
        <v>26</v>
      </c>
      <c r="E230" s="259"/>
      <c r="F230" s="260"/>
      <c r="G230" s="260"/>
      <c r="H230" s="260"/>
      <c r="I230" s="260"/>
      <c r="J230" s="260"/>
      <c r="K230" s="261"/>
      <c r="L230" s="243"/>
      <c r="M230" s="243"/>
    </row>
    <row r="231" spans="1:13" ht="30" x14ac:dyDescent="0.2">
      <c r="A231" s="246"/>
      <c r="B231" s="244"/>
      <c r="C231" s="242"/>
      <c r="D231" s="98" t="s">
        <v>46</v>
      </c>
      <c r="E231" s="262"/>
      <c r="F231" s="263"/>
      <c r="G231" s="263"/>
      <c r="H231" s="263"/>
      <c r="I231" s="263"/>
      <c r="J231" s="263"/>
      <c r="K231" s="264"/>
      <c r="L231" s="244"/>
      <c r="M231" s="244"/>
    </row>
    <row r="232" spans="1:13" ht="15" customHeight="1" x14ac:dyDescent="0.2">
      <c r="A232" s="253" t="s">
        <v>69</v>
      </c>
      <c r="B232" s="232" t="s">
        <v>143</v>
      </c>
      <c r="C232" s="222" t="s">
        <v>91</v>
      </c>
      <c r="D232" s="98" t="s">
        <v>5</v>
      </c>
      <c r="E232" s="45">
        <f>E237</f>
        <v>600</v>
      </c>
      <c r="F232" s="45">
        <f t="shared" ref="F232:F241" si="89">SUM(G232:K232)</f>
        <v>2514</v>
      </c>
      <c r="G232" s="45">
        <f>G237</f>
        <v>454</v>
      </c>
      <c r="H232" s="45">
        <f>H237</f>
        <v>410</v>
      </c>
      <c r="I232" s="45">
        <f>I237</f>
        <v>550</v>
      </c>
      <c r="J232" s="45">
        <f>J237</f>
        <v>550</v>
      </c>
      <c r="K232" s="45">
        <f>K237</f>
        <v>550</v>
      </c>
      <c r="L232" s="232"/>
      <c r="M232" s="232" t="s">
        <v>423</v>
      </c>
    </row>
    <row r="233" spans="1:13" ht="33.75" customHeight="1" x14ac:dyDescent="0.2">
      <c r="A233" s="254"/>
      <c r="B233" s="243"/>
      <c r="C233" s="241"/>
      <c r="D233" s="98" t="s">
        <v>4</v>
      </c>
      <c r="E233" s="45">
        <f>E238</f>
        <v>0</v>
      </c>
      <c r="F233" s="45">
        <f t="shared" si="89"/>
        <v>0</v>
      </c>
      <c r="G233" s="45">
        <f t="shared" ref="G233:K236" si="90">G238</f>
        <v>0</v>
      </c>
      <c r="H233" s="45">
        <f t="shared" si="90"/>
        <v>0</v>
      </c>
      <c r="I233" s="45">
        <f t="shared" si="90"/>
        <v>0</v>
      </c>
      <c r="J233" s="45">
        <f t="shared" si="90"/>
        <v>0</v>
      </c>
      <c r="K233" s="45">
        <f t="shared" si="90"/>
        <v>0</v>
      </c>
      <c r="L233" s="243"/>
      <c r="M233" s="243"/>
    </row>
    <row r="234" spans="1:13" ht="36" customHeight="1" x14ac:dyDescent="0.2">
      <c r="A234" s="254"/>
      <c r="B234" s="243"/>
      <c r="C234" s="241"/>
      <c r="D234" s="98" t="s">
        <v>10</v>
      </c>
      <c r="E234" s="45">
        <f>E239</f>
        <v>0</v>
      </c>
      <c r="F234" s="45">
        <f t="shared" si="89"/>
        <v>0</v>
      </c>
      <c r="G234" s="45">
        <f t="shared" si="90"/>
        <v>0</v>
      </c>
      <c r="H234" s="45">
        <f t="shared" si="90"/>
        <v>0</v>
      </c>
      <c r="I234" s="45">
        <f t="shared" si="90"/>
        <v>0</v>
      </c>
      <c r="J234" s="45">
        <f t="shared" si="90"/>
        <v>0</v>
      </c>
      <c r="K234" s="45">
        <f t="shared" si="90"/>
        <v>0</v>
      </c>
      <c r="L234" s="243"/>
      <c r="M234" s="243"/>
    </row>
    <row r="235" spans="1:13" ht="37.5" customHeight="1" x14ac:dyDescent="0.2">
      <c r="A235" s="254"/>
      <c r="B235" s="243"/>
      <c r="C235" s="241"/>
      <c r="D235" s="98" t="s">
        <v>26</v>
      </c>
      <c r="E235" s="45">
        <f>E240</f>
        <v>600</v>
      </c>
      <c r="F235" s="45">
        <f t="shared" si="89"/>
        <v>2514</v>
      </c>
      <c r="G235" s="45">
        <f t="shared" si="90"/>
        <v>454</v>
      </c>
      <c r="H235" s="45">
        <f t="shared" si="90"/>
        <v>410</v>
      </c>
      <c r="I235" s="45">
        <f t="shared" si="90"/>
        <v>550</v>
      </c>
      <c r="J235" s="45">
        <f t="shared" si="90"/>
        <v>550</v>
      </c>
      <c r="K235" s="45">
        <f t="shared" si="90"/>
        <v>550</v>
      </c>
      <c r="L235" s="243"/>
      <c r="M235" s="243"/>
    </row>
    <row r="236" spans="1:13" ht="30" x14ac:dyDescent="0.2">
      <c r="A236" s="255"/>
      <c r="B236" s="244"/>
      <c r="C236" s="242"/>
      <c r="D236" s="98" t="s">
        <v>46</v>
      </c>
      <c r="E236" s="45">
        <f>E241</f>
        <v>0</v>
      </c>
      <c r="F236" s="45">
        <f t="shared" si="89"/>
        <v>0</v>
      </c>
      <c r="G236" s="45">
        <f t="shared" si="90"/>
        <v>0</v>
      </c>
      <c r="H236" s="45">
        <f t="shared" si="90"/>
        <v>0</v>
      </c>
      <c r="I236" s="45">
        <f t="shared" si="90"/>
        <v>0</v>
      </c>
      <c r="J236" s="45">
        <f t="shared" si="90"/>
        <v>0</v>
      </c>
      <c r="K236" s="45">
        <f t="shared" si="90"/>
        <v>0</v>
      </c>
      <c r="L236" s="244"/>
      <c r="M236" s="244"/>
    </row>
    <row r="237" spans="1:13" ht="15" x14ac:dyDescent="0.2">
      <c r="A237" s="240" t="s">
        <v>132</v>
      </c>
      <c r="B237" s="232" t="s">
        <v>144</v>
      </c>
      <c r="C237" s="222" t="s">
        <v>91</v>
      </c>
      <c r="D237" s="98" t="s">
        <v>5</v>
      </c>
      <c r="E237" s="45">
        <f>SUM(E238:E241)</f>
        <v>600</v>
      </c>
      <c r="F237" s="45">
        <f t="shared" si="89"/>
        <v>2514</v>
      </c>
      <c r="G237" s="45">
        <f>SUM(G238:G241)</f>
        <v>454</v>
      </c>
      <c r="H237" s="45">
        <f>SUM(H238:H241)</f>
        <v>410</v>
      </c>
      <c r="I237" s="45">
        <f>SUM(I238:I241)</f>
        <v>550</v>
      </c>
      <c r="J237" s="45">
        <f>SUM(J238:J241)</f>
        <v>550</v>
      </c>
      <c r="K237" s="45">
        <f>SUM(K238:K241)</f>
        <v>550</v>
      </c>
      <c r="L237" s="232" t="s">
        <v>187</v>
      </c>
      <c r="M237" s="232"/>
    </row>
    <row r="238" spans="1:13" ht="31.5" customHeight="1" x14ac:dyDescent="0.2">
      <c r="A238" s="245"/>
      <c r="B238" s="243"/>
      <c r="C238" s="241"/>
      <c r="D238" s="98" t="s">
        <v>4</v>
      </c>
      <c r="E238" s="45">
        <v>0</v>
      </c>
      <c r="F238" s="45">
        <f t="shared" si="89"/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243"/>
      <c r="M238" s="243"/>
    </row>
    <row r="239" spans="1:13" ht="63" customHeight="1" x14ac:dyDescent="0.2">
      <c r="A239" s="245"/>
      <c r="B239" s="243"/>
      <c r="C239" s="241"/>
      <c r="D239" s="98" t="s">
        <v>10</v>
      </c>
      <c r="E239" s="45">
        <v>0</v>
      </c>
      <c r="F239" s="45">
        <f t="shared" si="89"/>
        <v>0</v>
      </c>
      <c r="G239" s="45">
        <v>0</v>
      </c>
      <c r="H239" s="45">
        <v>0</v>
      </c>
      <c r="I239" s="45">
        <v>0</v>
      </c>
      <c r="J239" s="45">
        <v>0</v>
      </c>
      <c r="K239" s="45">
        <v>0</v>
      </c>
      <c r="L239" s="243"/>
      <c r="M239" s="243"/>
    </row>
    <row r="240" spans="1:13" ht="59.25" customHeight="1" x14ac:dyDescent="0.2">
      <c r="A240" s="245"/>
      <c r="B240" s="243"/>
      <c r="C240" s="241"/>
      <c r="D240" s="98" t="s">
        <v>26</v>
      </c>
      <c r="E240" s="45">
        <v>600</v>
      </c>
      <c r="F240" s="45">
        <f t="shared" si="89"/>
        <v>2514</v>
      </c>
      <c r="G240" s="45">
        <v>454</v>
      </c>
      <c r="H240" s="45">
        <f>550-150+10</f>
        <v>410</v>
      </c>
      <c r="I240" s="45">
        <v>550</v>
      </c>
      <c r="J240" s="45">
        <v>550</v>
      </c>
      <c r="K240" s="45">
        <v>550</v>
      </c>
      <c r="L240" s="243"/>
      <c r="M240" s="243"/>
    </row>
    <row r="241" spans="1:13" ht="30" x14ac:dyDescent="0.2">
      <c r="A241" s="246"/>
      <c r="B241" s="244"/>
      <c r="C241" s="242"/>
      <c r="D241" s="98" t="s">
        <v>46</v>
      </c>
      <c r="E241" s="45">
        <v>0</v>
      </c>
      <c r="F241" s="45">
        <f t="shared" si="89"/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v>0</v>
      </c>
      <c r="L241" s="244"/>
      <c r="M241" s="244"/>
    </row>
    <row r="242" spans="1:13" ht="15" x14ac:dyDescent="0.2">
      <c r="A242" s="240" t="s">
        <v>133</v>
      </c>
      <c r="B242" s="232" t="s">
        <v>145</v>
      </c>
      <c r="C242" s="222" t="s">
        <v>91</v>
      </c>
      <c r="D242" s="98" t="s">
        <v>5</v>
      </c>
      <c r="E242" s="256" t="s">
        <v>186</v>
      </c>
      <c r="F242" s="257"/>
      <c r="G242" s="257"/>
      <c r="H242" s="257"/>
      <c r="I242" s="257"/>
      <c r="J242" s="257"/>
      <c r="K242" s="258"/>
      <c r="L242" s="232" t="s">
        <v>83</v>
      </c>
      <c r="M242" s="232"/>
    </row>
    <row r="243" spans="1:13" ht="32.25" customHeight="1" x14ac:dyDescent="0.2">
      <c r="A243" s="245"/>
      <c r="B243" s="243"/>
      <c r="C243" s="241"/>
      <c r="D243" s="98" t="s">
        <v>4</v>
      </c>
      <c r="E243" s="259"/>
      <c r="F243" s="260"/>
      <c r="G243" s="260"/>
      <c r="H243" s="260"/>
      <c r="I243" s="260"/>
      <c r="J243" s="260"/>
      <c r="K243" s="261"/>
      <c r="L243" s="243"/>
      <c r="M243" s="243"/>
    </row>
    <row r="244" spans="1:13" ht="39" customHeight="1" x14ac:dyDescent="0.2">
      <c r="A244" s="245"/>
      <c r="B244" s="243"/>
      <c r="C244" s="241"/>
      <c r="D244" s="98" t="s">
        <v>10</v>
      </c>
      <c r="E244" s="259"/>
      <c r="F244" s="260"/>
      <c r="G244" s="260"/>
      <c r="H244" s="260"/>
      <c r="I244" s="260"/>
      <c r="J244" s="260"/>
      <c r="K244" s="261"/>
      <c r="L244" s="243"/>
      <c r="M244" s="243"/>
    </row>
    <row r="245" spans="1:13" ht="73.5" customHeight="1" x14ac:dyDescent="0.2">
      <c r="A245" s="245"/>
      <c r="B245" s="243"/>
      <c r="C245" s="241"/>
      <c r="D245" s="98" t="s">
        <v>26</v>
      </c>
      <c r="E245" s="259"/>
      <c r="F245" s="260"/>
      <c r="G245" s="260"/>
      <c r="H245" s="260"/>
      <c r="I245" s="260"/>
      <c r="J245" s="260"/>
      <c r="K245" s="261"/>
      <c r="L245" s="243"/>
      <c r="M245" s="243"/>
    </row>
    <row r="246" spans="1:13" ht="30" x14ac:dyDescent="0.2">
      <c r="A246" s="246"/>
      <c r="B246" s="244"/>
      <c r="C246" s="242"/>
      <c r="D246" s="98" t="s">
        <v>46</v>
      </c>
      <c r="E246" s="262"/>
      <c r="F246" s="263"/>
      <c r="G246" s="263"/>
      <c r="H246" s="263"/>
      <c r="I246" s="263"/>
      <c r="J246" s="263"/>
      <c r="K246" s="264"/>
      <c r="L246" s="244"/>
      <c r="M246" s="244"/>
    </row>
    <row r="247" spans="1:13" ht="15" customHeight="1" x14ac:dyDescent="0.2">
      <c r="A247" s="253"/>
      <c r="B247" s="278" t="s">
        <v>134</v>
      </c>
      <c r="C247" s="279"/>
      <c r="D247" s="98" t="s">
        <v>5</v>
      </c>
      <c r="E247" s="45">
        <f t="shared" ref="E247:K247" si="91">E232</f>
        <v>600</v>
      </c>
      <c r="F247" s="45">
        <f t="shared" si="91"/>
        <v>2514</v>
      </c>
      <c r="G247" s="45">
        <f t="shared" si="91"/>
        <v>454</v>
      </c>
      <c r="H247" s="45">
        <f t="shared" si="91"/>
        <v>410</v>
      </c>
      <c r="I247" s="45">
        <f t="shared" si="91"/>
        <v>550</v>
      </c>
      <c r="J247" s="45">
        <f t="shared" si="91"/>
        <v>550</v>
      </c>
      <c r="K247" s="45">
        <f t="shared" si="91"/>
        <v>550</v>
      </c>
      <c r="L247" s="232"/>
      <c r="M247" s="232"/>
    </row>
    <row r="248" spans="1:13" ht="45" x14ac:dyDescent="0.2">
      <c r="A248" s="254"/>
      <c r="B248" s="280"/>
      <c r="C248" s="281"/>
      <c r="D248" s="98" t="s">
        <v>4</v>
      </c>
      <c r="E248" s="45">
        <f>E198+E213+E223+E233</f>
        <v>0</v>
      </c>
      <c r="F248" s="45">
        <f>F233</f>
        <v>0</v>
      </c>
      <c r="G248" s="45">
        <f t="shared" ref="G248:K251" si="92">G198+G213+G223+G233</f>
        <v>0</v>
      </c>
      <c r="H248" s="45">
        <f t="shared" si="92"/>
        <v>0</v>
      </c>
      <c r="I248" s="45">
        <f t="shared" si="92"/>
        <v>0</v>
      </c>
      <c r="J248" s="45">
        <f t="shared" si="92"/>
        <v>0</v>
      </c>
      <c r="K248" s="45">
        <f t="shared" si="92"/>
        <v>0</v>
      </c>
      <c r="L248" s="243"/>
      <c r="M248" s="243"/>
    </row>
    <row r="249" spans="1:13" ht="60" x14ac:dyDescent="0.2">
      <c r="A249" s="254"/>
      <c r="B249" s="280"/>
      <c r="C249" s="281"/>
      <c r="D249" s="98" t="s">
        <v>10</v>
      </c>
      <c r="E249" s="45">
        <f>E199+E214+E224+E234</f>
        <v>0</v>
      </c>
      <c r="F249" s="45">
        <f>F234</f>
        <v>0</v>
      </c>
      <c r="G249" s="45">
        <f t="shared" si="92"/>
        <v>0</v>
      </c>
      <c r="H249" s="45">
        <f t="shared" si="92"/>
        <v>0</v>
      </c>
      <c r="I249" s="45">
        <f t="shared" si="92"/>
        <v>0</v>
      </c>
      <c r="J249" s="45">
        <f t="shared" si="92"/>
        <v>0</v>
      </c>
      <c r="K249" s="45">
        <f t="shared" si="92"/>
        <v>0</v>
      </c>
      <c r="L249" s="243"/>
      <c r="M249" s="243"/>
    </row>
    <row r="250" spans="1:13" ht="75" x14ac:dyDescent="0.2">
      <c r="A250" s="254"/>
      <c r="B250" s="280"/>
      <c r="C250" s="281"/>
      <c r="D250" s="98" t="s">
        <v>26</v>
      </c>
      <c r="E250" s="45">
        <f>E200+E215+E225+E235</f>
        <v>600</v>
      </c>
      <c r="F250" s="45">
        <f>F235</f>
        <v>2514</v>
      </c>
      <c r="G250" s="45">
        <f t="shared" si="92"/>
        <v>454</v>
      </c>
      <c r="H250" s="45">
        <f t="shared" si="92"/>
        <v>410</v>
      </c>
      <c r="I250" s="45">
        <f t="shared" si="92"/>
        <v>550</v>
      </c>
      <c r="J250" s="45">
        <f t="shared" si="92"/>
        <v>550</v>
      </c>
      <c r="K250" s="45">
        <f t="shared" si="92"/>
        <v>550</v>
      </c>
      <c r="L250" s="243"/>
      <c r="M250" s="243"/>
    </row>
    <row r="251" spans="1:13" ht="30" x14ac:dyDescent="0.2">
      <c r="A251" s="255"/>
      <c r="B251" s="282"/>
      <c r="C251" s="283"/>
      <c r="D251" s="98" t="s">
        <v>46</v>
      </c>
      <c r="E251" s="45">
        <f>E201+E216+E226+E236</f>
        <v>0</v>
      </c>
      <c r="F251" s="45">
        <f>F236</f>
        <v>0</v>
      </c>
      <c r="G251" s="45">
        <f t="shared" si="92"/>
        <v>0</v>
      </c>
      <c r="H251" s="45">
        <f t="shared" si="92"/>
        <v>0</v>
      </c>
      <c r="I251" s="45">
        <f t="shared" si="92"/>
        <v>0</v>
      </c>
      <c r="J251" s="45">
        <f t="shared" si="92"/>
        <v>0</v>
      </c>
      <c r="K251" s="45">
        <f t="shared" si="92"/>
        <v>0</v>
      </c>
      <c r="L251" s="244"/>
      <c r="M251" s="244"/>
    </row>
    <row r="252" spans="1:13" ht="22.5" customHeight="1" x14ac:dyDescent="0.2">
      <c r="A252" s="272" t="s">
        <v>328</v>
      </c>
      <c r="B252" s="273"/>
      <c r="C252" s="273"/>
      <c r="D252" s="273"/>
      <c r="E252" s="273"/>
      <c r="F252" s="273"/>
      <c r="G252" s="273"/>
      <c r="H252" s="273"/>
      <c r="I252" s="273"/>
      <c r="J252" s="273"/>
      <c r="K252" s="273"/>
      <c r="L252" s="273"/>
      <c r="M252" s="274"/>
    </row>
    <row r="253" spans="1:13" ht="25.5" customHeight="1" x14ac:dyDescent="0.2">
      <c r="A253" s="247" t="s">
        <v>9</v>
      </c>
      <c r="B253" s="276" t="s">
        <v>311</v>
      </c>
      <c r="C253" s="222" t="s">
        <v>91</v>
      </c>
      <c r="D253" s="98" t="s">
        <v>5</v>
      </c>
      <c r="E253" s="45">
        <f>E258+E263+E268</f>
        <v>20918.900000000001</v>
      </c>
      <c r="F253" s="45">
        <f t="shared" ref="F253:F272" si="93">SUM(G253:K253)</f>
        <v>139472.6</v>
      </c>
      <c r="G253" s="45">
        <f>SUM(G254:G257)</f>
        <v>22240.9</v>
      </c>
      <c r="H253" s="45">
        <f>SUM(H254:H257)</f>
        <v>24731.7</v>
      </c>
      <c r="I253" s="45">
        <f>SUM(I254:I257)</f>
        <v>31300</v>
      </c>
      <c r="J253" s="45">
        <f>SUM(J254:J257)</f>
        <v>30600</v>
      </c>
      <c r="K253" s="45">
        <f>SUM(K254:K257)</f>
        <v>30600</v>
      </c>
      <c r="L253" s="232"/>
      <c r="M253" s="232"/>
    </row>
    <row r="254" spans="1:13" ht="25.5" customHeight="1" x14ac:dyDescent="0.2">
      <c r="A254" s="247"/>
      <c r="B254" s="276"/>
      <c r="C254" s="241"/>
      <c r="D254" s="98" t="s">
        <v>4</v>
      </c>
      <c r="E254" s="45">
        <f>E259+E264+E269</f>
        <v>0</v>
      </c>
      <c r="F254" s="45">
        <f t="shared" si="93"/>
        <v>0</v>
      </c>
      <c r="G254" s="45">
        <f t="shared" ref="G254:K257" si="94">G259+G264+G269</f>
        <v>0</v>
      </c>
      <c r="H254" s="45">
        <f t="shared" si="94"/>
        <v>0</v>
      </c>
      <c r="I254" s="45">
        <f t="shared" si="94"/>
        <v>0</v>
      </c>
      <c r="J254" s="45">
        <f t="shared" si="94"/>
        <v>0</v>
      </c>
      <c r="K254" s="45">
        <f t="shared" si="94"/>
        <v>0</v>
      </c>
      <c r="L254" s="243"/>
      <c r="M254" s="243"/>
    </row>
    <row r="255" spans="1:13" ht="30" customHeight="1" x14ac:dyDescent="0.2">
      <c r="A255" s="247"/>
      <c r="B255" s="276"/>
      <c r="C255" s="241"/>
      <c r="D255" s="98" t="s">
        <v>10</v>
      </c>
      <c r="E255" s="45">
        <f>E260+E265+E270</f>
        <v>0</v>
      </c>
      <c r="F255" s="45">
        <f t="shared" si="93"/>
        <v>0</v>
      </c>
      <c r="G255" s="45">
        <f t="shared" si="94"/>
        <v>0</v>
      </c>
      <c r="H255" s="45">
        <f t="shared" si="94"/>
        <v>0</v>
      </c>
      <c r="I255" s="45">
        <f t="shared" si="94"/>
        <v>0</v>
      </c>
      <c r="J255" s="45">
        <f t="shared" si="94"/>
        <v>0</v>
      </c>
      <c r="K255" s="45">
        <f t="shared" si="94"/>
        <v>0</v>
      </c>
      <c r="L255" s="243"/>
      <c r="M255" s="243"/>
    </row>
    <row r="256" spans="1:13" ht="33.75" customHeight="1" x14ac:dyDescent="0.2">
      <c r="A256" s="247"/>
      <c r="B256" s="276"/>
      <c r="C256" s="241"/>
      <c r="D256" s="98" t="s">
        <v>26</v>
      </c>
      <c r="E256" s="45">
        <f>E261+E266+E271</f>
        <v>20918.900000000001</v>
      </c>
      <c r="F256" s="45">
        <f t="shared" si="93"/>
        <v>139472.6</v>
      </c>
      <c r="G256" s="45">
        <f t="shared" si="94"/>
        <v>22240.9</v>
      </c>
      <c r="H256" s="45">
        <f t="shared" si="94"/>
        <v>24731.7</v>
      </c>
      <c r="I256" s="45">
        <f t="shared" si="94"/>
        <v>31300</v>
      </c>
      <c r="J256" s="45">
        <f t="shared" si="94"/>
        <v>30600</v>
      </c>
      <c r="K256" s="45">
        <f t="shared" si="94"/>
        <v>30600</v>
      </c>
      <c r="L256" s="243"/>
      <c r="M256" s="243"/>
    </row>
    <row r="257" spans="1:13" ht="30" x14ac:dyDescent="0.2">
      <c r="A257" s="247"/>
      <c r="B257" s="276"/>
      <c r="C257" s="242"/>
      <c r="D257" s="98" t="s">
        <v>46</v>
      </c>
      <c r="E257" s="45">
        <f>E262+E267+E272</f>
        <v>0</v>
      </c>
      <c r="F257" s="45">
        <f t="shared" si="93"/>
        <v>0</v>
      </c>
      <c r="G257" s="45">
        <f t="shared" si="94"/>
        <v>0</v>
      </c>
      <c r="H257" s="45">
        <f t="shared" si="94"/>
        <v>0</v>
      </c>
      <c r="I257" s="45">
        <f t="shared" si="94"/>
        <v>0</v>
      </c>
      <c r="J257" s="45">
        <f t="shared" si="94"/>
        <v>0</v>
      </c>
      <c r="K257" s="45">
        <f t="shared" si="94"/>
        <v>0</v>
      </c>
      <c r="L257" s="244"/>
      <c r="M257" s="244"/>
    </row>
    <row r="258" spans="1:13" ht="15" x14ac:dyDescent="0.2">
      <c r="A258" s="292" t="s">
        <v>15</v>
      </c>
      <c r="B258" s="275" t="s">
        <v>312</v>
      </c>
      <c r="C258" s="222" t="s">
        <v>91</v>
      </c>
      <c r="D258" s="98" t="s">
        <v>5</v>
      </c>
      <c r="E258" s="45">
        <f>SUM(E259:E262)</f>
        <v>271</v>
      </c>
      <c r="F258" s="45">
        <f t="shared" si="93"/>
        <v>897.2</v>
      </c>
      <c r="G258" s="45">
        <f>SUM(G259:G262)</f>
        <v>259.39999999999998</v>
      </c>
      <c r="H258" s="45">
        <f>SUM(H259:H262)</f>
        <v>118.8</v>
      </c>
      <c r="I258" s="45">
        <f>SUM(I259:I262)</f>
        <v>173</v>
      </c>
      <c r="J258" s="45">
        <f>SUM(J259:J262)</f>
        <v>173</v>
      </c>
      <c r="K258" s="45">
        <f>SUM(K259:K262)</f>
        <v>173</v>
      </c>
      <c r="L258" s="232" t="s">
        <v>122</v>
      </c>
      <c r="M258" s="232"/>
    </row>
    <row r="259" spans="1:13" ht="35.25" customHeight="1" x14ac:dyDescent="0.2">
      <c r="A259" s="292"/>
      <c r="B259" s="276"/>
      <c r="C259" s="241"/>
      <c r="D259" s="98" t="s">
        <v>4</v>
      </c>
      <c r="E259" s="45">
        <v>0</v>
      </c>
      <c r="F259" s="45">
        <f t="shared" si="93"/>
        <v>0</v>
      </c>
      <c r="G259" s="45">
        <v>0</v>
      </c>
      <c r="H259" s="45">
        <v>0</v>
      </c>
      <c r="I259" s="45">
        <v>0</v>
      </c>
      <c r="J259" s="45">
        <v>0</v>
      </c>
      <c r="K259" s="45">
        <v>0</v>
      </c>
      <c r="L259" s="243"/>
      <c r="M259" s="243"/>
    </row>
    <row r="260" spans="1:13" ht="42.75" customHeight="1" x14ac:dyDescent="0.2">
      <c r="A260" s="292"/>
      <c r="B260" s="276"/>
      <c r="C260" s="241"/>
      <c r="D260" s="98" t="s">
        <v>10</v>
      </c>
      <c r="E260" s="45">
        <v>0</v>
      </c>
      <c r="F260" s="45">
        <f t="shared" si="93"/>
        <v>0</v>
      </c>
      <c r="G260" s="45">
        <v>0</v>
      </c>
      <c r="H260" s="45">
        <v>0</v>
      </c>
      <c r="I260" s="45">
        <v>0</v>
      </c>
      <c r="J260" s="45">
        <v>0</v>
      </c>
      <c r="K260" s="45">
        <v>0</v>
      </c>
      <c r="L260" s="243"/>
      <c r="M260" s="243"/>
    </row>
    <row r="261" spans="1:13" ht="30.75" customHeight="1" x14ac:dyDescent="0.2">
      <c r="A261" s="292"/>
      <c r="B261" s="276"/>
      <c r="C261" s="241"/>
      <c r="D261" s="98" t="s">
        <v>26</v>
      </c>
      <c r="E261" s="45">
        <v>271</v>
      </c>
      <c r="F261" s="45">
        <f t="shared" si="93"/>
        <v>897.2</v>
      </c>
      <c r="G261" s="45">
        <v>259.39999999999998</v>
      </c>
      <c r="H261" s="45">
        <f>93+25.8</f>
        <v>118.8</v>
      </c>
      <c r="I261" s="45">
        <v>173</v>
      </c>
      <c r="J261" s="45">
        <v>173</v>
      </c>
      <c r="K261" s="45">
        <v>173</v>
      </c>
      <c r="L261" s="243"/>
      <c r="M261" s="243"/>
    </row>
    <row r="262" spans="1:13" ht="30" x14ac:dyDescent="0.2">
      <c r="A262" s="292"/>
      <c r="B262" s="276"/>
      <c r="C262" s="242"/>
      <c r="D262" s="98" t="s">
        <v>46</v>
      </c>
      <c r="E262" s="45">
        <v>0</v>
      </c>
      <c r="F262" s="45">
        <f t="shared" si="93"/>
        <v>0</v>
      </c>
      <c r="G262" s="45">
        <v>0</v>
      </c>
      <c r="H262" s="45">
        <v>0</v>
      </c>
      <c r="I262" s="45">
        <v>0</v>
      </c>
      <c r="J262" s="45">
        <v>0</v>
      </c>
      <c r="K262" s="45">
        <v>0</v>
      </c>
      <c r="L262" s="244"/>
      <c r="M262" s="244"/>
    </row>
    <row r="263" spans="1:13" ht="23.25" customHeight="1" x14ac:dyDescent="0.2">
      <c r="A263" s="247" t="s">
        <v>38</v>
      </c>
      <c r="B263" s="287" t="s">
        <v>313</v>
      </c>
      <c r="C263" s="222" t="s">
        <v>91</v>
      </c>
      <c r="D263" s="98" t="s">
        <v>5</v>
      </c>
      <c r="E263" s="45">
        <f>SUM(E264:E267)</f>
        <v>20557.900000000001</v>
      </c>
      <c r="F263" s="45">
        <f t="shared" si="93"/>
        <v>137852.90000000002</v>
      </c>
      <c r="G263" s="45">
        <f>SUM(G264:G267)</f>
        <v>21952.9</v>
      </c>
      <c r="H263" s="45">
        <f>SUM(H264:H267)</f>
        <v>24454.7</v>
      </c>
      <c r="I263" s="45">
        <f>SUM(I264:I267)</f>
        <v>31015.1</v>
      </c>
      <c r="J263" s="45">
        <f>SUM(J264:J267)</f>
        <v>30215.1</v>
      </c>
      <c r="K263" s="45">
        <f>SUM(K264:K267)</f>
        <v>30215.1</v>
      </c>
      <c r="L263" s="232" t="s">
        <v>122</v>
      </c>
      <c r="M263" s="232"/>
    </row>
    <row r="264" spans="1:13" ht="28.5" customHeight="1" x14ac:dyDescent="0.2">
      <c r="A264" s="247"/>
      <c r="B264" s="287"/>
      <c r="C264" s="241"/>
      <c r="D264" s="98" t="s">
        <v>4</v>
      </c>
      <c r="E264" s="45">
        <v>0</v>
      </c>
      <c r="F264" s="45">
        <f t="shared" si="93"/>
        <v>0</v>
      </c>
      <c r="G264" s="45">
        <v>0</v>
      </c>
      <c r="H264" s="45">
        <v>0</v>
      </c>
      <c r="I264" s="45">
        <v>0</v>
      </c>
      <c r="J264" s="45">
        <v>0</v>
      </c>
      <c r="K264" s="45">
        <v>0</v>
      </c>
      <c r="L264" s="243"/>
      <c r="M264" s="243"/>
    </row>
    <row r="265" spans="1:13" ht="33" customHeight="1" x14ac:dyDescent="0.2">
      <c r="A265" s="247"/>
      <c r="B265" s="287"/>
      <c r="C265" s="241"/>
      <c r="D265" s="98" t="s">
        <v>10</v>
      </c>
      <c r="E265" s="45">
        <v>0</v>
      </c>
      <c r="F265" s="45">
        <f t="shared" si="93"/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  <c r="L265" s="243"/>
      <c r="M265" s="243"/>
    </row>
    <row r="266" spans="1:13" ht="34.5" customHeight="1" x14ac:dyDescent="0.2">
      <c r="A266" s="247"/>
      <c r="B266" s="287"/>
      <c r="C266" s="241"/>
      <c r="D266" s="98" t="s">
        <v>26</v>
      </c>
      <c r="E266" s="45">
        <v>20557.900000000001</v>
      </c>
      <c r="F266" s="45">
        <f t="shared" si="93"/>
        <v>137852.90000000002</v>
      </c>
      <c r="G266" s="97">
        <v>21952.9</v>
      </c>
      <c r="H266" s="97">
        <f>24543.7-89</f>
        <v>24454.7</v>
      </c>
      <c r="I266" s="97">
        <v>31015.1</v>
      </c>
      <c r="J266" s="97">
        <v>30215.1</v>
      </c>
      <c r="K266" s="97">
        <v>30215.1</v>
      </c>
      <c r="L266" s="243"/>
      <c r="M266" s="243"/>
    </row>
    <row r="267" spans="1:13" ht="54.75" customHeight="1" x14ac:dyDescent="0.2">
      <c r="A267" s="247"/>
      <c r="B267" s="287"/>
      <c r="C267" s="242"/>
      <c r="D267" s="98" t="s">
        <v>46</v>
      </c>
      <c r="E267" s="45">
        <v>0</v>
      </c>
      <c r="F267" s="45">
        <f t="shared" si="93"/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v>0</v>
      </c>
      <c r="L267" s="244"/>
      <c r="M267" s="244"/>
    </row>
    <row r="268" spans="1:13" ht="15" x14ac:dyDescent="0.2">
      <c r="A268" s="247" t="s">
        <v>48</v>
      </c>
      <c r="B268" s="276" t="s">
        <v>314</v>
      </c>
      <c r="C268" s="222" t="s">
        <v>91</v>
      </c>
      <c r="D268" s="98" t="s">
        <v>5</v>
      </c>
      <c r="E268" s="45">
        <f>SUM(E269:E272)</f>
        <v>90</v>
      </c>
      <c r="F268" s="45">
        <f t="shared" si="93"/>
        <v>722.5</v>
      </c>
      <c r="G268" s="45">
        <f>SUM(G269:G272)</f>
        <v>28.6</v>
      </c>
      <c r="H268" s="45">
        <f>SUM(H269:H272)</f>
        <v>158.19999999999999</v>
      </c>
      <c r="I268" s="45">
        <f>SUM(I269:I272)</f>
        <v>111.9</v>
      </c>
      <c r="J268" s="45">
        <f>SUM(J269:J272)</f>
        <v>211.9</v>
      </c>
      <c r="K268" s="45">
        <f>SUM(K269:K272)</f>
        <v>211.9</v>
      </c>
      <c r="L268" s="232" t="s">
        <v>122</v>
      </c>
      <c r="M268" s="232"/>
    </row>
    <row r="269" spans="1:13" ht="27.75" customHeight="1" x14ac:dyDescent="0.2">
      <c r="A269" s="247"/>
      <c r="B269" s="276"/>
      <c r="C269" s="241"/>
      <c r="D269" s="98" t="s">
        <v>4</v>
      </c>
      <c r="E269" s="45">
        <v>0</v>
      </c>
      <c r="F269" s="45">
        <f t="shared" si="93"/>
        <v>0</v>
      </c>
      <c r="G269" s="45">
        <v>0</v>
      </c>
      <c r="H269" s="45">
        <v>0</v>
      </c>
      <c r="I269" s="45">
        <v>0</v>
      </c>
      <c r="J269" s="45">
        <v>0</v>
      </c>
      <c r="K269" s="45">
        <v>0</v>
      </c>
      <c r="L269" s="243"/>
      <c r="M269" s="243"/>
    </row>
    <row r="270" spans="1:13" ht="27.75" customHeight="1" x14ac:dyDescent="0.2">
      <c r="A270" s="247"/>
      <c r="B270" s="276"/>
      <c r="C270" s="241"/>
      <c r="D270" s="98" t="s">
        <v>10</v>
      </c>
      <c r="E270" s="45">
        <v>0</v>
      </c>
      <c r="F270" s="45">
        <f t="shared" si="93"/>
        <v>0</v>
      </c>
      <c r="G270" s="45">
        <v>0</v>
      </c>
      <c r="H270" s="45">
        <v>0</v>
      </c>
      <c r="I270" s="45">
        <v>0</v>
      </c>
      <c r="J270" s="45">
        <v>0</v>
      </c>
      <c r="K270" s="45">
        <v>0</v>
      </c>
      <c r="L270" s="243"/>
      <c r="M270" s="243"/>
    </row>
    <row r="271" spans="1:13" ht="39" customHeight="1" x14ac:dyDescent="0.2">
      <c r="A271" s="247"/>
      <c r="B271" s="276"/>
      <c r="C271" s="241"/>
      <c r="D271" s="98" t="s">
        <v>26</v>
      </c>
      <c r="E271" s="45">
        <v>90</v>
      </c>
      <c r="F271" s="45">
        <f t="shared" si="93"/>
        <v>722.5</v>
      </c>
      <c r="G271" s="45">
        <v>28.6</v>
      </c>
      <c r="H271" s="45">
        <f>95+63.2</f>
        <v>158.19999999999999</v>
      </c>
      <c r="I271" s="45">
        <v>111.9</v>
      </c>
      <c r="J271" s="45">
        <v>211.9</v>
      </c>
      <c r="K271" s="45">
        <v>211.9</v>
      </c>
      <c r="L271" s="243"/>
      <c r="M271" s="243"/>
    </row>
    <row r="272" spans="1:13" ht="30" x14ac:dyDescent="0.2">
      <c r="A272" s="247"/>
      <c r="B272" s="276"/>
      <c r="C272" s="242"/>
      <c r="D272" s="98" t="s">
        <v>46</v>
      </c>
      <c r="E272" s="45">
        <v>0</v>
      </c>
      <c r="F272" s="45">
        <f t="shared" si="93"/>
        <v>0</v>
      </c>
      <c r="G272" s="45">
        <v>0</v>
      </c>
      <c r="H272" s="45">
        <v>0</v>
      </c>
      <c r="I272" s="45">
        <v>0</v>
      </c>
      <c r="J272" s="45">
        <v>0</v>
      </c>
      <c r="K272" s="45">
        <v>0</v>
      </c>
      <c r="L272" s="244"/>
      <c r="M272" s="244"/>
    </row>
    <row r="273" spans="1:13" ht="15" customHeight="1" x14ac:dyDescent="0.2">
      <c r="A273" s="253"/>
      <c r="B273" s="278" t="s">
        <v>121</v>
      </c>
      <c r="C273" s="279"/>
      <c r="D273" s="98" t="s">
        <v>5</v>
      </c>
      <c r="E273" s="45">
        <f>E253</f>
        <v>20918.900000000001</v>
      </c>
      <c r="F273" s="45">
        <f t="shared" ref="F273:K273" si="95">F253</f>
        <v>139472.6</v>
      </c>
      <c r="G273" s="45">
        <f t="shared" si="95"/>
        <v>22240.9</v>
      </c>
      <c r="H273" s="45">
        <f t="shared" si="95"/>
        <v>24731.7</v>
      </c>
      <c r="I273" s="45">
        <f t="shared" si="95"/>
        <v>31300</v>
      </c>
      <c r="J273" s="45">
        <f t="shared" si="95"/>
        <v>30600</v>
      </c>
      <c r="K273" s="45">
        <f t="shared" si="95"/>
        <v>30600</v>
      </c>
      <c r="L273" s="232"/>
      <c r="M273" s="232"/>
    </row>
    <row r="274" spans="1:13" ht="25.5" customHeight="1" x14ac:dyDescent="0.2">
      <c r="A274" s="254"/>
      <c r="B274" s="280"/>
      <c r="C274" s="281"/>
      <c r="D274" s="98" t="s">
        <v>4</v>
      </c>
      <c r="E274" s="45">
        <f t="shared" ref="E274:K277" si="96">E254</f>
        <v>0</v>
      </c>
      <c r="F274" s="45">
        <f t="shared" si="96"/>
        <v>0</v>
      </c>
      <c r="G274" s="45">
        <f t="shared" si="96"/>
        <v>0</v>
      </c>
      <c r="H274" s="45">
        <f t="shared" si="96"/>
        <v>0</v>
      </c>
      <c r="I274" s="45">
        <f t="shared" si="96"/>
        <v>0</v>
      </c>
      <c r="J274" s="45">
        <f t="shared" si="96"/>
        <v>0</v>
      </c>
      <c r="K274" s="45">
        <f t="shared" si="96"/>
        <v>0</v>
      </c>
      <c r="L274" s="243"/>
      <c r="M274" s="243"/>
    </row>
    <row r="275" spans="1:13" ht="26.25" customHeight="1" x14ac:dyDescent="0.2">
      <c r="A275" s="254"/>
      <c r="B275" s="280"/>
      <c r="C275" s="281"/>
      <c r="D275" s="98" t="s">
        <v>10</v>
      </c>
      <c r="E275" s="45">
        <f t="shared" si="96"/>
        <v>0</v>
      </c>
      <c r="F275" s="45">
        <f t="shared" si="96"/>
        <v>0</v>
      </c>
      <c r="G275" s="45">
        <f t="shared" si="96"/>
        <v>0</v>
      </c>
      <c r="H275" s="45">
        <f t="shared" si="96"/>
        <v>0</v>
      </c>
      <c r="I275" s="45">
        <f t="shared" si="96"/>
        <v>0</v>
      </c>
      <c r="J275" s="45">
        <f t="shared" si="96"/>
        <v>0</v>
      </c>
      <c r="K275" s="45">
        <f t="shared" si="96"/>
        <v>0</v>
      </c>
      <c r="L275" s="243"/>
      <c r="M275" s="243"/>
    </row>
    <row r="276" spans="1:13" ht="24" customHeight="1" x14ac:dyDescent="0.2">
      <c r="A276" s="254"/>
      <c r="B276" s="280"/>
      <c r="C276" s="281"/>
      <c r="D276" s="98" t="s">
        <v>26</v>
      </c>
      <c r="E276" s="45">
        <f t="shared" si="96"/>
        <v>20918.900000000001</v>
      </c>
      <c r="F276" s="45">
        <f t="shared" si="96"/>
        <v>139472.6</v>
      </c>
      <c r="G276" s="45">
        <f t="shared" si="96"/>
        <v>22240.9</v>
      </c>
      <c r="H276" s="45">
        <f t="shared" si="96"/>
        <v>24731.7</v>
      </c>
      <c r="I276" s="45">
        <f t="shared" si="96"/>
        <v>31300</v>
      </c>
      <c r="J276" s="45">
        <f t="shared" si="96"/>
        <v>30600</v>
      </c>
      <c r="K276" s="45">
        <f t="shared" si="96"/>
        <v>30600</v>
      </c>
      <c r="L276" s="243"/>
      <c r="M276" s="243"/>
    </row>
    <row r="277" spans="1:13" ht="30" x14ac:dyDescent="0.2">
      <c r="A277" s="255"/>
      <c r="B277" s="282"/>
      <c r="C277" s="283"/>
      <c r="D277" s="98" t="s">
        <v>46</v>
      </c>
      <c r="E277" s="45">
        <f t="shared" si="96"/>
        <v>0</v>
      </c>
      <c r="F277" s="45">
        <f t="shared" si="96"/>
        <v>0</v>
      </c>
      <c r="G277" s="45">
        <f t="shared" si="96"/>
        <v>0</v>
      </c>
      <c r="H277" s="45">
        <f t="shared" si="96"/>
        <v>0</v>
      </c>
      <c r="I277" s="45">
        <f t="shared" si="96"/>
        <v>0</v>
      </c>
      <c r="J277" s="45">
        <f t="shared" si="96"/>
        <v>0</v>
      </c>
      <c r="K277" s="45">
        <f t="shared" si="96"/>
        <v>0</v>
      </c>
      <c r="L277" s="244"/>
      <c r="M277" s="244"/>
    </row>
    <row r="278" spans="1:13" ht="22.5" customHeight="1" x14ac:dyDescent="0.2">
      <c r="A278" s="272" t="s">
        <v>329</v>
      </c>
      <c r="B278" s="273"/>
      <c r="C278" s="273"/>
      <c r="D278" s="273"/>
      <c r="E278" s="273"/>
      <c r="F278" s="273"/>
      <c r="G278" s="273"/>
      <c r="H278" s="273"/>
      <c r="I278" s="273"/>
      <c r="J278" s="273"/>
      <c r="K278" s="273"/>
      <c r="L278" s="273"/>
      <c r="M278" s="274"/>
    </row>
    <row r="279" spans="1:13" ht="25.5" customHeight="1" x14ac:dyDescent="0.2">
      <c r="A279" s="247" t="s">
        <v>9</v>
      </c>
      <c r="B279" s="276" t="s">
        <v>170</v>
      </c>
      <c r="C279" s="222" t="s">
        <v>91</v>
      </c>
      <c r="D279" s="98" t="s">
        <v>5</v>
      </c>
      <c r="E279" s="256" t="s">
        <v>181</v>
      </c>
      <c r="F279" s="257"/>
      <c r="G279" s="257"/>
      <c r="H279" s="257"/>
      <c r="I279" s="257"/>
      <c r="J279" s="257"/>
      <c r="K279" s="258"/>
      <c r="L279" s="232"/>
      <c r="M279" s="232" t="s">
        <v>614</v>
      </c>
    </row>
    <row r="280" spans="1:13" ht="47.25" customHeight="1" x14ac:dyDescent="0.2">
      <c r="A280" s="247"/>
      <c r="B280" s="276"/>
      <c r="C280" s="241"/>
      <c r="D280" s="98" t="s">
        <v>4</v>
      </c>
      <c r="E280" s="259"/>
      <c r="F280" s="260"/>
      <c r="G280" s="260"/>
      <c r="H280" s="260"/>
      <c r="I280" s="260"/>
      <c r="J280" s="260"/>
      <c r="K280" s="261"/>
      <c r="L280" s="243"/>
      <c r="M280" s="243"/>
    </row>
    <row r="281" spans="1:13" ht="60" x14ac:dyDescent="0.2">
      <c r="A281" s="247"/>
      <c r="B281" s="276"/>
      <c r="C281" s="241"/>
      <c r="D281" s="98" t="s">
        <v>10</v>
      </c>
      <c r="E281" s="259"/>
      <c r="F281" s="260"/>
      <c r="G281" s="260"/>
      <c r="H281" s="260"/>
      <c r="I281" s="260"/>
      <c r="J281" s="260"/>
      <c r="K281" s="261"/>
      <c r="L281" s="243"/>
      <c r="M281" s="243"/>
    </row>
    <row r="282" spans="1:13" ht="75" x14ac:dyDescent="0.2">
      <c r="A282" s="247"/>
      <c r="B282" s="276"/>
      <c r="C282" s="241"/>
      <c r="D282" s="98" t="s">
        <v>26</v>
      </c>
      <c r="E282" s="259"/>
      <c r="F282" s="260"/>
      <c r="G282" s="260"/>
      <c r="H282" s="260"/>
      <c r="I282" s="260"/>
      <c r="J282" s="260"/>
      <c r="K282" s="261"/>
      <c r="L282" s="243"/>
      <c r="M282" s="243"/>
    </row>
    <row r="283" spans="1:13" ht="30" x14ac:dyDescent="0.2">
      <c r="A283" s="247"/>
      <c r="B283" s="276"/>
      <c r="C283" s="242"/>
      <c r="D283" s="98" t="s">
        <v>46</v>
      </c>
      <c r="E283" s="262"/>
      <c r="F283" s="263"/>
      <c r="G283" s="263"/>
      <c r="H283" s="263"/>
      <c r="I283" s="263"/>
      <c r="J283" s="263"/>
      <c r="K283" s="264"/>
      <c r="L283" s="244"/>
      <c r="M283" s="244"/>
    </row>
    <row r="284" spans="1:13" ht="15" x14ac:dyDescent="0.2">
      <c r="A284" s="292" t="s">
        <v>15</v>
      </c>
      <c r="B284" s="275" t="s">
        <v>488</v>
      </c>
      <c r="C284" s="222" t="s">
        <v>91</v>
      </c>
      <c r="D284" s="98" t="s">
        <v>5</v>
      </c>
      <c r="E284" s="256" t="s">
        <v>181</v>
      </c>
      <c r="F284" s="257"/>
      <c r="G284" s="257"/>
      <c r="H284" s="257"/>
      <c r="I284" s="257"/>
      <c r="J284" s="257"/>
      <c r="K284" s="258"/>
      <c r="L284" s="232" t="s">
        <v>182</v>
      </c>
      <c r="M284" s="232"/>
    </row>
    <row r="285" spans="1:13" ht="45" x14ac:dyDescent="0.2">
      <c r="A285" s="292"/>
      <c r="B285" s="276"/>
      <c r="C285" s="241"/>
      <c r="D285" s="98" t="s">
        <v>4</v>
      </c>
      <c r="E285" s="259"/>
      <c r="F285" s="260"/>
      <c r="G285" s="260"/>
      <c r="H285" s="260"/>
      <c r="I285" s="260"/>
      <c r="J285" s="260"/>
      <c r="K285" s="261"/>
      <c r="L285" s="243"/>
      <c r="M285" s="243"/>
    </row>
    <row r="286" spans="1:13" ht="60" x14ac:dyDescent="0.2">
      <c r="A286" s="292"/>
      <c r="B286" s="276"/>
      <c r="C286" s="241"/>
      <c r="D286" s="98" t="s">
        <v>10</v>
      </c>
      <c r="E286" s="259"/>
      <c r="F286" s="260"/>
      <c r="G286" s="260"/>
      <c r="H286" s="260"/>
      <c r="I286" s="260"/>
      <c r="J286" s="260"/>
      <c r="K286" s="261"/>
      <c r="L286" s="243"/>
      <c r="M286" s="243"/>
    </row>
    <row r="287" spans="1:13" ht="75" x14ac:dyDescent="0.2">
      <c r="A287" s="292"/>
      <c r="B287" s="276"/>
      <c r="C287" s="241"/>
      <c r="D287" s="98" t="s">
        <v>26</v>
      </c>
      <c r="E287" s="259"/>
      <c r="F287" s="260"/>
      <c r="G287" s="260"/>
      <c r="H287" s="260"/>
      <c r="I287" s="260"/>
      <c r="J287" s="260"/>
      <c r="K287" s="261"/>
      <c r="L287" s="243"/>
      <c r="M287" s="243"/>
    </row>
    <row r="288" spans="1:13" ht="30" x14ac:dyDescent="0.2">
      <c r="A288" s="292"/>
      <c r="B288" s="276"/>
      <c r="C288" s="242"/>
      <c r="D288" s="98" t="s">
        <v>46</v>
      </c>
      <c r="E288" s="262"/>
      <c r="F288" s="263"/>
      <c r="G288" s="263"/>
      <c r="H288" s="263"/>
      <c r="I288" s="263"/>
      <c r="J288" s="263"/>
      <c r="K288" s="264"/>
      <c r="L288" s="243"/>
      <c r="M288" s="243"/>
    </row>
    <row r="289" spans="1:13" ht="23.25" customHeight="1" x14ac:dyDescent="0.2">
      <c r="A289" s="247" t="s">
        <v>38</v>
      </c>
      <c r="B289" s="287" t="s">
        <v>171</v>
      </c>
      <c r="C289" s="222" t="s">
        <v>91</v>
      </c>
      <c r="D289" s="98" t="s">
        <v>5</v>
      </c>
      <c r="E289" s="256" t="s">
        <v>181</v>
      </c>
      <c r="F289" s="257"/>
      <c r="G289" s="257"/>
      <c r="H289" s="257"/>
      <c r="I289" s="257"/>
      <c r="J289" s="257"/>
      <c r="K289" s="258"/>
      <c r="L289" s="243"/>
      <c r="M289" s="243"/>
    </row>
    <row r="290" spans="1:13" ht="45" x14ac:dyDescent="0.2">
      <c r="A290" s="247"/>
      <c r="B290" s="287"/>
      <c r="C290" s="241"/>
      <c r="D290" s="98" t="s">
        <v>4</v>
      </c>
      <c r="E290" s="259"/>
      <c r="F290" s="260"/>
      <c r="G290" s="260"/>
      <c r="H290" s="260"/>
      <c r="I290" s="260"/>
      <c r="J290" s="260"/>
      <c r="K290" s="261"/>
      <c r="L290" s="243"/>
      <c r="M290" s="243"/>
    </row>
    <row r="291" spans="1:13" ht="60" x14ac:dyDescent="0.2">
      <c r="A291" s="247"/>
      <c r="B291" s="287"/>
      <c r="C291" s="241"/>
      <c r="D291" s="98" t="s">
        <v>10</v>
      </c>
      <c r="E291" s="259"/>
      <c r="F291" s="260"/>
      <c r="G291" s="260"/>
      <c r="H291" s="260"/>
      <c r="I291" s="260"/>
      <c r="J291" s="260"/>
      <c r="K291" s="261"/>
      <c r="L291" s="243"/>
      <c r="M291" s="243"/>
    </row>
    <row r="292" spans="1:13" ht="75" x14ac:dyDescent="0.2">
      <c r="A292" s="247"/>
      <c r="B292" s="287"/>
      <c r="C292" s="241"/>
      <c r="D292" s="98" t="s">
        <v>26</v>
      </c>
      <c r="E292" s="259"/>
      <c r="F292" s="260"/>
      <c r="G292" s="260"/>
      <c r="H292" s="260"/>
      <c r="I292" s="260"/>
      <c r="J292" s="260"/>
      <c r="K292" s="261"/>
      <c r="L292" s="243"/>
      <c r="M292" s="243"/>
    </row>
    <row r="293" spans="1:13" ht="30" x14ac:dyDescent="0.2">
      <c r="A293" s="247"/>
      <c r="B293" s="287"/>
      <c r="C293" s="242"/>
      <c r="D293" s="98" t="s">
        <v>46</v>
      </c>
      <c r="E293" s="262"/>
      <c r="F293" s="263"/>
      <c r="G293" s="263"/>
      <c r="H293" s="263"/>
      <c r="I293" s="263"/>
      <c r="J293" s="263"/>
      <c r="K293" s="264"/>
      <c r="L293" s="244"/>
      <c r="M293" s="244"/>
    </row>
    <row r="294" spans="1:13" ht="15" x14ac:dyDescent="0.2">
      <c r="A294" s="247" t="s">
        <v>48</v>
      </c>
      <c r="B294" s="276" t="s">
        <v>172</v>
      </c>
      <c r="C294" s="222" t="s">
        <v>91</v>
      </c>
      <c r="D294" s="98" t="s">
        <v>5</v>
      </c>
      <c r="E294" s="256" t="s">
        <v>181</v>
      </c>
      <c r="F294" s="257"/>
      <c r="G294" s="257"/>
      <c r="H294" s="257"/>
      <c r="I294" s="257"/>
      <c r="J294" s="257"/>
      <c r="K294" s="258"/>
      <c r="L294" s="298" t="s">
        <v>183</v>
      </c>
      <c r="M294" s="232"/>
    </row>
    <row r="295" spans="1:13" ht="45" x14ac:dyDescent="0.2">
      <c r="A295" s="247"/>
      <c r="B295" s="276"/>
      <c r="C295" s="241"/>
      <c r="D295" s="98" t="s">
        <v>4</v>
      </c>
      <c r="E295" s="259"/>
      <c r="F295" s="260"/>
      <c r="G295" s="260"/>
      <c r="H295" s="260"/>
      <c r="I295" s="260"/>
      <c r="J295" s="260"/>
      <c r="K295" s="261"/>
      <c r="L295" s="299"/>
      <c r="M295" s="243"/>
    </row>
    <row r="296" spans="1:13" ht="60" x14ac:dyDescent="0.2">
      <c r="A296" s="247"/>
      <c r="B296" s="276"/>
      <c r="C296" s="241"/>
      <c r="D296" s="98" t="s">
        <v>10</v>
      </c>
      <c r="E296" s="259"/>
      <c r="F296" s="260"/>
      <c r="G296" s="260"/>
      <c r="H296" s="260"/>
      <c r="I296" s="260"/>
      <c r="J296" s="260"/>
      <c r="K296" s="261"/>
      <c r="L296" s="299"/>
      <c r="M296" s="243"/>
    </row>
    <row r="297" spans="1:13" ht="75" x14ac:dyDescent="0.2">
      <c r="A297" s="247"/>
      <c r="B297" s="276"/>
      <c r="C297" s="241"/>
      <c r="D297" s="98" t="s">
        <v>26</v>
      </c>
      <c r="E297" s="259"/>
      <c r="F297" s="260"/>
      <c r="G297" s="260"/>
      <c r="H297" s="260"/>
      <c r="I297" s="260"/>
      <c r="J297" s="260"/>
      <c r="K297" s="261"/>
      <c r="L297" s="299"/>
      <c r="M297" s="243"/>
    </row>
    <row r="298" spans="1:13" ht="30" x14ac:dyDescent="0.2">
      <c r="A298" s="247"/>
      <c r="B298" s="276"/>
      <c r="C298" s="242"/>
      <c r="D298" s="98" t="s">
        <v>46</v>
      </c>
      <c r="E298" s="262"/>
      <c r="F298" s="263"/>
      <c r="G298" s="263"/>
      <c r="H298" s="263"/>
      <c r="I298" s="263"/>
      <c r="J298" s="263"/>
      <c r="K298" s="264"/>
      <c r="L298" s="299"/>
      <c r="M298" s="244"/>
    </row>
    <row r="299" spans="1:13" ht="15" customHeight="1" x14ac:dyDescent="0.2">
      <c r="A299" s="240" t="s">
        <v>174</v>
      </c>
      <c r="B299" s="232" t="s">
        <v>173</v>
      </c>
      <c r="C299" s="222" t="s">
        <v>91</v>
      </c>
      <c r="D299" s="98" t="s">
        <v>5</v>
      </c>
      <c r="E299" s="256" t="s">
        <v>181</v>
      </c>
      <c r="F299" s="257"/>
      <c r="G299" s="257"/>
      <c r="H299" s="257"/>
      <c r="I299" s="257"/>
      <c r="J299" s="257"/>
      <c r="K299" s="258"/>
      <c r="L299" s="299"/>
      <c r="M299" s="232"/>
    </row>
    <row r="300" spans="1:13" ht="45" x14ac:dyDescent="0.2">
      <c r="A300" s="245"/>
      <c r="B300" s="243"/>
      <c r="C300" s="241"/>
      <c r="D300" s="98" t="s">
        <v>4</v>
      </c>
      <c r="E300" s="259"/>
      <c r="F300" s="260"/>
      <c r="G300" s="260"/>
      <c r="H300" s="260"/>
      <c r="I300" s="260"/>
      <c r="J300" s="260"/>
      <c r="K300" s="261"/>
      <c r="L300" s="299"/>
      <c r="M300" s="243"/>
    </row>
    <row r="301" spans="1:13" ht="60" x14ac:dyDescent="0.2">
      <c r="A301" s="245"/>
      <c r="B301" s="243"/>
      <c r="C301" s="241"/>
      <c r="D301" s="98" t="s">
        <v>10</v>
      </c>
      <c r="E301" s="259"/>
      <c r="F301" s="260"/>
      <c r="G301" s="260"/>
      <c r="H301" s="260"/>
      <c r="I301" s="260"/>
      <c r="J301" s="260"/>
      <c r="K301" s="261"/>
      <c r="L301" s="299"/>
      <c r="M301" s="243"/>
    </row>
    <row r="302" spans="1:13" ht="75" x14ac:dyDescent="0.2">
      <c r="A302" s="245"/>
      <c r="B302" s="243"/>
      <c r="C302" s="241"/>
      <c r="D302" s="98" t="s">
        <v>26</v>
      </c>
      <c r="E302" s="259"/>
      <c r="F302" s="260"/>
      <c r="G302" s="260"/>
      <c r="H302" s="260"/>
      <c r="I302" s="260"/>
      <c r="J302" s="260"/>
      <c r="K302" s="261"/>
      <c r="L302" s="299"/>
      <c r="M302" s="243"/>
    </row>
    <row r="303" spans="1:13" ht="30" x14ac:dyDescent="0.2">
      <c r="A303" s="246"/>
      <c r="B303" s="244"/>
      <c r="C303" s="242"/>
      <c r="D303" s="98" t="s">
        <v>46</v>
      </c>
      <c r="E303" s="262"/>
      <c r="F303" s="263"/>
      <c r="G303" s="263"/>
      <c r="H303" s="263"/>
      <c r="I303" s="263"/>
      <c r="J303" s="263"/>
      <c r="K303" s="264"/>
      <c r="L303" s="299"/>
      <c r="M303" s="244"/>
    </row>
    <row r="304" spans="1:13" ht="15" customHeight="1" x14ac:dyDescent="0.2">
      <c r="A304" s="240" t="s">
        <v>175</v>
      </c>
      <c r="B304" s="288" t="s">
        <v>176</v>
      </c>
      <c r="C304" s="222" t="s">
        <v>91</v>
      </c>
      <c r="D304" s="98" t="s">
        <v>5</v>
      </c>
      <c r="E304" s="256" t="s">
        <v>181</v>
      </c>
      <c r="F304" s="257"/>
      <c r="G304" s="257"/>
      <c r="H304" s="257"/>
      <c r="I304" s="257"/>
      <c r="J304" s="257"/>
      <c r="K304" s="258"/>
      <c r="L304" s="299"/>
      <c r="M304" s="232"/>
    </row>
    <row r="305" spans="1:13" ht="45" x14ac:dyDescent="0.2">
      <c r="A305" s="245"/>
      <c r="B305" s="229"/>
      <c r="C305" s="241"/>
      <c r="D305" s="98" t="s">
        <v>4</v>
      </c>
      <c r="E305" s="259"/>
      <c r="F305" s="260"/>
      <c r="G305" s="260"/>
      <c r="H305" s="260"/>
      <c r="I305" s="260"/>
      <c r="J305" s="260"/>
      <c r="K305" s="261"/>
      <c r="L305" s="299"/>
      <c r="M305" s="243"/>
    </row>
    <row r="306" spans="1:13" ht="60" x14ac:dyDescent="0.2">
      <c r="A306" s="245"/>
      <c r="B306" s="229"/>
      <c r="C306" s="241"/>
      <c r="D306" s="98" t="s">
        <v>10</v>
      </c>
      <c r="E306" s="259"/>
      <c r="F306" s="260"/>
      <c r="G306" s="260"/>
      <c r="H306" s="260"/>
      <c r="I306" s="260"/>
      <c r="J306" s="260"/>
      <c r="K306" s="261"/>
      <c r="L306" s="299"/>
      <c r="M306" s="243"/>
    </row>
    <row r="307" spans="1:13" ht="75" x14ac:dyDescent="0.2">
      <c r="A307" s="245"/>
      <c r="B307" s="229"/>
      <c r="C307" s="241"/>
      <c r="D307" s="98" t="s">
        <v>26</v>
      </c>
      <c r="E307" s="259"/>
      <c r="F307" s="260"/>
      <c r="G307" s="260"/>
      <c r="H307" s="260"/>
      <c r="I307" s="260"/>
      <c r="J307" s="260"/>
      <c r="K307" s="261"/>
      <c r="L307" s="299"/>
      <c r="M307" s="243"/>
    </row>
    <row r="308" spans="1:13" ht="30" x14ac:dyDescent="0.2">
      <c r="A308" s="246"/>
      <c r="B308" s="230"/>
      <c r="C308" s="242"/>
      <c r="D308" s="98" t="s">
        <v>46</v>
      </c>
      <c r="E308" s="262"/>
      <c r="F308" s="263"/>
      <c r="G308" s="263"/>
      <c r="H308" s="263"/>
      <c r="I308" s="263"/>
      <c r="J308" s="263"/>
      <c r="K308" s="264"/>
      <c r="L308" s="299"/>
      <c r="M308" s="244"/>
    </row>
    <row r="309" spans="1:13" ht="15" x14ac:dyDescent="0.2">
      <c r="A309" s="240">
        <v>2</v>
      </c>
      <c r="B309" s="288" t="s">
        <v>177</v>
      </c>
      <c r="C309" s="222" t="s">
        <v>91</v>
      </c>
      <c r="D309" s="98" t="s">
        <v>5</v>
      </c>
      <c r="E309" s="45">
        <f t="shared" ref="E309:K309" si="97">E314</f>
        <v>0</v>
      </c>
      <c r="F309" s="45">
        <f t="shared" si="97"/>
        <v>14952</v>
      </c>
      <c r="G309" s="45">
        <f t="shared" si="97"/>
        <v>2720</v>
      </c>
      <c r="H309" s="45">
        <f t="shared" si="97"/>
        <v>986.99999999999989</v>
      </c>
      <c r="I309" s="45">
        <f t="shared" si="97"/>
        <v>1245</v>
      </c>
      <c r="J309" s="45">
        <f t="shared" si="97"/>
        <v>5000</v>
      </c>
      <c r="K309" s="45">
        <f t="shared" si="97"/>
        <v>5000</v>
      </c>
      <c r="L309" s="232" t="s">
        <v>183</v>
      </c>
      <c r="M309" s="232"/>
    </row>
    <row r="310" spans="1:13" ht="45" x14ac:dyDescent="0.2">
      <c r="A310" s="245"/>
      <c r="B310" s="229"/>
      <c r="C310" s="241"/>
      <c r="D310" s="98" t="s">
        <v>4</v>
      </c>
      <c r="E310" s="45">
        <f>E315</f>
        <v>0</v>
      </c>
      <c r="F310" s="45">
        <f t="shared" ref="F310:K313" si="98">F315</f>
        <v>0</v>
      </c>
      <c r="G310" s="45">
        <f t="shared" si="98"/>
        <v>0</v>
      </c>
      <c r="H310" s="45">
        <f t="shared" si="98"/>
        <v>0</v>
      </c>
      <c r="I310" s="45">
        <f t="shared" si="98"/>
        <v>0</v>
      </c>
      <c r="J310" s="45">
        <f t="shared" si="98"/>
        <v>0</v>
      </c>
      <c r="K310" s="45">
        <f t="shared" si="98"/>
        <v>0</v>
      </c>
      <c r="L310" s="243"/>
      <c r="M310" s="243"/>
    </row>
    <row r="311" spans="1:13" ht="60" x14ac:dyDescent="0.2">
      <c r="A311" s="245"/>
      <c r="B311" s="229"/>
      <c r="C311" s="241"/>
      <c r="D311" s="98" t="s">
        <v>10</v>
      </c>
      <c r="E311" s="45">
        <f>E316</f>
        <v>0</v>
      </c>
      <c r="F311" s="45">
        <f t="shared" si="98"/>
        <v>0</v>
      </c>
      <c r="G311" s="45">
        <f t="shared" si="98"/>
        <v>0</v>
      </c>
      <c r="H311" s="45">
        <f t="shared" si="98"/>
        <v>0</v>
      </c>
      <c r="I311" s="45">
        <f t="shared" si="98"/>
        <v>0</v>
      </c>
      <c r="J311" s="45">
        <f t="shared" si="98"/>
        <v>0</v>
      </c>
      <c r="K311" s="45">
        <f t="shared" si="98"/>
        <v>0</v>
      </c>
      <c r="L311" s="243"/>
      <c r="M311" s="243"/>
    </row>
    <row r="312" spans="1:13" ht="75" x14ac:dyDescent="0.2">
      <c r="A312" s="245"/>
      <c r="B312" s="229"/>
      <c r="C312" s="241"/>
      <c r="D312" s="98" t="s">
        <v>26</v>
      </c>
      <c r="E312" s="45">
        <f>E317</f>
        <v>0</v>
      </c>
      <c r="F312" s="45">
        <f t="shared" si="98"/>
        <v>14952</v>
      </c>
      <c r="G312" s="45">
        <f t="shared" si="98"/>
        <v>2720</v>
      </c>
      <c r="H312" s="45">
        <f t="shared" si="98"/>
        <v>986.99999999999989</v>
      </c>
      <c r="I312" s="45">
        <f t="shared" si="98"/>
        <v>1245</v>
      </c>
      <c r="J312" s="45">
        <f t="shared" si="98"/>
        <v>5000</v>
      </c>
      <c r="K312" s="45">
        <f t="shared" si="98"/>
        <v>5000</v>
      </c>
      <c r="L312" s="243"/>
      <c r="M312" s="243"/>
    </row>
    <row r="313" spans="1:13" ht="144.75" customHeight="1" x14ac:dyDescent="0.2">
      <c r="A313" s="246"/>
      <c r="B313" s="230"/>
      <c r="C313" s="242"/>
      <c r="D313" s="98" t="s">
        <v>46</v>
      </c>
      <c r="E313" s="45">
        <f>E318</f>
        <v>0</v>
      </c>
      <c r="F313" s="45">
        <f t="shared" si="98"/>
        <v>0</v>
      </c>
      <c r="G313" s="45">
        <f t="shared" si="98"/>
        <v>0</v>
      </c>
      <c r="H313" s="45">
        <f t="shared" si="98"/>
        <v>0</v>
      </c>
      <c r="I313" s="45">
        <f t="shared" si="98"/>
        <v>0</v>
      </c>
      <c r="J313" s="45">
        <f t="shared" si="98"/>
        <v>0</v>
      </c>
      <c r="K313" s="45">
        <f t="shared" si="98"/>
        <v>0</v>
      </c>
      <c r="L313" s="243"/>
      <c r="M313" s="244"/>
    </row>
    <row r="314" spans="1:13" ht="15" x14ac:dyDescent="0.2">
      <c r="A314" s="240" t="s">
        <v>33</v>
      </c>
      <c r="B314" s="288" t="s">
        <v>178</v>
      </c>
      <c r="C314" s="222" t="s">
        <v>91</v>
      </c>
      <c r="D314" s="98" t="s">
        <v>5</v>
      </c>
      <c r="E314" s="45">
        <f>SUM(E315:E318)</f>
        <v>0</v>
      </c>
      <c r="F314" s="45">
        <f t="shared" ref="F314:F328" si="99">SUM(G314:K314)</f>
        <v>14952</v>
      </c>
      <c r="G314" s="45">
        <f>SUM(G315:G318)</f>
        <v>2720</v>
      </c>
      <c r="H314" s="45">
        <f>SUM(H315:H318)</f>
        <v>986.99999999999989</v>
      </c>
      <c r="I314" s="45">
        <f>SUM(I315:I318)</f>
        <v>1245</v>
      </c>
      <c r="J314" s="45">
        <f>SUM(J315:J318)</f>
        <v>5000</v>
      </c>
      <c r="K314" s="45">
        <f>SUM(K315:K318)</f>
        <v>5000</v>
      </c>
      <c r="L314" s="243"/>
      <c r="M314" s="232"/>
    </row>
    <row r="315" spans="1:13" ht="45" x14ac:dyDescent="0.2">
      <c r="A315" s="245"/>
      <c r="B315" s="229"/>
      <c r="C315" s="241"/>
      <c r="D315" s="98" t="s">
        <v>4</v>
      </c>
      <c r="E315" s="45">
        <v>0</v>
      </c>
      <c r="F315" s="45">
        <f t="shared" si="99"/>
        <v>0</v>
      </c>
      <c r="G315" s="45">
        <v>0</v>
      </c>
      <c r="H315" s="45">
        <v>0</v>
      </c>
      <c r="I315" s="45">
        <v>0</v>
      </c>
      <c r="J315" s="45">
        <v>0</v>
      </c>
      <c r="K315" s="45">
        <v>0</v>
      </c>
      <c r="L315" s="243"/>
      <c r="M315" s="243"/>
    </row>
    <row r="316" spans="1:13" ht="60" x14ac:dyDescent="0.2">
      <c r="A316" s="245"/>
      <c r="B316" s="229"/>
      <c r="C316" s="241"/>
      <c r="D316" s="98" t="s">
        <v>10</v>
      </c>
      <c r="E316" s="45">
        <v>0</v>
      </c>
      <c r="F316" s="45">
        <f t="shared" si="99"/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v>0</v>
      </c>
      <c r="L316" s="243"/>
      <c r="M316" s="243"/>
    </row>
    <row r="317" spans="1:13" ht="75" x14ac:dyDescent="0.2">
      <c r="A317" s="245"/>
      <c r="B317" s="229"/>
      <c r="C317" s="241"/>
      <c r="D317" s="98" t="s">
        <v>26</v>
      </c>
      <c r="E317" s="45">
        <v>0</v>
      </c>
      <c r="F317" s="45">
        <f t="shared" si="99"/>
        <v>14952</v>
      </c>
      <c r="G317" s="45">
        <v>2720</v>
      </c>
      <c r="H317" s="45">
        <f>3000-180-150-525-390-210-120-60-233.9-118.1-26</f>
        <v>986.99999999999989</v>
      </c>
      <c r="I317" s="45">
        <f>3000-750-300-60-645</f>
        <v>1245</v>
      </c>
      <c r="J317" s="45">
        <v>5000</v>
      </c>
      <c r="K317" s="45">
        <v>5000</v>
      </c>
      <c r="L317" s="243"/>
      <c r="M317" s="243"/>
    </row>
    <row r="318" spans="1:13" ht="30" x14ac:dyDescent="0.2">
      <c r="A318" s="246"/>
      <c r="B318" s="230"/>
      <c r="C318" s="242"/>
      <c r="D318" s="98" t="s">
        <v>46</v>
      </c>
      <c r="E318" s="45">
        <v>0</v>
      </c>
      <c r="F318" s="45">
        <f t="shared" si="99"/>
        <v>0</v>
      </c>
      <c r="G318" s="45">
        <v>0</v>
      </c>
      <c r="H318" s="45">
        <v>0</v>
      </c>
      <c r="I318" s="45">
        <v>0</v>
      </c>
      <c r="J318" s="45">
        <v>0</v>
      </c>
      <c r="K318" s="45">
        <v>0</v>
      </c>
      <c r="L318" s="244"/>
      <c r="M318" s="244"/>
    </row>
    <row r="319" spans="1:13" ht="15" x14ac:dyDescent="0.2">
      <c r="A319" s="240">
        <v>3</v>
      </c>
      <c r="B319" s="288" t="s">
        <v>179</v>
      </c>
      <c r="C319" s="222" t="s">
        <v>91</v>
      </c>
      <c r="D319" s="98" t="s">
        <v>5</v>
      </c>
      <c r="E319" s="45">
        <f t="shared" ref="E319:K319" si="100">E324</f>
        <v>0</v>
      </c>
      <c r="F319" s="45">
        <f t="shared" si="100"/>
        <v>202660.6</v>
      </c>
      <c r="G319" s="45">
        <f t="shared" si="100"/>
        <v>0</v>
      </c>
      <c r="H319" s="45">
        <f t="shared" si="100"/>
        <v>4662.5999999999985</v>
      </c>
      <c r="I319" s="45">
        <f t="shared" si="100"/>
        <v>37494</v>
      </c>
      <c r="J319" s="45">
        <f t="shared" si="100"/>
        <v>80252</v>
      </c>
      <c r="K319" s="45">
        <f t="shared" si="100"/>
        <v>80252</v>
      </c>
      <c r="L319" s="232" t="s">
        <v>183</v>
      </c>
      <c r="M319" s="232" t="s">
        <v>412</v>
      </c>
    </row>
    <row r="320" spans="1:13" ht="45" x14ac:dyDescent="0.2">
      <c r="A320" s="245"/>
      <c r="B320" s="229"/>
      <c r="C320" s="241"/>
      <c r="D320" s="98" t="s">
        <v>4</v>
      </c>
      <c r="E320" s="45">
        <f>E325</f>
        <v>0</v>
      </c>
      <c r="F320" s="45">
        <f t="shared" ref="F320:K323" si="101">F325</f>
        <v>0</v>
      </c>
      <c r="G320" s="45">
        <f t="shared" si="101"/>
        <v>0</v>
      </c>
      <c r="H320" s="45">
        <f t="shared" si="101"/>
        <v>0</v>
      </c>
      <c r="I320" s="45">
        <f t="shared" si="101"/>
        <v>0</v>
      </c>
      <c r="J320" s="45">
        <f t="shared" si="101"/>
        <v>0</v>
      </c>
      <c r="K320" s="45">
        <f t="shared" si="101"/>
        <v>0</v>
      </c>
      <c r="L320" s="243"/>
      <c r="M320" s="243"/>
    </row>
    <row r="321" spans="1:13" ht="60" x14ac:dyDescent="0.2">
      <c r="A321" s="245"/>
      <c r="B321" s="229"/>
      <c r="C321" s="241"/>
      <c r="D321" s="98" t="s">
        <v>10</v>
      </c>
      <c r="E321" s="45">
        <f>E326</f>
        <v>0</v>
      </c>
      <c r="F321" s="45">
        <f t="shared" si="101"/>
        <v>0</v>
      </c>
      <c r="G321" s="45">
        <f t="shared" si="101"/>
        <v>0</v>
      </c>
      <c r="H321" s="45">
        <f t="shared" si="101"/>
        <v>0</v>
      </c>
      <c r="I321" s="45">
        <f t="shared" si="101"/>
        <v>0</v>
      </c>
      <c r="J321" s="45">
        <f t="shared" si="101"/>
        <v>0</v>
      </c>
      <c r="K321" s="45">
        <f t="shared" si="101"/>
        <v>0</v>
      </c>
      <c r="L321" s="243"/>
      <c r="M321" s="243"/>
    </row>
    <row r="322" spans="1:13" ht="75" x14ac:dyDescent="0.2">
      <c r="A322" s="245"/>
      <c r="B322" s="229"/>
      <c r="C322" s="241"/>
      <c r="D322" s="98" t="s">
        <v>26</v>
      </c>
      <c r="E322" s="45">
        <f>E327</f>
        <v>0</v>
      </c>
      <c r="F322" s="45">
        <f t="shared" si="101"/>
        <v>202660.6</v>
      </c>
      <c r="G322" s="45">
        <f t="shared" si="101"/>
        <v>0</v>
      </c>
      <c r="H322" s="45">
        <f t="shared" si="101"/>
        <v>4662.5999999999985</v>
      </c>
      <c r="I322" s="45">
        <f t="shared" si="101"/>
        <v>37494</v>
      </c>
      <c r="J322" s="45">
        <f t="shared" si="101"/>
        <v>80252</v>
      </c>
      <c r="K322" s="45">
        <f t="shared" si="101"/>
        <v>80252</v>
      </c>
      <c r="L322" s="243"/>
      <c r="M322" s="243"/>
    </row>
    <row r="323" spans="1:13" ht="30" x14ac:dyDescent="0.2">
      <c r="A323" s="246"/>
      <c r="B323" s="230"/>
      <c r="C323" s="242"/>
      <c r="D323" s="98" t="s">
        <v>46</v>
      </c>
      <c r="E323" s="45">
        <f>E328</f>
        <v>0</v>
      </c>
      <c r="F323" s="45">
        <f t="shared" si="101"/>
        <v>0</v>
      </c>
      <c r="G323" s="45">
        <f t="shared" si="101"/>
        <v>0</v>
      </c>
      <c r="H323" s="45">
        <f t="shared" si="101"/>
        <v>0</v>
      </c>
      <c r="I323" s="45">
        <f t="shared" si="101"/>
        <v>0</v>
      </c>
      <c r="J323" s="45">
        <f t="shared" si="101"/>
        <v>0</v>
      </c>
      <c r="K323" s="45">
        <f t="shared" si="101"/>
        <v>0</v>
      </c>
      <c r="L323" s="243"/>
      <c r="M323" s="243"/>
    </row>
    <row r="324" spans="1:13" ht="15" customHeight="1" x14ac:dyDescent="0.2">
      <c r="A324" s="240" t="s">
        <v>131</v>
      </c>
      <c r="B324" s="277" t="s">
        <v>180</v>
      </c>
      <c r="C324" s="222" t="s">
        <v>91</v>
      </c>
      <c r="D324" s="98" t="s">
        <v>5</v>
      </c>
      <c r="E324" s="45">
        <f>SUM(E325:E328)</f>
        <v>0</v>
      </c>
      <c r="F324" s="45">
        <f t="shared" si="99"/>
        <v>202660.6</v>
      </c>
      <c r="G324" s="45">
        <f>SUM(G325:G328)</f>
        <v>0</v>
      </c>
      <c r="H324" s="45">
        <f>SUM(H325:H328)</f>
        <v>4662.5999999999985</v>
      </c>
      <c r="I324" s="45">
        <f>SUM(I325:I328)</f>
        <v>37494</v>
      </c>
      <c r="J324" s="45">
        <f>SUM(J325:J328)</f>
        <v>80252</v>
      </c>
      <c r="K324" s="45">
        <f>SUM(K325:K328)</f>
        <v>80252</v>
      </c>
      <c r="L324" s="243"/>
      <c r="M324" s="243"/>
    </row>
    <row r="325" spans="1:13" ht="45" x14ac:dyDescent="0.2">
      <c r="A325" s="245"/>
      <c r="B325" s="243"/>
      <c r="C325" s="241"/>
      <c r="D325" s="98" t="s">
        <v>4</v>
      </c>
      <c r="E325" s="45">
        <v>0</v>
      </c>
      <c r="F325" s="45">
        <f t="shared" si="99"/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0</v>
      </c>
      <c r="L325" s="243"/>
      <c r="M325" s="243"/>
    </row>
    <row r="326" spans="1:13" ht="60" x14ac:dyDescent="0.2">
      <c r="A326" s="245"/>
      <c r="B326" s="243"/>
      <c r="C326" s="241"/>
      <c r="D326" s="98" t="s">
        <v>10</v>
      </c>
      <c r="E326" s="45">
        <v>0</v>
      </c>
      <c r="F326" s="45">
        <f t="shared" si="99"/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0</v>
      </c>
      <c r="L326" s="243"/>
      <c r="M326" s="243"/>
    </row>
    <row r="327" spans="1:13" ht="75" x14ac:dyDescent="0.2">
      <c r="A327" s="245"/>
      <c r="B327" s="243"/>
      <c r="C327" s="241"/>
      <c r="D327" s="98" t="s">
        <v>26</v>
      </c>
      <c r="E327" s="45">
        <f>254.4-254.4</f>
        <v>0</v>
      </c>
      <c r="F327" s="45">
        <f t="shared" si="99"/>
        <v>202660.6</v>
      </c>
      <c r="G327" s="45">
        <v>0</v>
      </c>
      <c r="H327" s="45">
        <f>67790-28834-16031.4-13000-5262</f>
        <v>4662.5999999999985</v>
      </c>
      <c r="I327" s="45">
        <f>63470-9976-16000</f>
        <v>37494</v>
      </c>
      <c r="J327" s="45">
        <v>80252</v>
      </c>
      <c r="K327" s="45">
        <v>80252</v>
      </c>
      <c r="L327" s="243"/>
      <c r="M327" s="243"/>
    </row>
    <row r="328" spans="1:13" ht="30" x14ac:dyDescent="0.2">
      <c r="A328" s="246"/>
      <c r="B328" s="244"/>
      <c r="C328" s="242"/>
      <c r="D328" s="98" t="s">
        <v>46</v>
      </c>
      <c r="E328" s="45">
        <v>0</v>
      </c>
      <c r="F328" s="45">
        <f t="shared" si="99"/>
        <v>0</v>
      </c>
      <c r="G328" s="45">
        <v>0</v>
      </c>
      <c r="H328" s="45">
        <v>0</v>
      </c>
      <c r="I328" s="45">
        <v>0</v>
      </c>
      <c r="J328" s="45">
        <v>0</v>
      </c>
      <c r="K328" s="45">
        <v>0</v>
      </c>
      <c r="L328" s="244"/>
      <c r="M328" s="244"/>
    </row>
    <row r="329" spans="1:13" ht="15" customHeight="1" x14ac:dyDescent="0.2">
      <c r="A329" s="253"/>
      <c r="B329" s="278" t="s">
        <v>164</v>
      </c>
      <c r="C329" s="279"/>
      <c r="D329" s="98" t="s">
        <v>5</v>
      </c>
      <c r="E329" s="45">
        <f t="shared" ref="E329:K329" si="102">E309+E319</f>
        <v>0</v>
      </c>
      <c r="F329" s="45">
        <f t="shared" si="102"/>
        <v>217612.6</v>
      </c>
      <c r="G329" s="45">
        <f t="shared" si="102"/>
        <v>2720</v>
      </c>
      <c r="H329" s="45">
        <f t="shared" si="102"/>
        <v>5649.5999999999985</v>
      </c>
      <c r="I329" s="45">
        <f t="shared" si="102"/>
        <v>38739</v>
      </c>
      <c r="J329" s="45">
        <f t="shared" si="102"/>
        <v>85252</v>
      </c>
      <c r="K329" s="45">
        <f t="shared" si="102"/>
        <v>85252</v>
      </c>
      <c r="L329" s="232"/>
      <c r="M329" s="232"/>
    </row>
    <row r="330" spans="1:13" ht="45" x14ac:dyDescent="0.2">
      <c r="A330" s="254"/>
      <c r="B330" s="280"/>
      <c r="C330" s="281"/>
      <c r="D330" s="98" t="s">
        <v>4</v>
      </c>
      <c r="E330" s="45">
        <f>E310+E320</f>
        <v>0</v>
      </c>
      <c r="F330" s="45">
        <f t="shared" ref="F330:K333" si="103">F310+F320</f>
        <v>0</v>
      </c>
      <c r="G330" s="45">
        <f t="shared" si="103"/>
        <v>0</v>
      </c>
      <c r="H330" s="45">
        <f t="shared" si="103"/>
        <v>0</v>
      </c>
      <c r="I330" s="45">
        <f t="shared" si="103"/>
        <v>0</v>
      </c>
      <c r="J330" s="45">
        <f t="shared" si="103"/>
        <v>0</v>
      </c>
      <c r="K330" s="45">
        <f t="shared" si="103"/>
        <v>0</v>
      </c>
      <c r="L330" s="243"/>
      <c r="M330" s="243"/>
    </row>
    <row r="331" spans="1:13" ht="60" x14ac:dyDescent="0.2">
      <c r="A331" s="254"/>
      <c r="B331" s="280"/>
      <c r="C331" s="281"/>
      <c r="D331" s="98" t="s">
        <v>10</v>
      </c>
      <c r="E331" s="45">
        <f>E311+E321</f>
        <v>0</v>
      </c>
      <c r="F331" s="45">
        <f t="shared" si="103"/>
        <v>0</v>
      </c>
      <c r="G331" s="45">
        <f t="shared" si="103"/>
        <v>0</v>
      </c>
      <c r="H331" s="45">
        <f t="shared" si="103"/>
        <v>0</v>
      </c>
      <c r="I331" s="45">
        <f t="shared" si="103"/>
        <v>0</v>
      </c>
      <c r="J331" s="45">
        <f t="shared" si="103"/>
        <v>0</v>
      </c>
      <c r="K331" s="45">
        <f t="shared" si="103"/>
        <v>0</v>
      </c>
      <c r="L331" s="243"/>
      <c r="M331" s="243"/>
    </row>
    <row r="332" spans="1:13" ht="75" x14ac:dyDescent="0.2">
      <c r="A332" s="254"/>
      <c r="B332" s="280"/>
      <c r="C332" s="281"/>
      <c r="D332" s="98" t="s">
        <v>26</v>
      </c>
      <c r="E332" s="45">
        <f>E312+E322</f>
        <v>0</v>
      </c>
      <c r="F332" s="45">
        <f t="shared" si="103"/>
        <v>217612.6</v>
      </c>
      <c r="G332" s="45">
        <f t="shared" si="103"/>
        <v>2720</v>
      </c>
      <c r="H332" s="45">
        <f t="shared" si="103"/>
        <v>5649.5999999999985</v>
      </c>
      <c r="I332" s="45">
        <f t="shared" si="103"/>
        <v>38739</v>
      </c>
      <c r="J332" s="45">
        <f t="shared" si="103"/>
        <v>85252</v>
      </c>
      <c r="K332" s="45">
        <f t="shared" si="103"/>
        <v>85252</v>
      </c>
      <c r="L332" s="243"/>
      <c r="M332" s="243"/>
    </row>
    <row r="333" spans="1:13" ht="30" x14ac:dyDescent="0.2">
      <c r="A333" s="255"/>
      <c r="B333" s="282"/>
      <c r="C333" s="283"/>
      <c r="D333" s="98" t="s">
        <v>46</v>
      </c>
      <c r="E333" s="45">
        <f>E313+E323</f>
        <v>0</v>
      </c>
      <c r="F333" s="45">
        <f t="shared" si="103"/>
        <v>0</v>
      </c>
      <c r="G333" s="45">
        <f t="shared" si="103"/>
        <v>0</v>
      </c>
      <c r="H333" s="45">
        <f t="shared" si="103"/>
        <v>0</v>
      </c>
      <c r="I333" s="45">
        <f t="shared" si="103"/>
        <v>0</v>
      </c>
      <c r="J333" s="45">
        <f t="shared" si="103"/>
        <v>0</v>
      </c>
      <c r="K333" s="45">
        <f t="shared" si="103"/>
        <v>0</v>
      </c>
      <c r="L333" s="244"/>
      <c r="M333" s="244"/>
    </row>
    <row r="334" spans="1:13" ht="22.5" customHeight="1" x14ac:dyDescent="0.2">
      <c r="A334" s="272" t="s">
        <v>330</v>
      </c>
      <c r="B334" s="273"/>
      <c r="C334" s="273"/>
      <c r="D334" s="273"/>
      <c r="E334" s="273"/>
      <c r="F334" s="273"/>
      <c r="G334" s="273"/>
      <c r="H334" s="273"/>
      <c r="I334" s="273"/>
      <c r="J334" s="273"/>
      <c r="K334" s="273"/>
      <c r="L334" s="273"/>
      <c r="M334" s="274"/>
    </row>
    <row r="335" spans="1:13" ht="25.5" customHeight="1" x14ac:dyDescent="0.2">
      <c r="A335" s="247" t="s">
        <v>9</v>
      </c>
      <c r="B335" s="276" t="s">
        <v>63</v>
      </c>
      <c r="C335" s="222" t="s">
        <v>91</v>
      </c>
      <c r="D335" s="98" t="s">
        <v>5</v>
      </c>
      <c r="E335" s="45">
        <f>E340+E345+E350</f>
        <v>266964.8</v>
      </c>
      <c r="F335" s="45">
        <f t="shared" ref="F335:F413" si="104">SUM(G335:K335)</f>
        <v>1665225.4</v>
      </c>
      <c r="G335" s="45">
        <f>SUM(G336:G339)</f>
        <v>273576.5</v>
      </c>
      <c r="H335" s="45">
        <f>SUM(H336:H339)</f>
        <v>305097.39999999997</v>
      </c>
      <c r="I335" s="45">
        <f>SUM(I336:I339)</f>
        <v>384375.10000000003</v>
      </c>
      <c r="J335" s="45">
        <f>SUM(J336:J339)</f>
        <v>351066.7</v>
      </c>
      <c r="K335" s="45">
        <f>SUM(K336:K339)</f>
        <v>351109.7</v>
      </c>
      <c r="L335" s="232"/>
      <c r="M335" s="232"/>
    </row>
    <row r="336" spans="1:13" ht="47.25" customHeight="1" x14ac:dyDescent="0.2">
      <c r="A336" s="247"/>
      <c r="B336" s="276"/>
      <c r="C336" s="241"/>
      <c r="D336" s="98" t="s">
        <v>4</v>
      </c>
      <c r="E336" s="45">
        <f>E341+E346+E351</f>
        <v>0</v>
      </c>
      <c r="F336" s="45">
        <f t="shared" si="104"/>
        <v>0</v>
      </c>
      <c r="G336" s="45">
        <f t="shared" ref="G336:K339" si="105">G341+G346+G351</f>
        <v>0</v>
      </c>
      <c r="H336" s="45">
        <f t="shared" si="105"/>
        <v>0</v>
      </c>
      <c r="I336" s="45">
        <f t="shared" si="105"/>
        <v>0</v>
      </c>
      <c r="J336" s="45">
        <f t="shared" si="105"/>
        <v>0</v>
      </c>
      <c r="K336" s="45">
        <f t="shared" si="105"/>
        <v>0</v>
      </c>
      <c r="L336" s="243"/>
      <c r="M336" s="243"/>
    </row>
    <row r="337" spans="1:13" ht="60" x14ac:dyDescent="0.2">
      <c r="A337" s="247"/>
      <c r="B337" s="276"/>
      <c r="C337" s="241"/>
      <c r="D337" s="98" t="s">
        <v>10</v>
      </c>
      <c r="E337" s="45">
        <f>E342+E347+E352</f>
        <v>14327.5</v>
      </c>
      <c r="F337" s="45">
        <f t="shared" si="104"/>
        <v>62484.6</v>
      </c>
      <c r="G337" s="45">
        <f t="shared" si="105"/>
        <v>9288</v>
      </c>
      <c r="H337" s="45">
        <f t="shared" si="105"/>
        <v>15292.599999999999</v>
      </c>
      <c r="I337" s="45">
        <f t="shared" si="105"/>
        <v>18015</v>
      </c>
      <c r="J337" s="45">
        <f t="shared" si="105"/>
        <v>9923</v>
      </c>
      <c r="K337" s="45">
        <f t="shared" si="105"/>
        <v>9966</v>
      </c>
      <c r="L337" s="243"/>
      <c r="M337" s="243"/>
    </row>
    <row r="338" spans="1:13" ht="75" x14ac:dyDescent="0.2">
      <c r="A338" s="247"/>
      <c r="B338" s="276"/>
      <c r="C338" s="241"/>
      <c r="D338" s="98" t="s">
        <v>26</v>
      </c>
      <c r="E338" s="45">
        <f>E343+E348+E353</f>
        <v>252637.3</v>
      </c>
      <c r="F338" s="45">
        <f t="shared" si="104"/>
        <v>1602740.8</v>
      </c>
      <c r="G338" s="45">
        <f t="shared" si="105"/>
        <v>264288.5</v>
      </c>
      <c r="H338" s="45">
        <f t="shared" si="105"/>
        <v>289804.79999999999</v>
      </c>
      <c r="I338" s="45">
        <f t="shared" si="105"/>
        <v>366360.10000000003</v>
      </c>
      <c r="J338" s="45">
        <f t="shared" si="105"/>
        <v>341143.7</v>
      </c>
      <c r="K338" s="45">
        <f t="shared" si="105"/>
        <v>341143.7</v>
      </c>
      <c r="L338" s="243"/>
      <c r="M338" s="243"/>
    </row>
    <row r="339" spans="1:13" ht="30" x14ac:dyDescent="0.2">
      <c r="A339" s="247"/>
      <c r="B339" s="276"/>
      <c r="C339" s="242"/>
      <c r="D339" s="98" t="s">
        <v>46</v>
      </c>
      <c r="E339" s="45">
        <f>E344+E349+E354</f>
        <v>0</v>
      </c>
      <c r="F339" s="45">
        <f t="shared" si="104"/>
        <v>0</v>
      </c>
      <c r="G339" s="45">
        <f t="shared" si="105"/>
        <v>0</v>
      </c>
      <c r="H339" s="45">
        <f t="shared" si="105"/>
        <v>0</v>
      </c>
      <c r="I339" s="45">
        <f t="shared" si="105"/>
        <v>0</v>
      </c>
      <c r="J339" s="45">
        <f t="shared" si="105"/>
        <v>0</v>
      </c>
      <c r="K339" s="45">
        <f t="shared" si="105"/>
        <v>0</v>
      </c>
      <c r="L339" s="244"/>
      <c r="M339" s="244"/>
    </row>
    <row r="340" spans="1:13" ht="15" x14ac:dyDescent="0.2">
      <c r="A340" s="292" t="s">
        <v>15</v>
      </c>
      <c r="B340" s="275" t="s">
        <v>64</v>
      </c>
      <c r="C340" s="222" t="s">
        <v>91</v>
      </c>
      <c r="D340" s="98" t="s">
        <v>5</v>
      </c>
      <c r="E340" s="45">
        <f>SUM(E341:E344)</f>
        <v>28328.799999999999</v>
      </c>
      <c r="F340" s="45">
        <f t="shared" si="104"/>
        <v>111905.59999999999</v>
      </c>
      <c r="G340" s="45">
        <f>SUM(G341:G344)</f>
        <v>27170.299999999996</v>
      </c>
      <c r="H340" s="45">
        <f>SUM(H341:H344)</f>
        <v>21096.3</v>
      </c>
      <c r="I340" s="45">
        <f>SUM(I341:I344)</f>
        <v>18039</v>
      </c>
      <c r="J340" s="45">
        <f>SUM(J341:J344)</f>
        <v>22800</v>
      </c>
      <c r="K340" s="45">
        <f>SUM(K341:K344)</f>
        <v>22800</v>
      </c>
      <c r="L340" s="232" t="s">
        <v>79</v>
      </c>
      <c r="M340" s="232"/>
    </row>
    <row r="341" spans="1:13" ht="45" x14ac:dyDescent="0.2">
      <c r="A341" s="292"/>
      <c r="B341" s="276"/>
      <c r="C341" s="241"/>
      <c r="D341" s="98" t="s">
        <v>4</v>
      </c>
      <c r="E341" s="45">
        <v>0</v>
      </c>
      <c r="F341" s="45">
        <f t="shared" si="104"/>
        <v>0</v>
      </c>
      <c r="G341" s="45">
        <v>0</v>
      </c>
      <c r="H341" s="45">
        <v>0</v>
      </c>
      <c r="I341" s="45">
        <v>0</v>
      </c>
      <c r="J341" s="45">
        <v>0</v>
      </c>
      <c r="K341" s="45">
        <v>0</v>
      </c>
      <c r="L341" s="243"/>
      <c r="M341" s="243"/>
    </row>
    <row r="342" spans="1:13" ht="60" x14ac:dyDescent="0.2">
      <c r="A342" s="292"/>
      <c r="B342" s="276"/>
      <c r="C342" s="241"/>
      <c r="D342" s="98" t="s">
        <v>10</v>
      </c>
      <c r="E342" s="45">
        <v>0</v>
      </c>
      <c r="F342" s="45">
        <f t="shared" si="104"/>
        <v>198.6</v>
      </c>
      <c r="G342" s="45">
        <v>198.6</v>
      </c>
      <c r="H342" s="45">
        <v>0</v>
      </c>
      <c r="I342" s="45">
        <v>0</v>
      </c>
      <c r="J342" s="45">
        <v>0</v>
      </c>
      <c r="K342" s="45">
        <v>0</v>
      </c>
      <c r="L342" s="243"/>
      <c r="M342" s="243"/>
    </row>
    <row r="343" spans="1:13" ht="75" x14ac:dyDescent="0.2">
      <c r="A343" s="292"/>
      <c r="B343" s="276"/>
      <c r="C343" s="241"/>
      <c r="D343" s="98" t="s">
        <v>26</v>
      </c>
      <c r="E343" s="45">
        <f>27834+338.5+156.3</f>
        <v>28328.799999999999</v>
      </c>
      <c r="F343" s="45">
        <f t="shared" si="104"/>
        <v>111707</v>
      </c>
      <c r="G343" s="45">
        <f>25397.3+250+949.6+374.8</f>
        <v>26971.699999999997</v>
      </c>
      <c r="H343" s="45">
        <f>22114.1-3247.9+1500+1150+100+163-2000+4.7+2000-471.5-303+170+149+60-110+100+100-100-50-200-80-43+20+103-22.1-10</f>
        <v>21096.3</v>
      </c>
      <c r="I343" s="45">
        <f>20+650+9680+1470+300+100+10+5755+30-50+24+50</f>
        <v>18039</v>
      </c>
      <c r="J343" s="45">
        <f>200+20+650+9700+2620+500+200+10+8900</f>
        <v>22800</v>
      </c>
      <c r="K343" s="45">
        <f>200+20+650+9700+2620+500+200+10+8900</f>
        <v>22800</v>
      </c>
      <c r="L343" s="243"/>
      <c r="M343" s="243"/>
    </row>
    <row r="344" spans="1:13" ht="30" x14ac:dyDescent="0.2">
      <c r="A344" s="292"/>
      <c r="B344" s="276"/>
      <c r="C344" s="242"/>
      <c r="D344" s="98" t="s">
        <v>46</v>
      </c>
      <c r="E344" s="45">
        <v>0</v>
      </c>
      <c r="F344" s="45">
        <f t="shared" si="104"/>
        <v>0</v>
      </c>
      <c r="G344" s="45">
        <v>0</v>
      </c>
      <c r="H344" s="45">
        <v>0</v>
      </c>
      <c r="I344" s="45">
        <v>0</v>
      </c>
      <c r="J344" s="45">
        <v>0</v>
      </c>
      <c r="K344" s="45">
        <v>0</v>
      </c>
      <c r="L344" s="244"/>
      <c r="M344" s="244"/>
    </row>
    <row r="345" spans="1:13" ht="23.25" customHeight="1" x14ac:dyDescent="0.2">
      <c r="A345" s="247" t="s">
        <v>38</v>
      </c>
      <c r="B345" s="287" t="s">
        <v>65</v>
      </c>
      <c r="C345" s="222" t="s">
        <v>91</v>
      </c>
      <c r="D345" s="98" t="s">
        <v>5</v>
      </c>
      <c r="E345" s="45">
        <f>SUM(E346:E349)</f>
        <v>6306.1</v>
      </c>
      <c r="F345" s="45">
        <f t="shared" si="104"/>
        <v>27066.999999999996</v>
      </c>
      <c r="G345" s="45">
        <f>SUM(G346:G349)</f>
        <v>3374</v>
      </c>
      <c r="H345" s="45">
        <f>SUM(H346:H349)</f>
        <v>16331.299999999997</v>
      </c>
      <c r="I345" s="45">
        <f>SUM(I346:I349)</f>
        <v>1961.7</v>
      </c>
      <c r="J345" s="45">
        <f>SUM(J346:J349)</f>
        <v>2700</v>
      </c>
      <c r="K345" s="45">
        <f>SUM(K346:K349)</f>
        <v>2700</v>
      </c>
      <c r="L345" s="232" t="s">
        <v>79</v>
      </c>
      <c r="M345" s="232"/>
    </row>
    <row r="346" spans="1:13" ht="45" x14ac:dyDescent="0.2">
      <c r="A346" s="247"/>
      <c r="B346" s="287"/>
      <c r="C346" s="241"/>
      <c r="D346" s="98" t="s">
        <v>4</v>
      </c>
      <c r="E346" s="45">
        <v>0</v>
      </c>
      <c r="F346" s="45">
        <f t="shared" si="104"/>
        <v>0</v>
      </c>
      <c r="G346" s="45">
        <v>0</v>
      </c>
      <c r="H346" s="45">
        <v>0</v>
      </c>
      <c r="I346" s="45">
        <v>0</v>
      </c>
      <c r="J346" s="45">
        <v>0</v>
      </c>
      <c r="K346" s="45">
        <v>0</v>
      </c>
      <c r="L346" s="243"/>
      <c r="M346" s="243"/>
    </row>
    <row r="347" spans="1:13" ht="60" x14ac:dyDescent="0.2">
      <c r="A347" s="247"/>
      <c r="B347" s="287"/>
      <c r="C347" s="241"/>
      <c r="D347" s="98" t="s">
        <v>10</v>
      </c>
      <c r="E347" s="45">
        <v>3632.9</v>
      </c>
      <c r="F347" s="45">
        <f t="shared" si="104"/>
        <v>2343.2999999999997</v>
      </c>
      <c r="G347" s="45">
        <v>384</v>
      </c>
      <c r="H347" s="45">
        <f>582.6-179.9+200+1635-87-191.4</f>
        <v>1959.2999999999997</v>
      </c>
      <c r="I347" s="45">
        <v>0</v>
      </c>
      <c r="J347" s="45">
        <v>0</v>
      </c>
      <c r="K347" s="45">
        <v>0</v>
      </c>
      <c r="L347" s="243"/>
      <c r="M347" s="243"/>
    </row>
    <row r="348" spans="1:13" ht="75" x14ac:dyDescent="0.2">
      <c r="A348" s="247"/>
      <c r="B348" s="287"/>
      <c r="C348" s="241"/>
      <c r="D348" s="98" t="s">
        <v>26</v>
      </c>
      <c r="E348" s="45">
        <f>2558.2+115</f>
        <v>2673.2</v>
      </c>
      <c r="F348" s="45">
        <f t="shared" si="104"/>
        <v>24723.7</v>
      </c>
      <c r="G348" s="45">
        <f>2842+148</f>
        <v>2990</v>
      </c>
      <c r="H348" s="45">
        <f>2165+10835-1082.7+265+1145-163-4.7-7.5-113.2+660+200+40-149+200-100-100+200+50+300-5+27.1+10</f>
        <v>14371.999999999998</v>
      </c>
      <c r="I348" s="45">
        <f>1130+200-30+600+50-55.5+67.2</f>
        <v>1961.7</v>
      </c>
      <c r="J348" s="45">
        <f>200+2500</f>
        <v>2700</v>
      </c>
      <c r="K348" s="45">
        <f>200+2500</f>
        <v>2700</v>
      </c>
      <c r="L348" s="243"/>
      <c r="M348" s="243"/>
    </row>
    <row r="349" spans="1:13" ht="30" x14ac:dyDescent="0.2">
      <c r="A349" s="247"/>
      <c r="B349" s="287"/>
      <c r="C349" s="242"/>
      <c r="D349" s="98" t="s">
        <v>46</v>
      </c>
      <c r="E349" s="45">
        <v>0</v>
      </c>
      <c r="F349" s="45">
        <f t="shared" si="104"/>
        <v>0</v>
      </c>
      <c r="G349" s="45">
        <v>0</v>
      </c>
      <c r="H349" s="45">
        <v>0</v>
      </c>
      <c r="I349" s="45">
        <v>0</v>
      </c>
      <c r="J349" s="45">
        <v>0</v>
      </c>
      <c r="K349" s="45">
        <v>0</v>
      </c>
      <c r="L349" s="244"/>
      <c r="M349" s="244"/>
    </row>
    <row r="350" spans="1:13" ht="15" x14ac:dyDescent="0.2">
      <c r="A350" s="247" t="s">
        <v>48</v>
      </c>
      <c r="B350" s="276" t="s">
        <v>66</v>
      </c>
      <c r="C350" s="222" t="s">
        <v>91</v>
      </c>
      <c r="D350" s="98" t="s">
        <v>5</v>
      </c>
      <c r="E350" s="45">
        <f>SUM(E351:E354)</f>
        <v>232329.9</v>
      </c>
      <c r="F350" s="45">
        <f t="shared" si="104"/>
        <v>1526252.8</v>
      </c>
      <c r="G350" s="45">
        <f>SUM(G351:G354)</f>
        <v>243032.2</v>
      </c>
      <c r="H350" s="45">
        <f>SUM(H351:H354)</f>
        <v>267669.8</v>
      </c>
      <c r="I350" s="45">
        <f>SUM(I351:I354)</f>
        <v>364374.4</v>
      </c>
      <c r="J350" s="45">
        <f>SUM(J351:J354)</f>
        <v>325566.7</v>
      </c>
      <c r="K350" s="45">
        <f>SUM(K351:K354)</f>
        <v>325609.7</v>
      </c>
      <c r="L350" s="232" t="s">
        <v>80</v>
      </c>
      <c r="M350" s="232"/>
    </row>
    <row r="351" spans="1:13" ht="45" x14ac:dyDescent="0.2">
      <c r="A351" s="247"/>
      <c r="B351" s="276"/>
      <c r="C351" s="241"/>
      <c r="D351" s="98" t="s">
        <v>4</v>
      </c>
      <c r="E351" s="45">
        <v>0</v>
      </c>
      <c r="F351" s="45">
        <f t="shared" si="104"/>
        <v>0</v>
      </c>
      <c r="G351" s="45">
        <v>0</v>
      </c>
      <c r="H351" s="45">
        <v>0</v>
      </c>
      <c r="I351" s="45">
        <v>0</v>
      </c>
      <c r="J351" s="45">
        <v>0</v>
      </c>
      <c r="K351" s="45">
        <v>0</v>
      </c>
      <c r="L351" s="243"/>
      <c r="M351" s="243"/>
    </row>
    <row r="352" spans="1:13" ht="60" x14ac:dyDescent="0.2">
      <c r="A352" s="247"/>
      <c r="B352" s="276"/>
      <c r="C352" s="241"/>
      <c r="D352" s="98" t="s">
        <v>10</v>
      </c>
      <c r="E352" s="45">
        <v>10694.6</v>
      </c>
      <c r="F352" s="45">
        <f t="shared" si="104"/>
        <v>59942.7</v>
      </c>
      <c r="G352" s="45">
        <v>8705.4</v>
      </c>
      <c r="H352" s="45">
        <f>8260.4+703.9+4369</f>
        <v>13333.3</v>
      </c>
      <c r="I352" s="45">
        <f>3703+6179+4369+3764</f>
        <v>18015</v>
      </c>
      <c r="J352" s="45">
        <f>3744+6179</f>
        <v>9923</v>
      </c>
      <c r="K352" s="45">
        <f>3787+6179</f>
        <v>9966</v>
      </c>
      <c r="L352" s="243"/>
      <c r="M352" s="243"/>
    </row>
    <row r="353" spans="1:13" ht="75" x14ac:dyDescent="0.2">
      <c r="A353" s="247"/>
      <c r="B353" s="276"/>
      <c r="C353" s="241"/>
      <c r="D353" s="98" t="s">
        <v>26</v>
      </c>
      <c r="E353" s="45">
        <f>210548.3+7088+3999</f>
        <v>221635.3</v>
      </c>
      <c r="F353" s="45">
        <f t="shared" si="104"/>
        <v>1466310.1</v>
      </c>
      <c r="G353" s="45">
        <f>224028.6+7160.2+3138</f>
        <v>234326.80000000002</v>
      </c>
      <c r="H353" s="45">
        <f>218524.4+20158.1+30+15624</f>
        <v>254336.5</v>
      </c>
      <c r="I353" s="45">
        <f>315543.7+23668+7147.7</f>
        <v>346359.4</v>
      </c>
      <c r="J353" s="45">
        <v>315643.7</v>
      </c>
      <c r="K353" s="45">
        <v>315643.7</v>
      </c>
      <c r="L353" s="243"/>
      <c r="M353" s="243"/>
    </row>
    <row r="354" spans="1:13" ht="30" x14ac:dyDescent="0.2">
      <c r="A354" s="247"/>
      <c r="B354" s="276"/>
      <c r="C354" s="242"/>
      <c r="D354" s="98" t="s">
        <v>46</v>
      </c>
      <c r="E354" s="45">
        <v>0</v>
      </c>
      <c r="F354" s="45">
        <f t="shared" si="104"/>
        <v>0</v>
      </c>
      <c r="G354" s="45">
        <v>0</v>
      </c>
      <c r="H354" s="45">
        <v>0</v>
      </c>
      <c r="I354" s="45">
        <v>0</v>
      </c>
      <c r="J354" s="45">
        <v>0</v>
      </c>
      <c r="K354" s="45">
        <v>0</v>
      </c>
      <c r="L354" s="244"/>
      <c r="M354" s="244"/>
    </row>
    <row r="355" spans="1:13" ht="15" customHeight="1" x14ac:dyDescent="0.2">
      <c r="A355" s="304" t="s">
        <v>13</v>
      </c>
      <c r="B355" s="232" t="s">
        <v>587</v>
      </c>
      <c r="C355" s="307" t="s">
        <v>91</v>
      </c>
      <c r="D355" s="40" t="s">
        <v>5</v>
      </c>
      <c r="E355" s="45">
        <f>E360+E365+E370+E375</f>
        <v>22836.5</v>
      </c>
      <c r="F355" s="45">
        <f t="shared" si="104"/>
        <v>140137.5</v>
      </c>
      <c r="G355" s="45">
        <f>SUM(G356:G359)</f>
        <v>42192.299999999996</v>
      </c>
      <c r="H355" s="45">
        <f>SUM(H356:H359)</f>
        <v>35978.699999999997</v>
      </c>
      <c r="I355" s="45">
        <f>SUM(I356:I359)</f>
        <v>17214.5</v>
      </c>
      <c r="J355" s="45">
        <f>SUM(J356:J359)</f>
        <v>22376</v>
      </c>
      <c r="K355" s="45">
        <f>SUM(K356:K359)</f>
        <v>22376</v>
      </c>
      <c r="L355" s="232"/>
      <c r="M355" s="232" t="s">
        <v>559</v>
      </c>
    </row>
    <row r="356" spans="1:13" ht="33.75" x14ac:dyDescent="0.2">
      <c r="A356" s="305"/>
      <c r="B356" s="243"/>
      <c r="C356" s="308"/>
      <c r="D356" s="40" t="s">
        <v>4</v>
      </c>
      <c r="E356" s="45">
        <f>E361+E366+E371+E376</f>
        <v>0</v>
      </c>
      <c r="F356" s="45">
        <f t="shared" si="104"/>
        <v>0</v>
      </c>
      <c r="G356" s="45">
        <f t="shared" ref="G356:K359" si="106">G361+G366+G371+G376</f>
        <v>0</v>
      </c>
      <c r="H356" s="45">
        <f t="shared" si="106"/>
        <v>0</v>
      </c>
      <c r="I356" s="45">
        <f t="shared" si="106"/>
        <v>0</v>
      </c>
      <c r="J356" s="45">
        <f t="shared" si="106"/>
        <v>0</v>
      </c>
      <c r="K356" s="45">
        <f t="shared" si="106"/>
        <v>0</v>
      </c>
      <c r="L356" s="243"/>
      <c r="M356" s="243"/>
    </row>
    <row r="357" spans="1:13" ht="22.5" x14ac:dyDescent="0.2">
      <c r="A357" s="305"/>
      <c r="B357" s="243"/>
      <c r="C357" s="308"/>
      <c r="D357" s="40" t="s">
        <v>10</v>
      </c>
      <c r="E357" s="45">
        <f>E362+E367+E372+E377</f>
        <v>0</v>
      </c>
      <c r="F357" s="45">
        <f t="shared" si="104"/>
        <v>0</v>
      </c>
      <c r="G357" s="45">
        <f t="shared" si="106"/>
        <v>0</v>
      </c>
      <c r="H357" s="45">
        <f t="shared" si="106"/>
        <v>0</v>
      </c>
      <c r="I357" s="45">
        <f t="shared" si="106"/>
        <v>0</v>
      </c>
      <c r="J357" s="45">
        <f t="shared" si="106"/>
        <v>0</v>
      </c>
      <c r="K357" s="45">
        <f t="shared" si="106"/>
        <v>0</v>
      </c>
      <c r="L357" s="243"/>
      <c r="M357" s="243"/>
    </row>
    <row r="358" spans="1:13" ht="33.75" x14ac:dyDescent="0.2">
      <c r="A358" s="305"/>
      <c r="B358" s="243"/>
      <c r="C358" s="308"/>
      <c r="D358" s="40" t="s">
        <v>26</v>
      </c>
      <c r="E358" s="45">
        <f>E363+E368+E373+E378</f>
        <v>22836.5</v>
      </c>
      <c r="F358" s="45">
        <f t="shared" si="104"/>
        <v>140137.5</v>
      </c>
      <c r="G358" s="45">
        <f t="shared" si="106"/>
        <v>42192.299999999996</v>
      </c>
      <c r="H358" s="45">
        <f t="shared" si="106"/>
        <v>35978.699999999997</v>
      </c>
      <c r="I358" s="45">
        <f t="shared" si="106"/>
        <v>17214.5</v>
      </c>
      <c r="J358" s="45">
        <f t="shared" si="106"/>
        <v>22376</v>
      </c>
      <c r="K358" s="45">
        <f t="shared" si="106"/>
        <v>22376</v>
      </c>
      <c r="L358" s="243"/>
      <c r="M358" s="243"/>
    </row>
    <row r="359" spans="1:13" ht="150" customHeight="1" x14ac:dyDescent="0.2">
      <c r="A359" s="306"/>
      <c r="B359" s="244"/>
      <c r="C359" s="309"/>
      <c r="D359" s="40" t="s">
        <v>46</v>
      </c>
      <c r="E359" s="45">
        <f>E364+E369+E374+E379</f>
        <v>0</v>
      </c>
      <c r="F359" s="45">
        <f t="shared" si="104"/>
        <v>0</v>
      </c>
      <c r="G359" s="45">
        <f t="shared" si="106"/>
        <v>0</v>
      </c>
      <c r="H359" s="45">
        <f t="shared" si="106"/>
        <v>0</v>
      </c>
      <c r="I359" s="45">
        <f t="shared" si="106"/>
        <v>0</v>
      </c>
      <c r="J359" s="45">
        <f t="shared" si="106"/>
        <v>0</v>
      </c>
      <c r="K359" s="45">
        <f t="shared" si="106"/>
        <v>0</v>
      </c>
      <c r="L359" s="244"/>
      <c r="M359" s="244"/>
    </row>
    <row r="360" spans="1:13" ht="15" x14ac:dyDescent="0.2">
      <c r="A360" s="253" t="s">
        <v>16</v>
      </c>
      <c r="B360" s="288" t="s">
        <v>70</v>
      </c>
      <c r="C360" s="222" t="s">
        <v>91</v>
      </c>
      <c r="D360" s="98" t="s">
        <v>5</v>
      </c>
      <c r="E360" s="45">
        <f>SUM(E361:E364)</f>
        <v>1250</v>
      </c>
      <c r="F360" s="45">
        <f t="shared" si="104"/>
        <v>7127.7</v>
      </c>
      <c r="G360" s="45">
        <f>SUM(G361:G364)</f>
        <v>908</v>
      </c>
      <c r="H360" s="45">
        <f>SUM(H361:H364)</f>
        <v>1310</v>
      </c>
      <c r="I360" s="45">
        <f>SUM(I361:I364)</f>
        <v>709.7</v>
      </c>
      <c r="J360" s="45">
        <f>SUM(J361:J364)</f>
        <v>2100</v>
      </c>
      <c r="K360" s="45">
        <f>SUM(K361:K364)</f>
        <v>2100</v>
      </c>
      <c r="L360" s="232" t="s">
        <v>81</v>
      </c>
      <c r="M360" s="232"/>
    </row>
    <row r="361" spans="1:13" ht="45" x14ac:dyDescent="0.2">
      <c r="A361" s="254"/>
      <c r="B361" s="229"/>
      <c r="C361" s="241"/>
      <c r="D361" s="98" t="s">
        <v>4</v>
      </c>
      <c r="E361" s="45">
        <v>0</v>
      </c>
      <c r="F361" s="45">
        <f t="shared" si="104"/>
        <v>0</v>
      </c>
      <c r="G361" s="45">
        <v>0</v>
      </c>
      <c r="H361" s="45">
        <v>0</v>
      </c>
      <c r="I361" s="45">
        <v>0</v>
      </c>
      <c r="J361" s="45">
        <v>0</v>
      </c>
      <c r="K361" s="45">
        <v>0</v>
      </c>
      <c r="L361" s="243"/>
      <c r="M361" s="243"/>
    </row>
    <row r="362" spans="1:13" ht="60" x14ac:dyDescent="0.2">
      <c r="A362" s="254"/>
      <c r="B362" s="229"/>
      <c r="C362" s="241"/>
      <c r="D362" s="98" t="s">
        <v>10</v>
      </c>
      <c r="E362" s="45">
        <v>0</v>
      </c>
      <c r="F362" s="45">
        <f t="shared" si="104"/>
        <v>0</v>
      </c>
      <c r="G362" s="45">
        <v>0</v>
      </c>
      <c r="H362" s="45">
        <v>0</v>
      </c>
      <c r="I362" s="45">
        <v>0</v>
      </c>
      <c r="J362" s="45">
        <v>0</v>
      </c>
      <c r="K362" s="45">
        <v>0</v>
      </c>
      <c r="L362" s="243"/>
      <c r="M362" s="243"/>
    </row>
    <row r="363" spans="1:13" ht="75" x14ac:dyDescent="0.2">
      <c r="A363" s="254"/>
      <c r="B363" s="229"/>
      <c r="C363" s="241"/>
      <c r="D363" s="98" t="s">
        <v>26</v>
      </c>
      <c r="E363" s="45">
        <v>1250</v>
      </c>
      <c r="F363" s="45">
        <f t="shared" si="104"/>
        <v>7127.7</v>
      </c>
      <c r="G363" s="45">
        <v>908</v>
      </c>
      <c r="H363" s="45">
        <f>1411.8+688.2-100-130-60-200-300</f>
        <v>1310</v>
      </c>
      <c r="I363" s="45">
        <f>469.7+240</f>
        <v>709.7</v>
      </c>
      <c r="J363" s="45">
        <v>2100</v>
      </c>
      <c r="K363" s="45">
        <v>2100</v>
      </c>
      <c r="L363" s="243"/>
      <c r="M363" s="243"/>
    </row>
    <row r="364" spans="1:13" ht="30" x14ac:dyDescent="0.2">
      <c r="A364" s="255"/>
      <c r="B364" s="230"/>
      <c r="C364" s="242"/>
      <c r="D364" s="98" t="s">
        <v>46</v>
      </c>
      <c r="E364" s="45">
        <v>0</v>
      </c>
      <c r="F364" s="45">
        <f t="shared" si="104"/>
        <v>0</v>
      </c>
      <c r="G364" s="45">
        <v>0</v>
      </c>
      <c r="H364" s="45">
        <v>0</v>
      </c>
      <c r="I364" s="45">
        <v>0</v>
      </c>
      <c r="J364" s="45">
        <v>0</v>
      </c>
      <c r="K364" s="45">
        <v>0</v>
      </c>
      <c r="L364" s="244"/>
      <c r="M364" s="244"/>
    </row>
    <row r="365" spans="1:13" ht="15" x14ac:dyDescent="0.2">
      <c r="A365" s="253" t="s">
        <v>39</v>
      </c>
      <c r="B365" s="288" t="s">
        <v>71</v>
      </c>
      <c r="C365" s="222" t="s">
        <v>91</v>
      </c>
      <c r="D365" s="98" t="s">
        <v>5</v>
      </c>
      <c r="E365" s="45">
        <f>SUM(E366:E369)</f>
        <v>17861.8</v>
      </c>
      <c r="F365" s="45">
        <f t="shared" si="104"/>
        <v>125377.40000000001</v>
      </c>
      <c r="G365" s="45">
        <f>SUM(G366:G369)</f>
        <v>39762.6</v>
      </c>
      <c r="H365" s="45">
        <f>SUM(H366:H369)</f>
        <v>31863</v>
      </c>
      <c r="I365" s="45">
        <f>SUM(I366:I369)</f>
        <v>16199.8</v>
      </c>
      <c r="J365" s="45">
        <f>SUM(J366:J369)</f>
        <v>18776</v>
      </c>
      <c r="K365" s="45">
        <f>SUM(K366:K369)</f>
        <v>18776</v>
      </c>
      <c r="L365" s="232" t="s">
        <v>79</v>
      </c>
      <c r="M365" s="232"/>
    </row>
    <row r="366" spans="1:13" ht="45" x14ac:dyDescent="0.2">
      <c r="A366" s="254"/>
      <c r="B366" s="229"/>
      <c r="C366" s="241"/>
      <c r="D366" s="98" t="s">
        <v>4</v>
      </c>
      <c r="E366" s="45">
        <v>0</v>
      </c>
      <c r="F366" s="45">
        <f t="shared" si="104"/>
        <v>0</v>
      </c>
      <c r="G366" s="45">
        <v>0</v>
      </c>
      <c r="H366" s="45">
        <v>0</v>
      </c>
      <c r="I366" s="45">
        <v>0</v>
      </c>
      <c r="J366" s="45">
        <v>0</v>
      </c>
      <c r="K366" s="45">
        <v>0</v>
      </c>
      <c r="L366" s="243"/>
      <c r="M366" s="243"/>
    </row>
    <row r="367" spans="1:13" ht="60" x14ac:dyDescent="0.2">
      <c r="A367" s="254"/>
      <c r="B367" s="229"/>
      <c r="C367" s="241"/>
      <c r="D367" s="98" t="s">
        <v>10</v>
      </c>
      <c r="E367" s="45">
        <v>0</v>
      </c>
      <c r="F367" s="45">
        <f t="shared" si="104"/>
        <v>0</v>
      </c>
      <c r="G367" s="45">
        <v>0</v>
      </c>
      <c r="H367" s="45">
        <v>0</v>
      </c>
      <c r="I367" s="45">
        <v>0</v>
      </c>
      <c r="J367" s="45">
        <v>0</v>
      </c>
      <c r="K367" s="45">
        <v>0</v>
      </c>
      <c r="L367" s="243"/>
      <c r="M367" s="243"/>
    </row>
    <row r="368" spans="1:13" ht="75" x14ac:dyDescent="0.2">
      <c r="A368" s="254"/>
      <c r="B368" s="229"/>
      <c r="C368" s="241"/>
      <c r="D368" s="98" t="s">
        <v>26</v>
      </c>
      <c r="E368" s="45">
        <v>17861.8</v>
      </c>
      <c r="F368" s="45">
        <f t="shared" si="104"/>
        <v>125377.40000000001</v>
      </c>
      <c r="G368" s="45">
        <f>37570.6+2192</f>
        <v>39762.6</v>
      </c>
      <c r="H368" s="45">
        <f>16978.7+20140.3+100+500+1586+600+500+100+145+940+200-750-2200-200-400-2700+2200+80-10563-100+492+4600-386</f>
        <v>31863</v>
      </c>
      <c r="I368" s="45">
        <f>200+50+150+1050+889+13337+500-171.2+195</f>
        <v>16199.8</v>
      </c>
      <c r="J368" s="45">
        <f>1000+50+500+800+2000+200+889+13337</f>
        <v>18776</v>
      </c>
      <c r="K368" s="45">
        <f>1000+50+500+800+2000+200+889+13337</f>
        <v>18776</v>
      </c>
      <c r="L368" s="243"/>
      <c r="M368" s="243"/>
    </row>
    <row r="369" spans="1:13" ht="144.75" customHeight="1" x14ac:dyDescent="0.2">
      <c r="A369" s="255"/>
      <c r="B369" s="230"/>
      <c r="C369" s="242"/>
      <c r="D369" s="98" t="s">
        <v>46</v>
      </c>
      <c r="E369" s="45">
        <v>0</v>
      </c>
      <c r="F369" s="45">
        <f t="shared" si="104"/>
        <v>0</v>
      </c>
      <c r="G369" s="45">
        <v>0</v>
      </c>
      <c r="H369" s="45">
        <v>0</v>
      </c>
      <c r="I369" s="45">
        <v>0</v>
      </c>
      <c r="J369" s="45">
        <v>0</v>
      </c>
      <c r="K369" s="45">
        <v>0</v>
      </c>
      <c r="L369" s="244"/>
      <c r="M369" s="244"/>
    </row>
    <row r="370" spans="1:13" ht="15" x14ac:dyDescent="0.2">
      <c r="A370" s="253" t="s">
        <v>49</v>
      </c>
      <c r="B370" s="228" t="s">
        <v>72</v>
      </c>
      <c r="C370" s="222" t="s">
        <v>91</v>
      </c>
      <c r="D370" s="98" t="s">
        <v>5</v>
      </c>
      <c r="E370" s="45">
        <f>SUM(E371:E374)</f>
        <v>0</v>
      </c>
      <c r="F370" s="45">
        <f t="shared" si="104"/>
        <v>0</v>
      </c>
      <c r="G370" s="45">
        <f>SUM(G371:G374)</f>
        <v>0</v>
      </c>
      <c r="H370" s="45">
        <f>SUM(H371:H374)</f>
        <v>0</v>
      </c>
      <c r="I370" s="45">
        <f>SUM(I371:I374)</f>
        <v>0</v>
      </c>
      <c r="J370" s="45">
        <f>SUM(J371:J374)</f>
        <v>0</v>
      </c>
      <c r="K370" s="45">
        <f>SUM(K371:K374)</f>
        <v>0</v>
      </c>
      <c r="L370" s="232" t="s">
        <v>50</v>
      </c>
      <c r="M370" s="232"/>
    </row>
    <row r="371" spans="1:13" ht="45" x14ac:dyDescent="0.2">
      <c r="A371" s="254"/>
      <c r="B371" s="229"/>
      <c r="C371" s="241"/>
      <c r="D371" s="98" t="s">
        <v>4</v>
      </c>
      <c r="E371" s="45">
        <v>0</v>
      </c>
      <c r="F371" s="256" t="s">
        <v>280</v>
      </c>
      <c r="G371" s="257"/>
      <c r="H371" s="257"/>
      <c r="I371" s="257"/>
      <c r="J371" s="257"/>
      <c r="K371" s="258"/>
      <c r="L371" s="243"/>
      <c r="M371" s="243"/>
    </row>
    <row r="372" spans="1:13" ht="60" x14ac:dyDescent="0.2">
      <c r="A372" s="254"/>
      <c r="B372" s="229"/>
      <c r="C372" s="241"/>
      <c r="D372" s="98" t="s">
        <v>10</v>
      </c>
      <c r="E372" s="45">
        <v>0</v>
      </c>
      <c r="F372" s="259"/>
      <c r="G372" s="260"/>
      <c r="H372" s="260"/>
      <c r="I372" s="260"/>
      <c r="J372" s="260"/>
      <c r="K372" s="261"/>
      <c r="L372" s="243"/>
      <c r="M372" s="243"/>
    </row>
    <row r="373" spans="1:13" ht="75" x14ac:dyDescent="0.2">
      <c r="A373" s="254"/>
      <c r="B373" s="229"/>
      <c r="C373" s="241"/>
      <c r="D373" s="98" t="s">
        <v>26</v>
      </c>
      <c r="E373" s="45">
        <v>0</v>
      </c>
      <c r="F373" s="259"/>
      <c r="G373" s="260"/>
      <c r="H373" s="260"/>
      <c r="I373" s="260"/>
      <c r="J373" s="260"/>
      <c r="K373" s="261"/>
      <c r="L373" s="243"/>
      <c r="M373" s="243"/>
    </row>
    <row r="374" spans="1:13" ht="30" x14ac:dyDescent="0.2">
      <c r="A374" s="255"/>
      <c r="B374" s="230"/>
      <c r="C374" s="242"/>
      <c r="D374" s="98" t="s">
        <v>46</v>
      </c>
      <c r="E374" s="45">
        <v>0</v>
      </c>
      <c r="F374" s="262"/>
      <c r="G374" s="263"/>
      <c r="H374" s="263"/>
      <c r="I374" s="263"/>
      <c r="J374" s="263"/>
      <c r="K374" s="264"/>
      <c r="L374" s="244"/>
      <c r="M374" s="244"/>
    </row>
    <row r="375" spans="1:13" ht="15" x14ac:dyDescent="0.2">
      <c r="A375" s="253" t="s">
        <v>67</v>
      </c>
      <c r="B375" s="288" t="s">
        <v>73</v>
      </c>
      <c r="C375" s="222" t="s">
        <v>91</v>
      </c>
      <c r="D375" s="98" t="s">
        <v>5</v>
      </c>
      <c r="E375" s="45">
        <f>SUM(E376:E379)</f>
        <v>3724.7</v>
      </c>
      <c r="F375" s="45">
        <f t="shared" si="104"/>
        <v>7632.4</v>
      </c>
      <c r="G375" s="45">
        <f>SUM(G376:G379)</f>
        <v>1521.7</v>
      </c>
      <c r="H375" s="45">
        <f>SUM(H376:H379)</f>
        <v>2805.7</v>
      </c>
      <c r="I375" s="45">
        <f>SUM(I376:I379)</f>
        <v>305</v>
      </c>
      <c r="J375" s="45">
        <f>SUM(J376:J379)</f>
        <v>1500</v>
      </c>
      <c r="K375" s="45">
        <f>SUM(K376:K379)</f>
        <v>1500</v>
      </c>
      <c r="L375" s="232" t="s">
        <v>82</v>
      </c>
      <c r="M375" s="232"/>
    </row>
    <row r="376" spans="1:13" ht="45" x14ac:dyDescent="0.2">
      <c r="A376" s="254"/>
      <c r="B376" s="229"/>
      <c r="C376" s="241"/>
      <c r="D376" s="98" t="s">
        <v>4</v>
      </c>
      <c r="E376" s="45">
        <v>0</v>
      </c>
      <c r="F376" s="45">
        <f t="shared" si="104"/>
        <v>0</v>
      </c>
      <c r="G376" s="45">
        <v>0</v>
      </c>
      <c r="H376" s="45">
        <v>0</v>
      </c>
      <c r="I376" s="45">
        <v>0</v>
      </c>
      <c r="J376" s="45">
        <v>0</v>
      </c>
      <c r="K376" s="45">
        <v>0</v>
      </c>
      <c r="L376" s="243"/>
      <c r="M376" s="243"/>
    </row>
    <row r="377" spans="1:13" ht="60" x14ac:dyDescent="0.2">
      <c r="A377" s="254"/>
      <c r="B377" s="229"/>
      <c r="C377" s="241"/>
      <c r="D377" s="98" t="s">
        <v>10</v>
      </c>
      <c r="E377" s="45">
        <v>0</v>
      </c>
      <c r="F377" s="45">
        <f t="shared" si="104"/>
        <v>0</v>
      </c>
      <c r="G377" s="45">
        <v>0</v>
      </c>
      <c r="H377" s="45">
        <v>0</v>
      </c>
      <c r="I377" s="45">
        <v>0</v>
      </c>
      <c r="J377" s="45">
        <v>0</v>
      </c>
      <c r="K377" s="45">
        <v>0</v>
      </c>
      <c r="L377" s="243"/>
      <c r="M377" s="243"/>
    </row>
    <row r="378" spans="1:13" ht="75" x14ac:dyDescent="0.2">
      <c r="A378" s="254"/>
      <c r="B378" s="229"/>
      <c r="C378" s="241"/>
      <c r="D378" s="98" t="s">
        <v>26</v>
      </c>
      <c r="E378" s="45">
        <v>3724.7</v>
      </c>
      <c r="F378" s="45">
        <f t="shared" si="104"/>
        <v>7632.4</v>
      </c>
      <c r="G378" s="45">
        <f>1234.7+287</f>
        <v>1521.7</v>
      </c>
      <c r="H378" s="45">
        <f>750-750+750+330+56+400+169.7+100+500+500</f>
        <v>2805.7</v>
      </c>
      <c r="I378" s="45">
        <f>500-195</f>
        <v>305</v>
      </c>
      <c r="J378" s="45">
        <v>1500</v>
      </c>
      <c r="K378" s="45">
        <v>1500</v>
      </c>
      <c r="L378" s="243"/>
      <c r="M378" s="243"/>
    </row>
    <row r="379" spans="1:13" ht="30" x14ac:dyDescent="0.2">
      <c r="A379" s="255"/>
      <c r="B379" s="230"/>
      <c r="C379" s="242"/>
      <c r="D379" s="98" t="s">
        <v>46</v>
      </c>
      <c r="E379" s="45">
        <v>0</v>
      </c>
      <c r="F379" s="45">
        <f t="shared" si="104"/>
        <v>0</v>
      </c>
      <c r="G379" s="45">
        <v>0</v>
      </c>
      <c r="H379" s="45">
        <v>0</v>
      </c>
      <c r="I379" s="45">
        <v>0</v>
      </c>
      <c r="J379" s="45">
        <v>0</v>
      </c>
      <c r="K379" s="45">
        <v>0</v>
      </c>
      <c r="L379" s="244"/>
      <c r="M379" s="244"/>
    </row>
    <row r="380" spans="1:13" ht="15" customHeight="1" x14ac:dyDescent="0.2">
      <c r="A380" s="253" t="s">
        <v>68</v>
      </c>
      <c r="B380" s="232" t="s">
        <v>76</v>
      </c>
      <c r="C380" s="222" t="s">
        <v>91</v>
      </c>
      <c r="D380" s="98" t="s">
        <v>5</v>
      </c>
      <c r="E380" s="45">
        <f t="shared" ref="E380:K384" si="107">E385</f>
        <v>2638</v>
      </c>
      <c r="F380" s="45">
        <f t="shared" si="107"/>
        <v>0</v>
      </c>
      <c r="G380" s="45">
        <f t="shared" si="107"/>
        <v>0</v>
      </c>
      <c r="H380" s="45">
        <f t="shared" si="107"/>
        <v>0</v>
      </c>
      <c r="I380" s="45">
        <f t="shared" si="107"/>
        <v>0</v>
      </c>
      <c r="J380" s="45">
        <f t="shared" si="107"/>
        <v>0</v>
      </c>
      <c r="K380" s="45">
        <f t="shared" si="107"/>
        <v>0</v>
      </c>
      <c r="L380" s="232" t="s">
        <v>366</v>
      </c>
      <c r="M380" s="232"/>
    </row>
    <row r="381" spans="1:13" ht="45" x14ac:dyDescent="0.2">
      <c r="A381" s="254"/>
      <c r="B381" s="243"/>
      <c r="C381" s="241"/>
      <c r="D381" s="98" t="s">
        <v>4</v>
      </c>
      <c r="E381" s="45">
        <f t="shared" si="107"/>
        <v>2287</v>
      </c>
      <c r="F381" s="45">
        <f t="shared" si="107"/>
        <v>0</v>
      </c>
      <c r="G381" s="45">
        <f t="shared" si="107"/>
        <v>0</v>
      </c>
      <c r="H381" s="45">
        <f t="shared" si="107"/>
        <v>0</v>
      </c>
      <c r="I381" s="45">
        <f t="shared" si="107"/>
        <v>0</v>
      </c>
      <c r="J381" s="45">
        <f t="shared" si="107"/>
        <v>0</v>
      </c>
      <c r="K381" s="45">
        <f t="shared" si="107"/>
        <v>0</v>
      </c>
      <c r="L381" s="243"/>
      <c r="M381" s="243"/>
    </row>
    <row r="382" spans="1:13" ht="60" x14ac:dyDescent="0.2">
      <c r="A382" s="254"/>
      <c r="B382" s="243"/>
      <c r="C382" s="241"/>
      <c r="D382" s="98" t="s">
        <v>10</v>
      </c>
      <c r="E382" s="45">
        <f t="shared" si="107"/>
        <v>0</v>
      </c>
      <c r="F382" s="45">
        <f t="shared" si="107"/>
        <v>0</v>
      </c>
      <c r="G382" s="45">
        <f t="shared" si="107"/>
        <v>0</v>
      </c>
      <c r="H382" s="45">
        <f t="shared" si="107"/>
        <v>0</v>
      </c>
      <c r="I382" s="45">
        <f t="shared" si="107"/>
        <v>0</v>
      </c>
      <c r="J382" s="45">
        <f t="shared" si="107"/>
        <v>0</v>
      </c>
      <c r="K382" s="45">
        <f t="shared" si="107"/>
        <v>0</v>
      </c>
      <c r="L382" s="243"/>
      <c r="M382" s="243"/>
    </row>
    <row r="383" spans="1:13" ht="75" x14ac:dyDescent="0.2">
      <c r="A383" s="254"/>
      <c r="B383" s="243"/>
      <c r="C383" s="241"/>
      <c r="D383" s="98" t="s">
        <v>26</v>
      </c>
      <c r="E383" s="45">
        <f t="shared" si="107"/>
        <v>351</v>
      </c>
      <c r="F383" s="45">
        <f t="shared" si="107"/>
        <v>0</v>
      </c>
      <c r="G383" s="45">
        <f t="shared" si="107"/>
        <v>0</v>
      </c>
      <c r="H383" s="45">
        <f t="shared" si="107"/>
        <v>0</v>
      </c>
      <c r="I383" s="45">
        <f t="shared" si="107"/>
        <v>0</v>
      </c>
      <c r="J383" s="45">
        <f t="shared" si="107"/>
        <v>0</v>
      </c>
      <c r="K383" s="45">
        <f t="shared" si="107"/>
        <v>0</v>
      </c>
      <c r="L383" s="243"/>
      <c r="M383" s="243"/>
    </row>
    <row r="384" spans="1:13" ht="30" x14ac:dyDescent="0.2">
      <c r="A384" s="255"/>
      <c r="B384" s="244"/>
      <c r="C384" s="242"/>
      <c r="D384" s="98" t="s">
        <v>46</v>
      </c>
      <c r="E384" s="45">
        <f t="shared" si="107"/>
        <v>0</v>
      </c>
      <c r="F384" s="45">
        <f t="shared" si="107"/>
        <v>0</v>
      </c>
      <c r="G384" s="45">
        <f t="shared" si="107"/>
        <v>0</v>
      </c>
      <c r="H384" s="45">
        <f t="shared" si="107"/>
        <v>0</v>
      </c>
      <c r="I384" s="45">
        <f t="shared" si="107"/>
        <v>0</v>
      </c>
      <c r="J384" s="45">
        <f t="shared" si="107"/>
        <v>0</v>
      </c>
      <c r="K384" s="45">
        <f t="shared" si="107"/>
        <v>0</v>
      </c>
      <c r="L384" s="244"/>
      <c r="M384" s="244"/>
    </row>
    <row r="385" spans="1:13" ht="15" x14ac:dyDescent="0.2">
      <c r="A385" s="240" t="s">
        <v>131</v>
      </c>
      <c r="B385" s="232" t="s">
        <v>288</v>
      </c>
      <c r="C385" s="222" t="s">
        <v>91</v>
      </c>
      <c r="D385" s="98" t="s">
        <v>5</v>
      </c>
      <c r="E385" s="45">
        <f>SUM(E386:E389)</f>
        <v>2638</v>
      </c>
      <c r="F385" s="45">
        <f t="shared" ref="F385:F390" si="108">SUM(G385:K385)</f>
        <v>0</v>
      </c>
      <c r="G385" s="45">
        <f>SUM(G386:G389)</f>
        <v>0</v>
      </c>
      <c r="H385" s="45">
        <f>SUM(H386:H389)</f>
        <v>0</v>
      </c>
      <c r="I385" s="45">
        <f>SUM(I386:I389)</f>
        <v>0</v>
      </c>
      <c r="J385" s="45">
        <f>SUM(J386:J389)</f>
        <v>0</v>
      </c>
      <c r="K385" s="45">
        <f>SUM(K386:K389)</f>
        <v>0</v>
      </c>
      <c r="L385" s="232"/>
      <c r="M385" s="232"/>
    </row>
    <row r="386" spans="1:13" ht="45" x14ac:dyDescent="0.2">
      <c r="A386" s="245"/>
      <c r="B386" s="243"/>
      <c r="C386" s="241"/>
      <c r="D386" s="98" t="s">
        <v>4</v>
      </c>
      <c r="E386" s="45">
        <v>2287</v>
      </c>
      <c r="F386" s="45">
        <f t="shared" si="108"/>
        <v>0</v>
      </c>
      <c r="G386" s="45">
        <v>0</v>
      </c>
      <c r="H386" s="45">
        <v>0</v>
      </c>
      <c r="I386" s="45">
        <v>0</v>
      </c>
      <c r="J386" s="45">
        <v>0</v>
      </c>
      <c r="K386" s="45">
        <v>0</v>
      </c>
      <c r="L386" s="233"/>
      <c r="M386" s="233"/>
    </row>
    <row r="387" spans="1:13" ht="60" x14ac:dyDescent="0.2">
      <c r="A387" s="245"/>
      <c r="B387" s="243"/>
      <c r="C387" s="241"/>
      <c r="D387" s="98" t="s">
        <v>10</v>
      </c>
      <c r="E387" s="45">
        <v>0</v>
      </c>
      <c r="F387" s="45">
        <f t="shared" si="108"/>
        <v>0</v>
      </c>
      <c r="G387" s="45">
        <v>0</v>
      </c>
      <c r="H387" s="45">
        <v>0</v>
      </c>
      <c r="I387" s="45">
        <v>0</v>
      </c>
      <c r="J387" s="45">
        <v>0</v>
      </c>
      <c r="K387" s="45">
        <v>0</v>
      </c>
      <c r="L387" s="233"/>
      <c r="M387" s="233"/>
    </row>
    <row r="388" spans="1:13" ht="75" x14ac:dyDescent="0.2">
      <c r="A388" s="245"/>
      <c r="B388" s="243"/>
      <c r="C388" s="241"/>
      <c r="D388" s="98" t="s">
        <v>26</v>
      </c>
      <c r="E388" s="45">
        <v>351</v>
      </c>
      <c r="F388" s="45">
        <f t="shared" si="108"/>
        <v>0</v>
      </c>
      <c r="G388" s="45">
        <v>0</v>
      </c>
      <c r="H388" s="45">
        <v>0</v>
      </c>
      <c r="I388" s="45">
        <v>0</v>
      </c>
      <c r="J388" s="45">
        <v>0</v>
      </c>
      <c r="K388" s="45">
        <v>0</v>
      </c>
      <c r="L388" s="233"/>
      <c r="M388" s="233"/>
    </row>
    <row r="389" spans="1:13" ht="30" x14ac:dyDescent="0.2">
      <c r="A389" s="246"/>
      <c r="B389" s="244"/>
      <c r="C389" s="242"/>
      <c r="D389" s="98" t="s">
        <v>46</v>
      </c>
      <c r="E389" s="45">
        <v>0</v>
      </c>
      <c r="F389" s="45">
        <f t="shared" si="108"/>
        <v>0</v>
      </c>
      <c r="G389" s="45">
        <v>0</v>
      </c>
      <c r="H389" s="45">
        <v>0</v>
      </c>
      <c r="I389" s="45">
        <v>0</v>
      </c>
      <c r="J389" s="45">
        <v>0</v>
      </c>
      <c r="K389" s="45">
        <v>0</v>
      </c>
      <c r="L389" s="234"/>
      <c r="M389" s="234"/>
    </row>
    <row r="390" spans="1:13" ht="15" customHeight="1" x14ac:dyDescent="0.2">
      <c r="A390" s="253" t="s">
        <v>69</v>
      </c>
      <c r="B390" s="232" t="s">
        <v>77</v>
      </c>
      <c r="C390" s="222" t="s">
        <v>91</v>
      </c>
      <c r="D390" s="98" t="s">
        <v>5</v>
      </c>
      <c r="E390" s="45">
        <f>E391+E392+E393+E394</f>
        <v>273</v>
      </c>
      <c r="F390" s="45">
        <f t="shared" si="108"/>
        <v>0</v>
      </c>
      <c r="G390" s="45">
        <f t="shared" ref="G390:K394" si="109">G395</f>
        <v>0</v>
      </c>
      <c r="H390" s="45">
        <f t="shared" si="109"/>
        <v>0</v>
      </c>
      <c r="I390" s="45">
        <f t="shared" si="109"/>
        <v>0</v>
      </c>
      <c r="J390" s="45">
        <f t="shared" si="109"/>
        <v>0</v>
      </c>
      <c r="K390" s="45">
        <f t="shared" si="109"/>
        <v>0</v>
      </c>
      <c r="L390" s="232" t="s">
        <v>80</v>
      </c>
      <c r="M390" s="232"/>
    </row>
    <row r="391" spans="1:13" ht="45" x14ac:dyDescent="0.2">
      <c r="A391" s="254"/>
      <c r="B391" s="243"/>
      <c r="C391" s="241"/>
      <c r="D391" s="98" t="s">
        <v>4</v>
      </c>
      <c r="E391" s="45">
        <f>E396</f>
        <v>273</v>
      </c>
      <c r="F391" s="45">
        <f t="shared" si="104"/>
        <v>0</v>
      </c>
      <c r="G391" s="45">
        <f t="shared" si="109"/>
        <v>0</v>
      </c>
      <c r="H391" s="45">
        <f t="shared" si="109"/>
        <v>0</v>
      </c>
      <c r="I391" s="45">
        <f t="shared" si="109"/>
        <v>0</v>
      </c>
      <c r="J391" s="45">
        <f t="shared" si="109"/>
        <v>0</v>
      </c>
      <c r="K391" s="45">
        <f t="shared" si="109"/>
        <v>0</v>
      </c>
      <c r="L391" s="243"/>
      <c r="M391" s="243"/>
    </row>
    <row r="392" spans="1:13" ht="60" x14ac:dyDescent="0.2">
      <c r="A392" s="254"/>
      <c r="B392" s="243"/>
      <c r="C392" s="241"/>
      <c r="D392" s="98" t="s">
        <v>10</v>
      </c>
      <c r="E392" s="45">
        <f>E397</f>
        <v>0</v>
      </c>
      <c r="F392" s="45">
        <f t="shared" si="104"/>
        <v>0</v>
      </c>
      <c r="G392" s="45">
        <f t="shared" si="109"/>
        <v>0</v>
      </c>
      <c r="H392" s="45">
        <f t="shared" si="109"/>
        <v>0</v>
      </c>
      <c r="I392" s="45">
        <f t="shared" si="109"/>
        <v>0</v>
      </c>
      <c r="J392" s="45">
        <f t="shared" si="109"/>
        <v>0</v>
      </c>
      <c r="K392" s="45">
        <f t="shared" si="109"/>
        <v>0</v>
      </c>
      <c r="L392" s="243"/>
      <c r="M392" s="243"/>
    </row>
    <row r="393" spans="1:13" ht="75" x14ac:dyDescent="0.2">
      <c r="A393" s="254"/>
      <c r="B393" s="243"/>
      <c r="C393" s="241"/>
      <c r="D393" s="98" t="s">
        <v>26</v>
      </c>
      <c r="E393" s="45">
        <f>E398</f>
        <v>0</v>
      </c>
      <c r="F393" s="45">
        <f t="shared" si="104"/>
        <v>0</v>
      </c>
      <c r="G393" s="45">
        <f t="shared" si="109"/>
        <v>0</v>
      </c>
      <c r="H393" s="45">
        <f t="shared" si="109"/>
        <v>0</v>
      </c>
      <c r="I393" s="45">
        <f t="shared" si="109"/>
        <v>0</v>
      </c>
      <c r="J393" s="45">
        <f t="shared" si="109"/>
        <v>0</v>
      </c>
      <c r="K393" s="45">
        <f t="shared" si="109"/>
        <v>0</v>
      </c>
      <c r="L393" s="243"/>
      <c r="M393" s="243"/>
    </row>
    <row r="394" spans="1:13" ht="30" x14ac:dyDescent="0.2">
      <c r="A394" s="255"/>
      <c r="B394" s="244"/>
      <c r="C394" s="242"/>
      <c r="D394" s="98" t="s">
        <v>46</v>
      </c>
      <c r="E394" s="45">
        <f>E399</f>
        <v>0</v>
      </c>
      <c r="F394" s="45">
        <f t="shared" si="104"/>
        <v>0</v>
      </c>
      <c r="G394" s="45">
        <f t="shared" si="109"/>
        <v>0</v>
      </c>
      <c r="H394" s="45">
        <f t="shared" si="109"/>
        <v>0</v>
      </c>
      <c r="I394" s="45">
        <f t="shared" si="109"/>
        <v>0</v>
      </c>
      <c r="J394" s="45">
        <f t="shared" si="109"/>
        <v>0</v>
      </c>
      <c r="K394" s="45">
        <f t="shared" si="109"/>
        <v>0</v>
      </c>
      <c r="L394" s="244"/>
      <c r="M394" s="244"/>
    </row>
    <row r="395" spans="1:13" ht="15" x14ac:dyDescent="0.2">
      <c r="A395" s="240" t="s">
        <v>132</v>
      </c>
      <c r="B395" s="232" t="s">
        <v>289</v>
      </c>
      <c r="C395" s="222" t="s">
        <v>91</v>
      </c>
      <c r="D395" s="98" t="s">
        <v>5</v>
      </c>
      <c r="E395" s="45">
        <f>SUM(E396:E399)</f>
        <v>273</v>
      </c>
      <c r="F395" s="45">
        <f>SUM(G395:K395)</f>
        <v>0</v>
      </c>
      <c r="G395" s="45">
        <f>SUM(G396:G399)</f>
        <v>0</v>
      </c>
      <c r="H395" s="45">
        <f>SUM(H396:H399)</f>
        <v>0</v>
      </c>
      <c r="I395" s="45">
        <f>SUM(I396:I399)</f>
        <v>0</v>
      </c>
      <c r="J395" s="45">
        <f>SUM(J396:J399)</f>
        <v>0</v>
      </c>
      <c r="K395" s="45">
        <f>SUM(K396:K399)</f>
        <v>0</v>
      </c>
      <c r="L395" s="232"/>
      <c r="M395" s="232"/>
    </row>
    <row r="396" spans="1:13" ht="45" x14ac:dyDescent="0.2">
      <c r="A396" s="245"/>
      <c r="B396" s="243"/>
      <c r="C396" s="241"/>
      <c r="D396" s="98" t="s">
        <v>4</v>
      </c>
      <c r="E396" s="45">
        <v>273</v>
      </c>
      <c r="F396" s="45">
        <f>SUM(G396:K396)</f>
        <v>0</v>
      </c>
      <c r="G396" s="45">
        <v>0</v>
      </c>
      <c r="H396" s="45">
        <v>0</v>
      </c>
      <c r="I396" s="45">
        <v>0</v>
      </c>
      <c r="J396" s="45">
        <v>0</v>
      </c>
      <c r="K396" s="45">
        <v>0</v>
      </c>
      <c r="L396" s="233"/>
      <c r="M396" s="233"/>
    </row>
    <row r="397" spans="1:13" ht="60" x14ac:dyDescent="0.2">
      <c r="A397" s="245"/>
      <c r="B397" s="243"/>
      <c r="C397" s="241"/>
      <c r="D397" s="98" t="s">
        <v>10</v>
      </c>
      <c r="E397" s="45">
        <v>0</v>
      </c>
      <c r="F397" s="45">
        <f>SUM(G397:K397)</f>
        <v>0</v>
      </c>
      <c r="G397" s="45">
        <v>0</v>
      </c>
      <c r="H397" s="45">
        <v>0</v>
      </c>
      <c r="I397" s="45">
        <v>0</v>
      </c>
      <c r="J397" s="45">
        <v>0</v>
      </c>
      <c r="K397" s="45">
        <v>0</v>
      </c>
      <c r="L397" s="233"/>
      <c r="M397" s="233"/>
    </row>
    <row r="398" spans="1:13" ht="75" x14ac:dyDescent="0.2">
      <c r="A398" s="245"/>
      <c r="B398" s="243"/>
      <c r="C398" s="241"/>
      <c r="D398" s="98" t="s">
        <v>26</v>
      </c>
      <c r="E398" s="45">
        <v>0</v>
      </c>
      <c r="F398" s="45">
        <f>SUM(G398:K398)</f>
        <v>0</v>
      </c>
      <c r="G398" s="45">
        <v>0</v>
      </c>
      <c r="H398" s="45">
        <v>0</v>
      </c>
      <c r="I398" s="45">
        <v>0</v>
      </c>
      <c r="J398" s="45">
        <v>0</v>
      </c>
      <c r="K398" s="45">
        <v>0</v>
      </c>
      <c r="L398" s="233"/>
      <c r="M398" s="233"/>
    </row>
    <row r="399" spans="1:13" ht="30" x14ac:dyDescent="0.2">
      <c r="A399" s="246"/>
      <c r="B399" s="244"/>
      <c r="C399" s="242"/>
      <c r="D399" s="98" t="s">
        <v>46</v>
      </c>
      <c r="E399" s="45">
        <v>0</v>
      </c>
      <c r="F399" s="45">
        <f>SUM(G399:K399)</f>
        <v>0</v>
      </c>
      <c r="G399" s="45">
        <v>0</v>
      </c>
      <c r="H399" s="45">
        <v>0</v>
      </c>
      <c r="I399" s="45">
        <v>0</v>
      </c>
      <c r="J399" s="45">
        <v>0</v>
      </c>
      <c r="K399" s="45">
        <v>0</v>
      </c>
      <c r="L399" s="234"/>
      <c r="M399" s="234"/>
    </row>
    <row r="400" spans="1:13" ht="15" customHeight="1" x14ac:dyDescent="0.2">
      <c r="A400" s="253" t="s">
        <v>74</v>
      </c>
      <c r="B400" s="232" t="s">
        <v>78</v>
      </c>
      <c r="C400" s="222" t="s">
        <v>91</v>
      </c>
      <c r="D400" s="98" t="s">
        <v>5</v>
      </c>
      <c r="E400" s="45">
        <f t="shared" ref="E400:K400" si="110">E405</f>
        <v>0</v>
      </c>
      <c r="F400" s="45">
        <f t="shared" si="110"/>
        <v>6650</v>
      </c>
      <c r="G400" s="45">
        <f t="shared" si="110"/>
        <v>6650</v>
      </c>
      <c r="H400" s="45">
        <f t="shared" si="110"/>
        <v>0</v>
      </c>
      <c r="I400" s="45">
        <f t="shared" si="110"/>
        <v>0</v>
      </c>
      <c r="J400" s="45">
        <f t="shared" si="110"/>
        <v>0</v>
      </c>
      <c r="K400" s="45">
        <f t="shared" si="110"/>
        <v>0</v>
      </c>
      <c r="L400" s="232" t="s">
        <v>83</v>
      </c>
      <c r="M400" s="232" t="s">
        <v>413</v>
      </c>
    </row>
    <row r="401" spans="1:13" ht="45" x14ac:dyDescent="0.2">
      <c r="A401" s="254"/>
      <c r="B401" s="243"/>
      <c r="C401" s="241"/>
      <c r="D401" s="98" t="s">
        <v>4</v>
      </c>
      <c r="E401" s="45">
        <f t="shared" ref="E401:F404" si="111">E406</f>
        <v>0</v>
      </c>
      <c r="F401" s="45">
        <f t="shared" si="111"/>
        <v>0</v>
      </c>
      <c r="G401" s="45">
        <v>0</v>
      </c>
      <c r="H401" s="45">
        <v>0</v>
      </c>
      <c r="I401" s="45">
        <v>0</v>
      </c>
      <c r="J401" s="45">
        <v>0</v>
      </c>
      <c r="K401" s="45">
        <v>0</v>
      </c>
      <c r="L401" s="243"/>
      <c r="M401" s="243"/>
    </row>
    <row r="402" spans="1:13" ht="60" x14ac:dyDescent="0.2">
      <c r="A402" s="254"/>
      <c r="B402" s="243"/>
      <c r="C402" s="241"/>
      <c r="D402" s="98" t="s">
        <v>10</v>
      </c>
      <c r="E402" s="45">
        <f t="shared" si="111"/>
        <v>0</v>
      </c>
      <c r="F402" s="45">
        <f t="shared" si="111"/>
        <v>0</v>
      </c>
      <c r="G402" s="45">
        <v>0</v>
      </c>
      <c r="H402" s="45">
        <v>0</v>
      </c>
      <c r="I402" s="45">
        <v>0</v>
      </c>
      <c r="J402" s="45">
        <v>0</v>
      </c>
      <c r="K402" s="45">
        <v>0</v>
      </c>
      <c r="L402" s="243"/>
      <c r="M402" s="243"/>
    </row>
    <row r="403" spans="1:13" ht="75" x14ac:dyDescent="0.2">
      <c r="A403" s="254"/>
      <c r="B403" s="243"/>
      <c r="C403" s="241"/>
      <c r="D403" s="98" t="s">
        <v>26</v>
      </c>
      <c r="E403" s="45">
        <f t="shared" si="111"/>
        <v>0</v>
      </c>
      <c r="F403" s="45">
        <f t="shared" si="111"/>
        <v>6650</v>
      </c>
      <c r="G403" s="45">
        <v>6650</v>
      </c>
      <c r="H403" s="45">
        <v>0</v>
      </c>
      <c r="I403" s="45">
        <v>0</v>
      </c>
      <c r="J403" s="45">
        <v>0</v>
      </c>
      <c r="K403" s="45">
        <v>0</v>
      </c>
      <c r="L403" s="243"/>
      <c r="M403" s="243"/>
    </row>
    <row r="404" spans="1:13" ht="30" x14ac:dyDescent="0.2">
      <c r="A404" s="255"/>
      <c r="B404" s="244"/>
      <c r="C404" s="242"/>
      <c r="D404" s="98" t="s">
        <v>46</v>
      </c>
      <c r="E404" s="45">
        <f t="shared" si="111"/>
        <v>0</v>
      </c>
      <c r="F404" s="45">
        <f t="shared" si="111"/>
        <v>0</v>
      </c>
      <c r="G404" s="45">
        <v>0</v>
      </c>
      <c r="H404" s="45">
        <v>0</v>
      </c>
      <c r="I404" s="45">
        <v>0</v>
      </c>
      <c r="J404" s="45">
        <v>0</v>
      </c>
      <c r="K404" s="45">
        <v>0</v>
      </c>
      <c r="L404" s="244"/>
      <c r="M404" s="244"/>
    </row>
    <row r="405" spans="1:13" ht="15" x14ac:dyDescent="0.2">
      <c r="A405" s="240" t="s">
        <v>149</v>
      </c>
      <c r="B405" s="276" t="s">
        <v>290</v>
      </c>
      <c r="C405" s="247"/>
      <c r="D405" s="98" t="s">
        <v>5</v>
      </c>
      <c r="E405" s="45">
        <f>SUM(E406:E409)</f>
        <v>0</v>
      </c>
      <c r="F405" s="45">
        <f>SUM(G405:K405)</f>
        <v>6650</v>
      </c>
      <c r="G405" s="45">
        <f>SUM(G406:G409)</f>
        <v>6650</v>
      </c>
      <c r="H405" s="45">
        <f>SUM(H406:H409)</f>
        <v>0</v>
      </c>
      <c r="I405" s="45">
        <f>SUM(I406:I409)</f>
        <v>0</v>
      </c>
      <c r="J405" s="45">
        <f>SUM(J406:J409)</f>
        <v>0</v>
      </c>
      <c r="K405" s="45">
        <f>SUM(K406:K409)</f>
        <v>0</v>
      </c>
      <c r="L405" s="100"/>
      <c r="M405" s="232"/>
    </row>
    <row r="406" spans="1:13" ht="45" x14ac:dyDescent="0.2">
      <c r="A406" s="245"/>
      <c r="B406" s="276"/>
      <c r="C406" s="247"/>
      <c r="D406" s="98" t="s">
        <v>4</v>
      </c>
      <c r="E406" s="45">
        <v>0</v>
      </c>
      <c r="F406" s="45">
        <f>SUM(G406:K406)</f>
        <v>0</v>
      </c>
      <c r="G406" s="45">
        <v>0</v>
      </c>
      <c r="H406" s="45">
        <v>0</v>
      </c>
      <c r="I406" s="45">
        <v>0</v>
      </c>
      <c r="J406" s="45">
        <v>0</v>
      </c>
      <c r="K406" s="45">
        <v>0</v>
      </c>
      <c r="L406" s="100"/>
      <c r="M406" s="233"/>
    </row>
    <row r="407" spans="1:13" ht="60" x14ac:dyDescent="0.2">
      <c r="A407" s="245"/>
      <c r="B407" s="276"/>
      <c r="C407" s="247"/>
      <c r="D407" s="98" t="s">
        <v>10</v>
      </c>
      <c r="E407" s="45">
        <v>0</v>
      </c>
      <c r="F407" s="45">
        <f>SUM(G407:K407)</f>
        <v>0</v>
      </c>
      <c r="G407" s="45">
        <v>0</v>
      </c>
      <c r="H407" s="45">
        <v>0</v>
      </c>
      <c r="I407" s="45">
        <v>0</v>
      </c>
      <c r="J407" s="45">
        <v>0</v>
      </c>
      <c r="K407" s="45">
        <v>0</v>
      </c>
      <c r="L407" s="100"/>
      <c r="M407" s="233"/>
    </row>
    <row r="408" spans="1:13" ht="75" x14ac:dyDescent="0.2">
      <c r="A408" s="245"/>
      <c r="B408" s="276"/>
      <c r="C408" s="247"/>
      <c r="D408" s="98" t="s">
        <v>26</v>
      </c>
      <c r="E408" s="45">
        <v>0</v>
      </c>
      <c r="F408" s="45">
        <f>SUM(G408:K408)</f>
        <v>6650</v>
      </c>
      <c r="G408" s="45">
        <v>6650</v>
      </c>
      <c r="H408" s="45">
        <v>0</v>
      </c>
      <c r="I408" s="45">
        <v>0</v>
      </c>
      <c r="J408" s="45">
        <v>0</v>
      </c>
      <c r="K408" s="45">
        <v>0</v>
      </c>
      <c r="L408" s="100"/>
      <c r="M408" s="233"/>
    </row>
    <row r="409" spans="1:13" ht="30" x14ac:dyDescent="0.2">
      <c r="A409" s="246"/>
      <c r="B409" s="276"/>
      <c r="C409" s="247"/>
      <c r="D409" s="98" t="s">
        <v>46</v>
      </c>
      <c r="E409" s="45">
        <v>0</v>
      </c>
      <c r="F409" s="45">
        <f>SUM(G409:K409)</f>
        <v>0</v>
      </c>
      <c r="G409" s="45">
        <v>0</v>
      </c>
      <c r="H409" s="45">
        <v>0</v>
      </c>
      <c r="I409" s="45">
        <v>0</v>
      </c>
      <c r="J409" s="45">
        <v>0</v>
      </c>
      <c r="K409" s="45">
        <v>0</v>
      </c>
      <c r="L409" s="100"/>
      <c r="M409" s="234"/>
    </row>
    <row r="410" spans="1:13" ht="15" customHeight="1" x14ac:dyDescent="0.2">
      <c r="A410" s="253"/>
      <c r="B410" s="278" t="s">
        <v>75</v>
      </c>
      <c r="C410" s="279"/>
      <c r="D410" s="98" t="s">
        <v>5</v>
      </c>
      <c r="E410" s="45">
        <f>E400+E390+E380+E355+E335</f>
        <v>292712.3</v>
      </c>
      <c r="F410" s="45">
        <f t="shared" si="104"/>
        <v>1812012.9</v>
      </c>
      <c r="G410" s="45">
        <f>SUM(G411:G414)</f>
        <v>322418.8</v>
      </c>
      <c r="H410" s="45">
        <f>SUM(H411:H414)</f>
        <v>341076.1</v>
      </c>
      <c r="I410" s="45">
        <f>SUM(I411:I414)</f>
        <v>401589.60000000003</v>
      </c>
      <c r="J410" s="45">
        <f>SUM(J411:J414)</f>
        <v>373442.7</v>
      </c>
      <c r="K410" s="45">
        <f>SUM(K411:K414)</f>
        <v>373485.7</v>
      </c>
      <c r="L410" s="232"/>
      <c r="M410" s="232"/>
    </row>
    <row r="411" spans="1:13" ht="45" x14ac:dyDescent="0.2">
      <c r="A411" s="254"/>
      <c r="B411" s="280"/>
      <c r="C411" s="281"/>
      <c r="D411" s="98" t="s">
        <v>4</v>
      </c>
      <c r="E411" s="45">
        <f>E336+E356+E381+E391+E401</f>
        <v>2560</v>
      </c>
      <c r="F411" s="45">
        <f t="shared" si="104"/>
        <v>0</v>
      </c>
      <c r="G411" s="45">
        <f t="shared" ref="G411:K414" si="112">G401+G391+G381+G356+G336</f>
        <v>0</v>
      </c>
      <c r="H411" s="45">
        <f t="shared" si="112"/>
        <v>0</v>
      </c>
      <c r="I411" s="45">
        <f t="shared" si="112"/>
        <v>0</v>
      </c>
      <c r="J411" s="45">
        <f t="shared" si="112"/>
        <v>0</v>
      </c>
      <c r="K411" s="45">
        <f t="shared" si="112"/>
        <v>0</v>
      </c>
      <c r="L411" s="243"/>
      <c r="M411" s="243"/>
    </row>
    <row r="412" spans="1:13" ht="60" x14ac:dyDescent="0.2">
      <c r="A412" s="254"/>
      <c r="B412" s="280"/>
      <c r="C412" s="281"/>
      <c r="D412" s="98" t="s">
        <v>10</v>
      </c>
      <c r="E412" s="45">
        <f>E337+E357+E382+E392+E402</f>
        <v>14327.5</v>
      </c>
      <c r="F412" s="45">
        <f t="shared" si="104"/>
        <v>62484.6</v>
      </c>
      <c r="G412" s="45">
        <f t="shared" si="112"/>
        <v>9288</v>
      </c>
      <c r="H412" s="45">
        <f t="shared" si="112"/>
        <v>15292.599999999999</v>
      </c>
      <c r="I412" s="45">
        <f t="shared" si="112"/>
        <v>18015</v>
      </c>
      <c r="J412" s="45">
        <f t="shared" si="112"/>
        <v>9923</v>
      </c>
      <c r="K412" s="45">
        <f t="shared" si="112"/>
        <v>9966</v>
      </c>
      <c r="L412" s="243"/>
      <c r="M412" s="243"/>
    </row>
    <row r="413" spans="1:13" ht="75" x14ac:dyDescent="0.2">
      <c r="A413" s="254"/>
      <c r="B413" s="280"/>
      <c r="C413" s="281"/>
      <c r="D413" s="98" t="s">
        <v>26</v>
      </c>
      <c r="E413" s="45">
        <f>E338+E358+E383+E393+E403</f>
        <v>275824.8</v>
      </c>
      <c r="F413" s="45">
        <f t="shared" si="104"/>
        <v>1749528.3</v>
      </c>
      <c r="G413" s="45">
        <f t="shared" si="112"/>
        <v>313130.8</v>
      </c>
      <c r="H413" s="45">
        <f t="shared" si="112"/>
        <v>325783.5</v>
      </c>
      <c r="I413" s="45">
        <f t="shared" si="112"/>
        <v>383574.60000000003</v>
      </c>
      <c r="J413" s="45">
        <f t="shared" si="112"/>
        <v>363519.7</v>
      </c>
      <c r="K413" s="45">
        <f t="shared" si="112"/>
        <v>363519.7</v>
      </c>
      <c r="L413" s="243"/>
      <c r="M413" s="243"/>
    </row>
    <row r="414" spans="1:13" ht="30" x14ac:dyDescent="0.2">
      <c r="A414" s="255"/>
      <c r="B414" s="282"/>
      <c r="C414" s="283"/>
      <c r="D414" s="98" t="s">
        <v>46</v>
      </c>
      <c r="E414" s="45">
        <f>E339+E359+E384+E394+E404</f>
        <v>0</v>
      </c>
      <c r="F414" s="45">
        <f>SUM(G414:K414)</f>
        <v>0</v>
      </c>
      <c r="G414" s="45">
        <f t="shared" si="112"/>
        <v>0</v>
      </c>
      <c r="H414" s="45">
        <f t="shared" si="112"/>
        <v>0</v>
      </c>
      <c r="I414" s="45">
        <f t="shared" si="112"/>
        <v>0</v>
      </c>
      <c r="J414" s="45">
        <f t="shared" si="112"/>
        <v>0</v>
      </c>
      <c r="K414" s="45">
        <f t="shared" si="112"/>
        <v>0</v>
      </c>
      <c r="L414" s="244"/>
      <c r="M414" s="244"/>
    </row>
    <row r="415" spans="1:13" ht="22.5" customHeight="1" x14ac:dyDescent="0.2">
      <c r="A415" s="272" t="s">
        <v>331</v>
      </c>
      <c r="B415" s="273"/>
      <c r="C415" s="273"/>
      <c r="D415" s="273"/>
      <c r="E415" s="273"/>
      <c r="F415" s="273"/>
      <c r="G415" s="273"/>
      <c r="H415" s="273"/>
      <c r="I415" s="273"/>
      <c r="J415" s="273"/>
      <c r="K415" s="273"/>
      <c r="L415" s="273"/>
      <c r="M415" s="274"/>
    </row>
    <row r="416" spans="1:13" ht="25.5" customHeight="1" x14ac:dyDescent="0.2">
      <c r="A416" s="247" t="s">
        <v>9</v>
      </c>
      <c r="B416" s="276" t="s">
        <v>316</v>
      </c>
      <c r="C416" s="222" t="s">
        <v>393</v>
      </c>
      <c r="D416" s="98" t="s">
        <v>5</v>
      </c>
      <c r="E416" s="45">
        <f t="shared" ref="E416:K417" si="113">E421+E426</f>
        <v>0</v>
      </c>
      <c r="F416" s="45">
        <f t="shared" si="113"/>
        <v>277884</v>
      </c>
      <c r="G416" s="45">
        <f t="shared" si="113"/>
        <v>0</v>
      </c>
      <c r="H416" s="45">
        <f t="shared" si="113"/>
        <v>67316</v>
      </c>
      <c r="I416" s="45">
        <f t="shared" si="113"/>
        <v>73494</v>
      </c>
      <c r="J416" s="45">
        <f t="shared" si="113"/>
        <v>68537</v>
      </c>
      <c r="K416" s="45">
        <f t="shared" si="113"/>
        <v>68537</v>
      </c>
      <c r="L416" s="232"/>
      <c r="M416" s="232"/>
    </row>
    <row r="417" spans="1:13" ht="47.25" customHeight="1" x14ac:dyDescent="0.2">
      <c r="A417" s="247"/>
      <c r="B417" s="276"/>
      <c r="C417" s="241"/>
      <c r="D417" s="98" t="s">
        <v>4</v>
      </c>
      <c r="E417" s="45">
        <f t="shared" si="113"/>
        <v>0</v>
      </c>
      <c r="F417" s="45">
        <f t="shared" si="113"/>
        <v>0</v>
      </c>
      <c r="G417" s="45">
        <f t="shared" si="113"/>
        <v>0</v>
      </c>
      <c r="H417" s="45">
        <f t="shared" si="113"/>
        <v>0</v>
      </c>
      <c r="I417" s="45">
        <f t="shared" si="113"/>
        <v>0</v>
      </c>
      <c r="J417" s="45">
        <f t="shared" si="113"/>
        <v>0</v>
      </c>
      <c r="K417" s="45">
        <f t="shared" si="113"/>
        <v>0</v>
      </c>
      <c r="L417" s="243"/>
      <c r="M417" s="243"/>
    </row>
    <row r="418" spans="1:13" ht="60" x14ac:dyDescent="0.2">
      <c r="A418" s="247"/>
      <c r="B418" s="276"/>
      <c r="C418" s="241"/>
      <c r="D418" s="98" t="s">
        <v>10</v>
      </c>
      <c r="E418" s="45">
        <f t="shared" ref="E418:F420" si="114">E423+E428</f>
        <v>0</v>
      </c>
      <c r="F418" s="45">
        <f t="shared" si="114"/>
        <v>10566</v>
      </c>
      <c r="G418" s="45">
        <f t="shared" ref="G418:K420" si="115">G423+G428</f>
        <v>0</v>
      </c>
      <c r="H418" s="45">
        <f t="shared" si="115"/>
        <v>2602</v>
      </c>
      <c r="I418" s="45">
        <f t="shared" si="115"/>
        <v>2746</v>
      </c>
      <c r="J418" s="45">
        <f t="shared" si="115"/>
        <v>2609</v>
      </c>
      <c r="K418" s="45">
        <f t="shared" si="115"/>
        <v>2609</v>
      </c>
      <c r="L418" s="243"/>
      <c r="M418" s="243"/>
    </row>
    <row r="419" spans="1:13" ht="75" x14ac:dyDescent="0.2">
      <c r="A419" s="247"/>
      <c r="B419" s="276"/>
      <c r="C419" s="241"/>
      <c r="D419" s="98" t="s">
        <v>26</v>
      </c>
      <c r="E419" s="45">
        <f t="shared" si="114"/>
        <v>0</v>
      </c>
      <c r="F419" s="45">
        <f t="shared" si="114"/>
        <v>267318</v>
      </c>
      <c r="G419" s="45">
        <f t="shared" si="115"/>
        <v>0</v>
      </c>
      <c r="H419" s="45">
        <f t="shared" si="115"/>
        <v>64714</v>
      </c>
      <c r="I419" s="45">
        <f t="shared" si="115"/>
        <v>70748</v>
      </c>
      <c r="J419" s="45">
        <f t="shared" si="115"/>
        <v>65928</v>
      </c>
      <c r="K419" s="45">
        <f t="shared" si="115"/>
        <v>65928</v>
      </c>
      <c r="L419" s="243"/>
      <c r="M419" s="243"/>
    </row>
    <row r="420" spans="1:13" ht="30" x14ac:dyDescent="0.2">
      <c r="A420" s="247"/>
      <c r="B420" s="276"/>
      <c r="C420" s="242"/>
      <c r="D420" s="98" t="s">
        <v>46</v>
      </c>
      <c r="E420" s="45">
        <f t="shared" si="114"/>
        <v>0</v>
      </c>
      <c r="F420" s="45">
        <f t="shared" si="114"/>
        <v>0</v>
      </c>
      <c r="G420" s="45">
        <f t="shared" si="115"/>
        <v>0</v>
      </c>
      <c r="H420" s="45">
        <f t="shared" si="115"/>
        <v>0</v>
      </c>
      <c r="I420" s="45">
        <f t="shared" si="115"/>
        <v>0</v>
      </c>
      <c r="J420" s="45">
        <f t="shared" si="115"/>
        <v>0</v>
      </c>
      <c r="K420" s="45">
        <f t="shared" si="115"/>
        <v>0</v>
      </c>
      <c r="L420" s="244"/>
      <c r="M420" s="244"/>
    </row>
    <row r="421" spans="1:13" ht="15" x14ac:dyDescent="0.2">
      <c r="A421" s="292" t="s">
        <v>15</v>
      </c>
      <c r="B421" s="291" t="s">
        <v>392</v>
      </c>
      <c r="C421" s="222" t="s">
        <v>393</v>
      </c>
      <c r="D421" s="98" t="s">
        <v>5</v>
      </c>
      <c r="E421" s="45">
        <f>SUM(E422:E425)</f>
        <v>0</v>
      </c>
      <c r="F421" s="45">
        <f>SUM(G421:K421)</f>
        <v>19115</v>
      </c>
      <c r="G421" s="45">
        <f>SUM(G422:G425)</f>
        <v>0</v>
      </c>
      <c r="H421" s="45">
        <f>SUM(H422:H425)</f>
        <v>4046</v>
      </c>
      <c r="I421" s="45">
        <f>SUM(I422:I425)</f>
        <v>5023</v>
      </c>
      <c r="J421" s="45">
        <f>SUM(J422:J425)</f>
        <v>5023</v>
      </c>
      <c r="K421" s="45">
        <f>SUM(K422:K425)</f>
        <v>5023</v>
      </c>
      <c r="L421" s="232" t="s">
        <v>332</v>
      </c>
      <c r="M421" s="232"/>
    </row>
    <row r="422" spans="1:13" ht="45" x14ac:dyDescent="0.2">
      <c r="A422" s="292"/>
      <c r="B422" s="276"/>
      <c r="C422" s="241"/>
      <c r="D422" s="98" t="s">
        <v>4</v>
      </c>
      <c r="E422" s="45">
        <v>0</v>
      </c>
      <c r="F422" s="45">
        <f>SUM(G422:K422)</f>
        <v>0</v>
      </c>
      <c r="G422" s="45">
        <v>0</v>
      </c>
      <c r="H422" s="45">
        <v>0</v>
      </c>
      <c r="I422" s="45">
        <v>0</v>
      </c>
      <c r="J422" s="45">
        <v>0</v>
      </c>
      <c r="K422" s="45">
        <v>0</v>
      </c>
      <c r="L422" s="243"/>
      <c r="M422" s="243"/>
    </row>
    <row r="423" spans="1:13" ht="60" x14ac:dyDescent="0.2">
      <c r="A423" s="292"/>
      <c r="B423" s="276"/>
      <c r="C423" s="241"/>
      <c r="D423" s="98" t="s">
        <v>10</v>
      </c>
      <c r="E423" s="45">
        <v>0</v>
      </c>
      <c r="F423" s="45">
        <f>SUM(G423:K423)</f>
        <v>0</v>
      </c>
      <c r="G423" s="45">
        <v>0</v>
      </c>
      <c r="H423" s="45">
        <v>0</v>
      </c>
      <c r="I423" s="45">
        <v>0</v>
      </c>
      <c r="J423" s="45">
        <v>0</v>
      </c>
      <c r="K423" s="45">
        <v>0</v>
      </c>
      <c r="L423" s="243"/>
      <c r="M423" s="243"/>
    </row>
    <row r="424" spans="1:13" ht="75" x14ac:dyDescent="0.2">
      <c r="A424" s="292"/>
      <c r="B424" s="276"/>
      <c r="C424" s="241"/>
      <c r="D424" s="98" t="s">
        <v>26</v>
      </c>
      <c r="E424" s="45">
        <v>0</v>
      </c>
      <c r="F424" s="45">
        <f>SUM(G424:K424)</f>
        <v>19115</v>
      </c>
      <c r="G424" s="45">
        <v>0</v>
      </c>
      <c r="H424" s="45">
        <v>4046</v>
      </c>
      <c r="I424" s="45">
        <v>5023</v>
      </c>
      <c r="J424" s="45">
        <v>5023</v>
      </c>
      <c r="K424" s="45">
        <v>5023</v>
      </c>
      <c r="L424" s="243"/>
      <c r="M424" s="243"/>
    </row>
    <row r="425" spans="1:13" ht="30" x14ac:dyDescent="0.2">
      <c r="A425" s="292"/>
      <c r="B425" s="276"/>
      <c r="C425" s="242"/>
      <c r="D425" s="98" t="s">
        <v>46</v>
      </c>
      <c r="E425" s="45">
        <v>0</v>
      </c>
      <c r="F425" s="45">
        <f>SUM(G425:K425)</f>
        <v>0</v>
      </c>
      <c r="G425" s="45">
        <v>0</v>
      </c>
      <c r="H425" s="45">
        <v>0</v>
      </c>
      <c r="I425" s="45">
        <v>0</v>
      </c>
      <c r="J425" s="45">
        <v>0</v>
      </c>
      <c r="K425" s="45">
        <v>0</v>
      </c>
      <c r="L425" s="244"/>
      <c r="M425" s="244"/>
    </row>
    <row r="426" spans="1:13" ht="15" x14ac:dyDescent="0.2">
      <c r="A426" s="300" t="s">
        <v>32</v>
      </c>
      <c r="B426" s="276" t="s">
        <v>394</v>
      </c>
      <c r="C426" s="247" t="s">
        <v>393</v>
      </c>
      <c r="D426" s="98" t="s">
        <v>5</v>
      </c>
      <c r="E426" s="45">
        <f t="shared" ref="E426:K426" si="116">SUM(E427:E430)</f>
        <v>0</v>
      </c>
      <c r="F426" s="45">
        <f t="shared" si="116"/>
        <v>258769</v>
      </c>
      <c r="G426" s="45">
        <f t="shared" si="116"/>
        <v>0</v>
      </c>
      <c r="H426" s="45">
        <f t="shared" si="116"/>
        <v>63270</v>
      </c>
      <c r="I426" s="45">
        <f t="shared" si="116"/>
        <v>68471</v>
      </c>
      <c r="J426" s="45">
        <f t="shared" si="116"/>
        <v>63514</v>
      </c>
      <c r="K426" s="45">
        <f t="shared" si="116"/>
        <v>63514</v>
      </c>
      <c r="L426" s="232" t="s">
        <v>332</v>
      </c>
      <c r="M426" s="232"/>
    </row>
    <row r="427" spans="1:13" ht="45" x14ac:dyDescent="0.2">
      <c r="A427" s="301"/>
      <c r="B427" s="302"/>
      <c r="C427" s="248"/>
      <c r="D427" s="98" t="s">
        <v>4</v>
      </c>
      <c r="E427" s="45">
        <v>0</v>
      </c>
      <c r="F427" s="45">
        <f>SUM(G427:K427)</f>
        <v>0</v>
      </c>
      <c r="G427" s="45">
        <v>0</v>
      </c>
      <c r="H427" s="45">
        <v>0</v>
      </c>
      <c r="I427" s="45">
        <v>0</v>
      </c>
      <c r="J427" s="45">
        <v>0</v>
      </c>
      <c r="K427" s="45">
        <v>0</v>
      </c>
      <c r="L427" s="233"/>
      <c r="M427" s="233"/>
    </row>
    <row r="428" spans="1:13" ht="60" x14ac:dyDescent="0.2">
      <c r="A428" s="301"/>
      <c r="B428" s="302"/>
      <c r="C428" s="248"/>
      <c r="D428" s="98" t="s">
        <v>10</v>
      </c>
      <c r="E428" s="45">
        <v>0</v>
      </c>
      <c r="F428" s="45">
        <f>SUM(G428:K428)</f>
        <v>10566</v>
      </c>
      <c r="G428" s="45">
        <v>0</v>
      </c>
      <c r="H428" s="45">
        <v>2602</v>
      </c>
      <c r="I428" s="45">
        <f>2609+137</f>
        <v>2746</v>
      </c>
      <c r="J428" s="45">
        <v>2609</v>
      </c>
      <c r="K428" s="45">
        <v>2609</v>
      </c>
      <c r="L428" s="233"/>
      <c r="M428" s="233"/>
    </row>
    <row r="429" spans="1:13" ht="75" x14ac:dyDescent="0.2">
      <c r="A429" s="301"/>
      <c r="B429" s="302"/>
      <c r="C429" s="248"/>
      <c r="D429" s="98" t="s">
        <v>26</v>
      </c>
      <c r="E429" s="45">
        <v>0</v>
      </c>
      <c r="F429" s="45">
        <f>SUM(G429:K429)</f>
        <v>248203</v>
      </c>
      <c r="G429" s="45">
        <v>0</v>
      </c>
      <c r="H429" s="45">
        <v>60668</v>
      </c>
      <c r="I429" s="45">
        <v>65725</v>
      </c>
      <c r="J429" s="45">
        <v>60905</v>
      </c>
      <c r="K429" s="45">
        <v>60905</v>
      </c>
      <c r="L429" s="233"/>
      <c r="M429" s="233"/>
    </row>
    <row r="430" spans="1:13" ht="30" x14ac:dyDescent="0.2">
      <c r="A430" s="301"/>
      <c r="B430" s="302"/>
      <c r="C430" s="248"/>
      <c r="D430" s="98" t="s">
        <v>46</v>
      </c>
      <c r="E430" s="45">
        <v>0</v>
      </c>
      <c r="F430" s="45">
        <f>SUM(G430:K430)</f>
        <v>0</v>
      </c>
      <c r="G430" s="45">
        <v>0</v>
      </c>
      <c r="H430" s="45">
        <v>0</v>
      </c>
      <c r="I430" s="45">
        <v>0</v>
      </c>
      <c r="J430" s="45">
        <v>0</v>
      </c>
      <c r="K430" s="45">
        <v>0</v>
      </c>
      <c r="L430" s="234"/>
      <c r="M430" s="234"/>
    </row>
    <row r="431" spans="1:13" ht="15" customHeight="1" x14ac:dyDescent="0.2">
      <c r="A431" s="253"/>
      <c r="B431" s="278" t="s">
        <v>165</v>
      </c>
      <c r="C431" s="279"/>
      <c r="D431" s="98" t="s">
        <v>5</v>
      </c>
      <c r="E431" s="45">
        <f>E421</f>
        <v>0</v>
      </c>
      <c r="F431" s="45">
        <f t="shared" ref="F431:K431" si="117">F416</f>
        <v>277884</v>
      </c>
      <c r="G431" s="45">
        <f t="shared" si="117"/>
        <v>0</v>
      </c>
      <c r="H431" s="45">
        <f t="shared" si="117"/>
        <v>67316</v>
      </c>
      <c r="I431" s="45">
        <f t="shared" si="117"/>
        <v>73494</v>
      </c>
      <c r="J431" s="45">
        <f t="shared" si="117"/>
        <v>68537</v>
      </c>
      <c r="K431" s="45">
        <f t="shared" si="117"/>
        <v>68537</v>
      </c>
      <c r="L431" s="232"/>
      <c r="M431" s="232"/>
    </row>
    <row r="432" spans="1:13" ht="45" x14ac:dyDescent="0.2">
      <c r="A432" s="254"/>
      <c r="B432" s="280"/>
      <c r="C432" s="281"/>
      <c r="D432" s="98" t="s">
        <v>4</v>
      </c>
      <c r="E432" s="45">
        <f>E422</f>
        <v>0</v>
      </c>
      <c r="F432" s="45">
        <f t="shared" ref="F432:K435" si="118">F417</f>
        <v>0</v>
      </c>
      <c r="G432" s="45">
        <f t="shared" si="118"/>
        <v>0</v>
      </c>
      <c r="H432" s="45">
        <f t="shared" si="118"/>
        <v>0</v>
      </c>
      <c r="I432" s="45">
        <f t="shared" si="118"/>
        <v>0</v>
      </c>
      <c r="J432" s="45">
        <f t="shared" si="118"/>
        <v>0</v>
      </c>
      <c r="K432" s="45">
        <f t="shared" si="118"/>
        <v>0</v>
      </c>
      <c r="L432" s="243"/>
      <c r="M432" s="243"/>
    </row>
    <row r="433" spans="1:13" ht="60" x14ac:dyDescent="0.2">
      <c r="A433" s="254"/>
      <c r="B433" s="280"/>
      <c r="C433" s="281"/>
      <c r="D433" s="98" t="s">
        <v>10</v>
      </c>
      <c r="E433" s="45">
        <f>E423</f>
        <v>0</v>
      </c>
      <c r="F433" s="45">
        <f t="shared" si="118"/>
        <v>10566</v>
      </c>
      <c r="G433" s="45">
        <f t="shared" si="118"/>
        <v>0</v>
      </c>
      <c r="H433" s="45">
        <f t="shared" si="118"/>
        <v>2602</v>
      </c>
      <c r="I433" s="45">
        <f t="shared" si="118"/>
        <v>2746</v>
      </c>
      <c r="J433" s="45">
        <f t="shared" si="118"/>
        <v>2609</v>
      </c>
      <c r="K433" s="45">
        <f t="shared" si="118"/>
        <v>2609</v>
      </c>
      <c r="L433" s="243"/>
      <c r="M433" s="243"/>
    </row>
    <row r="434" spans="1:13" ht="75" x14ac:dyDescent="0.2">
      <c r="A434" s="254"/>
      <c r="B434" s="280"/>
      <c r="C434" s="281"/>
      <c r="D434" s="98" t="s">
        <v>26</v>
      </c>
      <c r="E434" s="45">
        <f>E424</f>
        <v>0</v>
      </c>
      <c r="F434" s="45">
        <f t="shared" si="118"/>
        <v>267318</v>
      </c>
      <c r="G434" s="45">
        <f t="shared" si="118"/>
        <v>0</v>
      </c>
      <c r="H434" s="45">
        <f t="shared" si="118"/>
        <v>64714</v>
      </c>
      <c r="I434" s="45">
        <f t="shared" si="118"/>
        <v>70748</v>
      </c>
      <c r="J434" s="45">
        <f t="shared" si="118"/>
        <v>65928</v>
      </c>
      <c r="K434" s="45">
        <f t="shared" si="118"/>
        <v>65928</v>
      </c>
      <c r="L434" s="243"/>
      <c r="M434" s="243"/>
    </row>
    <row r="435" spans="1:13" ht="30" x14ac:dyDescent="0.2">
      <c r="A435" s="255"/>
      <c r="B435" s="282"/>
      <c r="C435" s="283"/>
      <c r="D435" s="98" t="s">
        <v>46</v>
      </c>
      <c r="E435" s="45">
        <f>E425</f>
        <v>0</v>
      </c>
      <c r="F435" s="45">
        <f t="shared" si="118"/>
        <v>0</v>
      </c>
      <c r="G435" s="45">
        <f t="shared" si="118"/>
        <v>0</v>
      </c>
      <c r="H435" s="45">
        <f t="shared" si="118"/>
        <v>0</v>
      </c>
      <c r="I435" s="45">
        <f t="shared" si="118"/>
        <v>0</v>
      </c>
      <c r="J435" s="45">
        <f t="shared" si="118"/>
        <v>0</v>
      </c>
      <c r="K435" s="45">
        <f t="shared" si="118"/>
        <v>0</v>
      </c>
      <c r="L435" s="244"/>
      <c r="M435" s="244"/>
    </row>
    <row r="436" spans="1:13" ht="22.5" customHeight="1" x14ac:dyDescent="0.2">
      <c r="A436" s="272" t="s">
        <v>333</v>
      </c>
      <c r="B436" s="273"/>
      <c r="C436" s="273"/>
      <c r="D436" s="273"/>
      <c r="E436" s="273"/>
      <c r="F436" s="273"/>
      <c r="G436" s="273"/>
      <c r="H436" s="273"/>
      <c r="I436" s="273"/>
      <c r="J436" s="273"/>
      <c r="K436" s="273"/>
      <c r="L436" s="273"/>
      <c r="M436" s="274"/>
    </row>
    <row r="437" spans="1:13" ht="25.5" customHeight="1" x14ac:dyDescent="0.2">
      <c r="A437" s="247" t="s">
        <v>9</v>
      </c>
      <c r="B437" s="276" t="s">
        <v>123</v>
      </c>
      <c r="C437" s="222" t="s">
        <v>91</v>
      </c>
      <c r="D437" s="98" t="s">
        <v>5</v>
      </c>
      <c r="E437" s="45">
        <f t="shared" ref="E437:K437" si="119">E442</f>
        <v>4836</v>
      </c>
      <c r="F437" s="45">
        <f t="shared" si="119"/>
        <v>18982</v>
      </c>
      <c r="G437" s="45">
        <f t="shared" si="119"/>
        <v>3441</v>
      </c>
      <c r="H437" s="45">
        <f t="shared" si="119"/>
        <v>3818</v>
      </c>
      <c r="I437" s="45">
        <f t="shared" si="119"/>
        <v>3913</v>
      </c>
      <c r="J437" s="45">
        <f t="shared" si="119"/>
        <v>3906</v>
      </c>
      <c r="K437" s="45">
        <f t="shared" si="119"/>
        <v>3904</v>
      </c>
      <c r="L437" s="232" t="s">
        <v>125</v>
      </c>
      <c r="M437" s="232" t="s">
        <v>558</v>
      </c>
    </row>
    <row r="438" spans="1:13" ht="47.25" customHeight="1" x14ac:dyDescent="0.2">
      <c r="A438" s="247"/>
      <c r="B438" s="276"/>
      <c r="C438" s="241"/>
      <c r="D438" s="98" t="s">
        <v>4</v>
      </c>
      <c r="E438" s="45">
        <f>E443</f>
        <v>0</v>
      </c>
      <c r="F438" s="45">
        <f t="shared" ref="F438:K440" si="120">F443</f>
        <v>0</v>
      </c>
      <c r="G438" s="45">
        <f t="shared" si="120"/>
        <v>0</v>
      </c>
      <c r="H438" s="45">
        <f t="shared" si="120"/>
        <v>0</v>
      </c>
      <c r="I438" s="45">
        <f t="shared" si="120"/>
        <v>0</v>
      </c>
      <c r="J438" s="45">
        <f t="shared" si="120"/>
        <v>0</v>
      </c>
      <c r="K438" s="45">
        <f t="shared" si="120"/>
        <v>0</v>
      </c>
      <c r="L438" s="243"/>
      <c r="M438" s="243"/>
    </row>
    <row r="439" spans="1:13" ht="60" x14ac:dyDescent="0.2">
      <c r="A439" s="247"/>
      <c r="B439" s="276"/>
      <c r="C439" s="241"/>
      <c r="D439" s="98" t="s">
        <v>10</v>
      </c>
      <c r="E439" s="45">
        <f>E444</f>
        <v>4836</v>
      </c>
      <c r="F439" s="45">
        <f t="shared" si="120"/>
        <v>18982</v>
      </c>
      <c r="G439" s="45">
        <f t="shared" si="120"/>
        <v>3441</v>
      </c>
      <c r="H439" s="45">
        <f t="shared" si="120"/>
        <v>3818</v>
      </c>
      <c r="I439" s="45">
        <f t="shared" si="120"/>
        <v>3913</v>
      </c>
      <c r="J439" s="45">
        <f t="shared" si="120"/>
        <v>3906</v>
      </c>
      <c r="K439" s="45">
        <f t="shared" si="120"/>
        <v>3904</v>
      </c>
      <c r="L439" s="243"/>
      <c r="M439" s="243"/>
    </row>
    <row r="440" spans="1:13" ht="75" x14ac:dyDescent="0.2">
      <c r="A440" s="247"/>
      <c r="B440" s="276"/>
      <c r="C440" s="241"/>
      <c r="D440" s="98" t="s">
        <v>26</v>
      </c>
      <c r="E440" s="45">
        <f>E445</f>
        <v>0</v>
      </c>
      <c r="F440" s="45">
        <f t="shared" si="120"/>
        <v>0</v>
      </c>
      <c r="G440" s="45">
        <f t="shared" si="120"/>
        <v>0</v>
      </c>
      <c r="H440" s="45">
        <f t="shared" si="120"/>
        <v>0</v>
      </c>
      <c r="I440" s="45">
        <f t="shared" si="120"/>
        <v>0</v>
      </c>
      <c r="J440" s="45">
        <f t="shared" si="120"/>
        <v>0</v>
      </c>
      <c r="K440" s="45">
        <f t="shared" si="120"/>
        <v>0</v>
      </c>
      <c r="L440" s="243"/>
      <c r="M440" s="243"/>
    </row>
    <row r="441" spans="1:13" ht="108.75" customHeight="1" x14ac:dyDescent="0.2">
      <c r="A441" s="247"/>
      <c r="B441" s="276"/>
      <c r="C441" s="242"/>
      <c r="D441" s="98" t="s">
        <v>46</v>
      </c>
      <c r="E441" s="45">
        <f>E446</f>
        <v>0</v>
      </c>
      <c r="F441" s="45">
        <f t="shared" ref="F441:K441" si="121">F446</f>
        <v>0</v>
      </c>
      <c r="G441" s="45">
        <f t="shared" si="121"/>
        <v>0</v>
      </c>
      <c r="H441" s="45">
        <f t="shared" si="121"/>
        <v>0</v>
      </c>
      <c r="I441" s="45">
        <f t="shared" si="121"/>
        <v>0</v>
      </c>
      <c r="J441" s="45">
        <f t="shared" si="121"/>
        <v>0</v>
      </c>
      <c r="K441" s="45">
        <f t="shared" si="121"/>
        <v>0</v>
      </c>
      <c r="L441" s="244"/>
      <c r="M441" s="244"/>
    </row>
    <row r="442" spans="1:13" ht="15" x14ac:dyDescent="0.2">
      <c r="A442" s="292" t="s">
        <v>15</v>
      </c>
      <c r="B442" s="275" t="s">
        <v>124</v>
      </c>
      <c r="C442" s="222" t="s">
        <v>91</v>
      </c>
      <c r="D442" s="98" t="s">
        <v>5</v>
      </c>
      <c r="E442" s="45">
        <f>SUM(E443:E446)</f>
        <v>4836</v>
      </c>
      <c r="F442" s="45">
        <f>SUM(G442:K442)</f>
        <v>18982</v>
      </c>
      <c r="G442" s="45">
        <f>SUM(G443:G446)</f>
        <v>3441</v>
      </c>
      <c r="H442" s="45">
        <f>SUM(H443:H446)</f>
        <v>3818</v>
      </c>
      <c r="I442" s="45">
        <f>SUM(I443:I446)</f>
        <v>3913</v>
      </c>
      <c r="J442" s="45">
        <f>SUM(J443:J446)</f>
        <v>3906</v>
      </c>
      <c r="K442" s="45">
        <f>SUM(K443:K446)</f>
        <v>3904</v>
      </c>
      <c r="L442" s="232" t="s">
        <v>125</v>
      </c>
      <c r="M442" s="232"/>
    </row>
    <row r="443" spans="1:13" ht="45" x14ac:dyDescent="0.2">
      <c r="A443" s="292"/>
      <c r="B443" s="276"/>
      <c r="C443" s="241"/>
      <c r="D443" s="98" t="s">
        <v>4</v>
      </c>
      <c r="E443" s="45">
        <v>0</v>
      </c>
      <c r="F443" s="45">
        <f>SUM(G443:K443)</f>
        <v>0</v>
      </c>
      <c r="G443" s="45">
        <v>0</v>
      </c>
      <c r="H443" s="45">
        <v>0</v>
      </c>
      <c r="I443" s="45">
        <v>0</v>
      </c>
      <c r="J443" s="45">
        <v>0</v>
      </c>
      <c r="K443" s="45">
        <v>0</v>
      </c>
      <c r="L443" s="243"/>
      <c r="M443" s="243"/>
    </row>
    <row r="444" spans="1:13" ht="60" x14ac:dyDescent="0.2">
      <c r="A444" s="292"/>
      <c r="B444" s="276"/>
      <c r="C444" s="241"/>
      <c r="D444" s="98" t="s">
        <v>10</v>
      </c>
      <c r="E444" s="45">
        <v>4836</v>
      </c>
      <c r="F444" s="45">
        <f>SUM(G444:K444)</f>
        <v>18982</v>
      </c>
      <c r="G444" s="109">
        <v>3441</v>
      </c>
      <c r="H444" s="109">
        <v>3818</v>
      </c>
      <c r="I444" s="109">
        <v>3913</v>
      </c>
      <c r="J444" s="109">
        <v>3906</v>
      </c>
      <c r="K444" s="109">
        <v>3904</v>
      </c>
      <c r="L444" s="243"/>
      <c r="M444" s="243"/>
    </row>
    <row r="445" spans="1:13" ht="75" x14ac:dyDescent="0.2">
      <c r="A445" s="292"/>
      <c r="B445" s="276"/>
      <c r="C445" s="241"/>
      <c r="D445" s="98" t="s">
        <v>26</v>
      </c>
      <c r="E445" s="45">
        <v>0</v>
      </c>
      <c r="F445" s="45">
        <f>SUM(G445:K445)</f>
        <v>0</v>
      </c>
      <c r="G445" s="45">
        <v>0</v>
      </c>
      <c r="H445" s="45">
        <v>0</v>
      </c>
      <c r="I445" s="45">
        <v>0</v>
      </c>
      <c r="J445" s="45">
        <v>0</v>
      </c>
      <c r="K445" s="45">
        <v>0</v>
      </c>
      <c r="L445" s="243"/>
      <c r="M445" s="243"/>
    </row>
    <row r="446" spans="1:13" ht="30" x14ac:dyDescent="0.2">
      <c r="A446" s="292"/>
      <c r="B446" s="276"/>
      <c r="C446" s="242"/>
      <c r="D446" s="98" t="s">
        <v>46</v>
      </c>
      <c r="E446" s="45">
        <v>0</v>
      </c>
      <c r="F446" s="45">
        <f>SUM(G446:K446)</f>
        <v>0</v>
      </c>
      <c r="G446" s="45">
        <v>0</v>
      </c>
      <c r="H446" s="45">
        <v>0</v>
      </c>
      <c r="I446" s="45">
        <v>0</v>
      </c>
      <c r="J446" s="45">
        <v>0</v>
      </c>
      <c r="K446" s="45">
        <v>0</v>
      </c>
      <c r="L446" s="244"/>
      <c r="M446" s="244"/>
    </row>
    <row r="447" spans="1:13" ht="15" x14ac:dyDescent="0.2">
      <c r="A447" s="292" t="s">
        <v>38</v>
      </c>
      <c r="B447" s="275" t="s">
        <v>205</v>
      </c>
      <c r="C447" s="222" t="s">
        <v>91</v>
      </c>
      <c r="D447" s="98" t="s">
        <v>5</v>
      </c>
      <c r="E447" s="256" t="s">
        <v>206</v>
      </c>
      <c r="F447" s="257"/>
      <c r="G447" s="257"/>
      <c r="H447" s="257"/>
      <c r="I447" s="257"/>
      <c r="J447" s="257"/>
      <c r="K447" s="258"/>
      <c r="L447" s="232" t="s">
        <v>125</v>
      </c>
      <c r="M447" s="265" t="s">
        <v>557</v>
      </c>
    </row>
    <row r="448" spans="1:13" ht="45" x14ac:dyDescent="0.2">
      <c r="A448" s="292"/>
      <c r="B448" s="276"/>
      <c r="C448" s="241"/>
      <c r="D448" s="98" t="s">
        <v>4</v>
      </c>
      <c r="E448" s="259"/>
      <c r="F448" s="260"/>
      <c r="G448" s="260"/>
      <c r="H448" s="260"/>
      <c r="I448" s="260"/>
      <c r="J448" s="260"/>
      <c r="K448" s="261"/>
      <c r="L448" s="243"/>
      <c r="M448" s="266"/>
    </row>
    <row r="449" spans="1:13" ht="60" x14ac:dyDescent="0.2">
      <c r="A449" s="292"/>
      <c r="B449" s="276"/>
      <c r="C449" s="241"/>
      <c r="D449" s="98" t="s">
        <v>10</v>
      </c>
      <c r="E449" s="259"/>
      <c r="F449" s="260"/>
      <c r="G449" s="260"/>
      <c r="H449" s="260"/>
      <c r="I449" s="260"/>
      <c r="J449" s="260"/>
      <c r="K449" s="261"/>
      <c r="L449" s="243"/>
      <c r="M449" s="266"/>
    </row>
    <row r="450" spans="1:13" ht="75" x14ac:dyDescent="0.2">
      <c r="A450" s="292"/>
      <c r="B450" s="276"/>
      <c r="C450" s="241"/>
      <c r="D450" s="98" t="s">
        <v>26</v>
      </c>
      <c r="E450" s="259"/>
      <c r="F450" s="260"/>
      <c r="G450" s="260"/>
      <c r="H450" s="260"/>
      <c r="I450" s="260"/>
      <c r="J450" s="260"/>
      <c r="K450" s="261"/>
      <c r="L450" s="243"/>
      <c r="M450" s="266"/>
    </row>
    <row r="451" spans="1:13" ht="30" x14ac:dyDescent="0.2">
      <c r="A451" s="292"/>
      <c r="B451" s="276"/>
      <c r="C451" s="242"/>
      <c r="D451" s="98" t="s">
        <v>46</v>
      </c>
      <c r="E451" s="262"/>
      <c r="F451" s="263"/>
      <c r="G451" s="263"/>
      <c r="H451" s="263"/>
      <c r="I451" s="263"/>
      <c r="J451" s="263"/>
      <c r="K451" s="264"/>
      <c r="L451" s="244"/>
      <c r="M451" s="267"/>
    </row>
    <row r="452" spans="1:13" ht="15" customHeight="1" x14ac:dyDescent="0.2">
      <c r="A452" s="253"/>
      <c r="B452" s="278" t="s">
        <v>126</v>
      </c>
      <c r="C452" s="279"/>
      <c r="D452" s="98" t="s">
        <v>5</v>
      </c>
      <c r="E452" s="45">
        <f t="shared" ref="E452:K456" si="122">E437</f>
        <v>4836</v>
      </c>
      <c r="F452" s="45">
        <f t="shared" si="122"/>
        <v>18982</v>
      </c>
      <c r="G452" s="45">
        <f t="shared" si="122"/>
        <v>3441</v>
      </c>
      <c r="H452" s="45">
        <f t="shared" si="122"/>
        <v>3818</v>
      </c>
      <c r="I452" s="45">
        <f t="shared" si="122"/>
        <v>3913</v>
      </c>
      <c r="J452" s="45">
        <f t="shared" si="122"/>
        <v>3906</v>
      </c>
      <c r="K452" s="45">
        <f t="shared" si="122"/>
        <v>3904</v>
      </c>
      <c r="L452" s="232"/>
      <c r="M452" s="232"/>
    </row>
    <row r="453" spans="1:13" ht="45" x14ac:dyDescent="0.2">
      <c r="A453" s="254"/>
      <c r="B453" s="280"/>
      <c r="C453" s="281"/>
      <c r="D453" s="98" t="s">
        <v>4</v>
      </c>
      <c r="E453" s="45">
        <f t="shared" si="122"/>
        <v>0</v>
      </c>
      <c r="F453" s="45">
        <f t="shared" si="122"/>
        <v>0</v>
      </c>
      <c r="G453" s="45">
        <f t="shared" si="122"/>
        <v>0</v>
      </c>
      <c r="H453" s="45">
        <f t="shared" si="122"/>
        <v>0</v>
      </c>
      <c r="I453" s="45">
        <f t="shared" si="122"/>
        <v>0</v>
      </c>
      <c r="J453" s="45">
        <f t="shared" si="122"/>
        <v>0</v>
      </c>
      <c r="K453" s="45">
        <f t="shared" si="122"/>
        <v>0</v>
      </c>
      <c r="L453" s="243"/>
      <c r="M453" s="243"/>
    </row>
    <row r="454" spans="1:13" ht="60" x14ac:dyDescent="0.2">
      <c r="A454" s="254"/>
      <c r="B454" s="280"/>
      <c r="C454" s="281"/>
      <c r="D454" s="98" t="s">
        <v>10</v>
      </c>
      <c r="E454" s="45">
        <f t="shared" si="122"/>
        <v>4836</v>
      </c>
      <c r="F454" s="45">
        <f t="shared" si="122"/>
        <v>18982</v>
      </c>
      <c r="G454" s="45">
        <f t="shared" si="122"/>
        <v>3441</v>
      </c>
      <c r="H454" s="45">
        <f t="shared" si="122"/>
        <v>3818</v>
      </c>
      <c r="I454" s="45">
        <f t="shared" si="122"/>
        <v>3913</v>
      </c>
      <c r="J454" s="45">
        <f t="shared" si="122"/>
        <v>3906</v>
      </c>
      <c r="K454" s="45">
        <f t="shared" si="122"/>
        <v>3904</v>
      </c>
      <c r="L454" s="243"/>
      <c r="M454" s="243"/>
    </row>
    <row r="455" spans="1:13" ht="75" x14ac:dyDescent="0.2">
      <c r="A455" s="254"/>
      <c r="B455" s="280"/>
      <c r="C455" s="281"/>
      <c r="D455" s="98" t="s">
        <v>26</v>
      </c>
      <c r="E455" s="45">
        <f t="shared" si="122"/>
        <v>0</v>
      </c>
      <c r="F455" s="45">
        <f t="shared" si="122"/>
        <v>0</v>
      </c>
      <c r="G455" s="45">
        <f t="shared" si="122"/>
        <v>0</v>
      </c>
      <c r="H455" s="45">
        <f t="shared" si="122"/>
        <v>0</v>
      </c>
      <c r="I455" s="45">
        <f t="shared" si="122"/>
        <v>0</v>
      </c>
      <c r="J455" s="45">
        <f t="shared" si="122"/>
        <v>0</v>
      </c>
      <c r="K455" s="45">
        <f t="shared" si="122"/>
        <v>0</v>
      </c>
      <c r="L455" s="243"/>
      <c r="M455" s="243"/>
    </row>
    <row r="456" spans="1:13" ht="30" x14ac:dyDescent="0.2">
      <c r="A456" s="255"/>
      <c r="B456" s="282"/>
      <c r="C456" s="283"/>
      <c r="D456" s="98" t="s">
        <v>46</v>
      </c>
      <c r="E456" s="45">
        <f t="shared" si="122"/>
        <v>0</v>
      </c>
      <c r="F456" s="45">
        <f t="shared" si="122"/>
        <v>0</v>
      </c>
      <c r="G456" s="45">
        <f t="shared" si="122"/>
        <v>0</v>
      </c>
      <c r="H456" s="45">
        <f t="shared" si="122"/>
        <v>0</v>
      </c>
      <c r="I456" s="45">
        <f t="shared" si="122"/>
        <v>0</v>
      </c>
      <c r="J456" s="45">
        <f t="shared" si="122"/>
        <v>0</v>
      </c>
      <c r="K456" s="45">
        <f t="shared" si="122"/>
        <v>0</v>
      </c>
      <c r="L456" s="244"/>
      <c r="M456" s="244"/>
    </row>
    <row r="457" spans="1:13" ht="22.5" customHeight="1" x14ac:dyDescent="0.2">
      <c r="A457" s="272" t="s">
        <v>334</v>
      </c>
      <c r="B457" s="273"/>
      <c r="C457" s="273"/>
      <c r="D457" s="273"/>
      <c r="E457" s="273"/>
      <c r="F457" s="273"/>
      <c r="G457" s="273"/>
      <c r="H457" s="273"/>
      <c r="I457" s="273"/>
      <c r="J457" s="273"/>
      <c r="K457" s="273"/>
      <c r="L457" s="273"/>
      <c r="M457" s="274"/>
    </row>
    <row r="458" spans="1:13" ht="25.5" customHeight="1" x14ac:dyDescent="0.2">
      <c r="A458" s="247" t="s">
        <v>9</v>
      </c>
      <c r="B458" s="276" t="s">
        <v>208</v>
      </c>
      <c r="C458" s="222" t="s">
        <v>91</v>
      </c>
      <c r="D458" s="98" t="s">
        <v>5</v>
      </c>
      <c r="E458" s="45">
        <f>E463+E468+E473</f>
        <v>7702</v>
      </c>
      <c r="F458" s="45">
        <f t="shared" ref="F458:F477" si="123">SUM(G458:K458)</f>
        <v>40128</v>
      </c>
      <c r="G458" s="45">
        <f>SUM(G459:G462)</f>
        <v>8402</v>
      </c>
      <c r="H458" s="45">
        <f>SUM(H459:H462)</f>
        <v>7702</v>
      </c>
      <c r="I458" s="45">
        <f>SUM(I459:I462)</f>
        <v>8620</v>
      </c>
      <c r="J458" s="45">
        <f>SUM(J459:J462)</f>
        <v>7702</v>
      </c>
      <c r="K458" s="45">
        <f>SUM(K459:K462)</f>
        <v>7702</v>
      </c>
      <c r="L458" s="232"/>
      <c r="M458" s="232"/>
    </row>
    <row r="459" spans="1:13" ht="47.25" customHeight="1" x14ac:dyDescent="0.2">
      <c r="A459" s="247"/>
      <c r="B459" s="276"/>
      <c r="C459" s="241"/>
      <c r="D459" s="98" t="s">
        <v>4</v>
      </c>
      <c r="E459" s="45">
        <f>E464+E469+E474</f>
        <v>0</v>
      </c>
      <c r="F459" s="45">
        <f t="shared" si="123"/>
        <v>0</v>
      </c>
      <c r="G459" s="45">
        <f t="shared" ref="G459:K462" si="124">G464+G469+G474</f>
        <v>0</v>
      </c>
      <c r="H459" s="45">
        <f t="shared" si="124"/>
        <v>0</v>
      </c>
      <c r="I459" s="45">
        <f t="shared" si="124"/>
        <v>0</v>
      </c>
      <c r="J459" s="45">
        <f t="shared" si="124"/>
        <v>0</v>
      </c>
      <c r="K459" s="45">
        <f t="shared" si="124"/>
        <v>0</v>
      </c>
      <c r="L459" s="243"/>
      <c r="M459" s="243"/>
    </row>
    <row r="460" spans="1:13" ht="60" x14ac:dyDescent="0.2">
      <c r="A460" s="247"/>
      <c r="B460" s="276"/>
      <c r="C460" s="241"/>
      <c r="D460" s="98" t="s">
        <v>10</v>
      </c>
      <c r="E460" s="45">
        <f>E465+E470+E475</f>
        <v>0</v>
      </c>
      <c r="F460" s="45">
        <f t="shared" si="123"/>
        <v>0</v>
      </c>
      <c r="G460" s="45">
        <f t="shared" si="124"/>
        <v>0</v>
      </c>
      <c r="H460" s="45">
        <f t="shared" si="124"/>
        <v>0</v>
      </c>
      <c r="I460" s="45">
        <f t="shared" si="124"/>
        <v>0</v>
      </c>
      <c r="J460" s="45">
        <f t="shared" si="124"/>
        <v>0</v>
      </c>
      <c r="K460" s="45">
        <f t="shared" si="124"/>
        <v>0</v>
      </c>
      <c r="L460" s="243"/>
      <c r="M460" s="243"/>
    </row>
    <row r="461" spans="1:13" ht="75" x14ac:dyDescent="0.2">
      <c r="A461" s="247"/>
      <c r="B461" s="276"/>
      <c r="C461" s="241"/>
      <c r="D461" s="98" t="s">
        <v>26</v>
      </c>
      <c r="E461" s="45">
        <f>E466+E471+E476</f>
        <v>7702</v>
      </c>
      <c r="F461" s="45">
        <f t="shared" si="123"/>
        <v>40128</v>
      </c>
      <c r="G461" s="45">
        <f t="shared" si="124"/>
        <v>8402</v>
      </c>
      <c r="H461" s="45">
        <f t="shared" si="124"/>
        <v>7702</v>
      </c>
      <c r="I461" s="45">
        <f t="shared" si="124"/>
        <v>8620</v>
      </c>
      <c r="J461" s="45">
        <f t="shared" si="124"/>
        <v>7702</v>
      </c>
      <c r="K461" s="45">
        <f t="shared" si="124"/>
        <v>7702</v>
      </c>
      <c r="L461" s="243"/>
      <c r="M461" s="243"/>
    </row>
    <row r="462" spans="1:13" ht="30" x14ac:dyDescent="0.2">
      <c r="A462" s="247"/>
      <c r="B462" s="276"/>
      <c r="C462" s="242"/>
      <c r="D462" s="98" t="s">
        <v>46</v>
      </c>
      <c r="E462" s="45">
        <f>E467+E472+E477</f>
        <v>0</v>
      </c>
      <c r="F462" s="45">
        <f t="shared" si="123"/>
        <v>0</v>
      </c>
      <c r="G462" s="45">
        <f t="shared" si="124"/>
        <v>0</v>
      </c>
      <c r="H462" s="45">
        <f t="shared" si="124"/>
        <v>0</v>
      </c>
      <c r="I462" s="45">
        <f t="shared" si="124"/>
        <v>0</v>
      </c>
      <c r="J462" s="45">
        <f t="shared" si="124"/>
        <v>0</v>
      </c>
      <c r="K462" s="45">
        <f t="shared" si="124"/>
        <v>0</v>
      </c>
      <c r="L462" s="244"/>
      <c r="M462" s="244"/>
    </row>
    <row r="463" spans="1:13" ht="15" x14ac:dyDescent="0.2">
      <c r="A463" s="292" t="s">
        <v>15</v>
      </c>
      <c r="B463" s="275" t="s">
        <v>335</v>
      </c>
      <c r="C463" s="222" t="s">
        <v>91</v>
      </c>
      <c r="D463" s="98" t="s">
        <v>5</v>
      </c>
      <c r="E463" s="45">
        <f>SUM(E464:E467)</f>
        <v>24</v>
      </c>
      <c r="F463" s="45">
        <f t="shared" si="123"/>
        <v>150</v>
      </c>
      <c r="G463" s="45">
        <f>SUM(G464:G467)</f>
        <v>30</v>
      </c>
      <c r="H463" s="45">
        <f>SUM(H464:H467)</f>
        <v>30</v>
      </c>
      <c r="I463" s="45">
        <f>SUM(I464:I467)</f>
        <v>30</v>
      </c>
      <c r="J463" s="45">
        <f>SUM(J464:J467)</f>
        <v>30</v>
      </c>
      <c r="K463" s="45">
        <f>SUM(K464:K467)</f>
        <v>30</v>
      </c>
      <c r="L463" s="232" t="s">
        <v>336</v>
      </c>
      <c r="M463" s="232"/>
    </row>
    <row r="464" spans="1:13" ht="45" x14ac:dyDescent="0.2">
      <c r="A464" s="292"/>
      <c r="B464" s="276"/>
      <c r="C464" s="241"/>
      <c r="D464" s="98" t="s">
        <v>4</v>
      </c>
      <c r="E464" s="45">
        <v>0</v>
      </c>
      <c r="F464" s="45">
        <f t="shared" si="123"/>
        <v>0</v>
      </c>
      <c r="G464" s="45">
        <v>0</v>
      </c>
      <c r="H464" s="45">
        <v>0</v>
      </c>
      <c r="I464" s="45">
        <v>0</v>
      </c>
      <c r="J464" s="45">
        <v>0</v>
      </c>
      <c r="K464" s="45">
        <v>0</v>
      </c>
      <c r="L464" s="243"/>
      <c r="M464" s="243"/>
    </row>
    <row r="465" spans="1:13" ht="60" x14ac:dyDescent="0.2">
      <c r="A465" s="292"/>
      <c r="B465" s="276"/>
      <c r="C465" s="241"/>
      <c r="D465" s="98" t="s">
        <v>10</v>
      </c>
      <c r="E465" s="45">
        <v>0</v>
      </c>
      <c r="F465" s="45">
        <f t="shared" si="123"/>
        <v>0</v>
      </c>
      <c r="G465" s="45">
        <v>0</v>
      </c>
      <c r="H465" s="45">
        <v>0</v>
      </c>
      <c r="I465" s="45">
        <v>0</v>
      </c>
      <c r="J465" s="45">
        <v>0</v>
      </c>
      <c r="K465" s="45">
        <v>0</v>
      </c>
      <c r="L465" s="243"/>
      <c r="M465" s="243"/>
    </row>
    <row r="466" spans="1:13" ht="75" x14ac:dyDescent="0.2">
      <c r="A466" s="292"/>
      <c r="B466" s="276"/>
      <c r="C466" s="241"/>
      <c r="D466" s="98" t="s">
        <v>26</v>
      </c>
      <c r="E466" s="45">
        <v>24</v>
      </c>
      <c r="F466" s="45">
        <f t="shared" si="123"/>
        <v>150</v>
      </c>
      <c r="G466" s="45">
        <v>30</v>
      </c>
      <c r="H466" s="45">
        <v>30</v>
      </c>
      <c r="I466" s="45">
        <v>30</v>
      </c>
      <c r="J466" s="45">
        <v>30</v>
      </c>
      <c r="K466" s="45">
        <v>30</v>
      </c>
      <c r="L466" s="243"/>
      <c r="M466" s="243"/>
    </row>
    <row r="467" spans="1:13" ht="30" x14ac:dyDescent="0.2">
      <c r="A467" s="292"/>
      <c r="B467" s="276"/>
      <c r="C467" s="242"/>
      <c r="D467" s="98" t="s">
        <v>46</v>
      </c>
      <c r="E467" s="45">
        <v>0</v>
      </c>
      <c r="F467" s="45">
        <f t="shared" si="123"/>
        <v>0</v>
      </c>
      <c r="G467" s="45">
        <v>0</v>
      </c>
      <c r="H467" s="45">
        <v>0</v>
      </c>
      <c r="I467" s="45">
        <v>0</v>
      </c>
      <c r="J467" s="45">
        <v>0</v>
      </c>
      <c r="K467" s="45">
        <v>0</v>
      </c>
      <c r="L467" s="244"/>
      <c r="M467" s="244"/>
    </row>
    <row r="468" spans="1:13" ht="23.25" customHeight="1" x14ac:dyDescent="0.2">
      <c r="A468" s="247" t="s">
        <v>38</v>
      </c>
      <c r="B468" s="287" t="s">
        <v>317</v>
      </c>
      <c r="C468" s="222" t="s">
        <v>91</v>
      </c>
      <c r="D468" s="98" t="s">
        <v>5</v>
      </c>
      <c r="E468" s="45">
        <f>SUM(E469:E472)</f>
        <v>1081</v>
      </c>
      <c r="F468" s="45">
        <f t="shared" si="123"/>
        <v>3356</v>
      </c>
      <c r="G468" s="45">
        <f>SUM(G469:G472)</f>
        <v>851</v>
      </c>
      <c r="H468" s="45">
        <f>SUM(H469:H472)</f>
        <v>637</v>
      </c>
      <c r="I468" s="45">
        <f>SUM(I469:I472)</f>
        <v>624</v>
      </c>
      <c r="J468" s="45">
        <f>SUM(J469:J472)</f>
        <v>622</v>
      </c>
      <c r="K468" s="45">
        <f>SUM(K469:K472)</f>
        <v>622</v>
      </c>
      <c r="L468" s="232" t="s">
        <v>337</v>
      </c>
      <c r="M468" s="232"/>
    </row>
    <row r="469" spans="1:13" ht="45" x14ac:dyDescent="0.2">
      <c r="A469" s="247"/>
      <c r="B469" s="287"/>
      <c r="C469" s="241"/>
      <c r="D469" s="98" t="s">
        <v>4</v>
      </c>
      <c r="E469" s="45">
        <v>0</v>
      </c>
      <c r="F469" s="45">
        <f t="shared" si="123"/>
        <v>0</v>
      </c>
      <c r="G469" s="45">
        <v>0</v>
      </c>
      <c r="H469" s="45">
        <v>0</v>
      </c>
      <c r="I469" s="45">
        <v>0</v>
      </c>
      <c r="J469" s="45">
        <v>0</v>
      </c>
      <c r="K469" s="45">
        <v>0</v>
      </c>
      <c r="L469" s="243"/>
      <c r="M469" s="243"/>
    </row>
    <row r="470" spans="1:13" ht="60" x14ac:dyDescent="0.2">
      <c r="A470" s="247"/>
      <c r="B470" s="287"/>
      <c r="C470" s="241"/>
      <c r="D470" s="98" t="s">
        <v>10</v>
      </c>
      <c r="E470" s="45">
        <v>0</v>
      </c>
      <c r="F470" s="45">
        <f t="shared" si="123"/>
        <v>0</v>
      </c>
      <c r="G470" s="45">
        <v>0</v>
      </c>
      <c r="H470" s="45">
        <v>0</v>
      </c>
      <c r="I470" s="45">
        <v>0</v>
      </c>
      <c r="J470" s="45">
        <v>0</v>
      </c>
      <c r="K470" s="45">
        <v>0</v>
      </c>
      <c r="L470" s="243"/>
      <c r="M470" s="243"/>
    </row>
    <row r="471" spans="1:13" ht="75" x14ac:dyDescent="0.2">
      <c r="A471" s="247"/>
      <c r="B471" s="287"/>
      <c r="C471" s="241"/>
      <c r="D471" s="98" t="s">
        <v>26</v>
      </c>
      <c r="E471" s="45">
        <v>1081</v>
      </c>
      <c r="F471" s="45">
        <f t="shared" si="123"/>
        <v>3356</v>
      </c>
      <c r="G471" s="45">
        <v>851</v>
      </c>
      <c r="H471" s="45">
        <v>637</v>
      </c>
      <c r="I471" s="45">
        <v>624</v>
      </c>
      <c r="J471" s="45">
        <v>622</v>
      </c>
      <c r="K471" s="45">
        <v>622</v>
      </c>
      <c r="L471" s="243"/>
      <c r="M471" s="243"/>
    </row>
    <row r="472" spans="1:13" ht="30" x14ac:dyDescent="0.2">
      <c r="A472" s="247"/>
      <c r="B472" s="287"/>
      <c r="C472" s="242"/>
      <c r="D472" s="98" t="s">
        <v>46</v>
      </c>
      <c r="E472" s="45">
        <v>0</v>
      </c>
      <c r="F472" s="45">
        <f t="shared" si="123"/>
        <v>0</v>
      </c>
      <c r="G472" s="45">
        <v>0</v>
      </c>
      <c r="H472" s="45">
        <v>0</v>
      </c>
      <c r="I472" s="45">
        <v>0</v>
      </c>
      <c r="J472" s="45">
        <v>0</v>
      </c>
      <c r="K472" s="45">
        <v>0</v>
      </c>
      <c r="L472" s="244"/>
      <c r="M472" s="244"/>
    </row>
    <row r="473" spans="1:13" ht="15" x14ac:dyDescent="0.2">
      <c r="A473" s="247" t="s">
        <v>48</v>
      </c>
      <c r="B473" s="276" t="s">
        <v>209</v>
      </c>
      <c r="C473" s="222" t="s">
        <v>91</v>
      </c>
      <c r="D473" s="98" t="s">
        <v>5</v>
      </c>
      <c r="E473" s="45">
        <f>SUM(E474:E477)</f>
        <v>6597</v>
      </c>
      <c r="F473" s="45">
        <f t="shared" si="123"/>
        <v>36622</v>
      </c>
      <c r="G473" s="45">
        <f>SUM(G474:G477)</f>
        <v>7521</v>
      </c>
      <c r="H473" s="45">
        <f>SUM(H474:H477)</f>
        <v>7035</v>
      </c>
      <c r="I473" s="45">
        <f>SUM(I474:I477)</f>
        <v>7966</v>
      </c>
      <c r="J473" s="45">
        <f>SUM(J474:J477)</f>
        <v>7050</v>
      </c>
      <c r="K473" s="45">
        <f>SUM(K474:K477)</f>
        <v>7050</v>
      </c>
      <c r="L473" s="232" t="s">
        <v>336</v>
      </c>
      <c r="M473" s="232"/>
    </row>
    <row r="474" spans="1:13" ht="45" x14ac:dyDescent="0.2">
      <c r="A474" s="247"/>
      <c r="B474" s="276"/>
      <c r="C474" s="241"/>
      <c r="D474" s="98" t="s">
        <v>4</v>
      </c>
      <c r="E474" s="45">
        <v>0</v>
      </c>
      <c r="F474" s="45">
        <f t="shared" si="123"/>
        <v>0</v>
      </c>
      <c r="G474" s="45">
        <v>0</v>
      </c>
      <c r="H474" s="45">
        <v>0</v>
      </c>
      <c r="I474" s="45">
        <v>0</v>
      </c>
      <c r="J474" s="45">
        <v>0</v>
      </c>
      <c r="K474" s="45">
        <v>0</v>
      </c>
      <c r="L474" s="243"/>
      <c r="M474" s="243"/>
    </row>
    <row r="475" spans="1:13" ht="60" x14ac:dyDescent="0.2">
      <c r="A475" s="247"/>
      <c r="B475" s="276"/>
      <c r="C475" s="241"/>
      <c r="D475" s="98" t="s">
        <v>10</v>
      </c>
      <c r="E475" s="45">
        <v>0</v>
      </c>
      <c r="F475" s="45">
        <f t="shared" si="123"/>
        <v>0</v>
      </c>
      <c r="G475" s="45">
        <v>0</v>
      </c>
      <c r="H475" s="45">
        <v>0</v>
      </c>
      <c r="I475" s="45">
        <v>0</v>
      </c>
      <c r="J475" s="45">
        <v>0</v>
      </c>
      <c r="K475" s="45">
        <v>0</v>
      </c>
      <c r="L475" s="243"/>
      <c r="M475" s="243"/>
    </row>
    <row r="476" spans="1:13" ht="75" x14ac:dyDescent="0.2">
      <c r="A476" s="247"/>
      <c r="B476" s="276"/>
      <c r="C476" s="241"/>
      <c r="D476" s="98" t="s">
        <v>26</v>
      </c>
      <c r="E476" s="45">
        <v>6597</v>
      </c>
      <c r="F476" s="45">
        <f t="shared" si="123"/>
        <v>36622</v>
      </c>
      <c r="G476" s="45">
        <v>7521</v>
      </c>
      <c r="H476" s="45">
        <v>7035</v>
      </c>
      <c r="I476" s="45">
        <v>7966</v>
      </c>
      <c r="J476" s="45">
        <v>7050</v>
      </c>
      <c r="K476" s="45">
        <v>7050</v>
      </c>
      <c r="L476" s="243"/>
      <c r="M476" s="243"/>
    </row>
    <row r="477" spans="1:13" ht="30" x14ac:dyDescent="0.2">
      <c r="A477" s="247"/>
      <c r="B477" s="276"/>
      <c r="C477" s="242"/>
      <c r="D477" s="98" t="s">
        <v>46</v>
      </c>
      <c r="E477" s="45">
        <v>0</v>
      </c>
      <c r="F477" s="45">
        <f t="shared" si="123"/>
        <v>0</v>
      </c>
      <c r="G477" s="45">
        <v>0</v>
      </c>
      <c r="H477" s="45">
        <v>0</v>
      </c>
      <c r="I477" s="45">
        <v>0</v>
      </c>
      <c r="J477" s="45">
        <v>0</v>
      </c>
      <c r="K477" s="45">
        <v>0</v>
      </c>
      <c r="L477" s="244"/>
      <c r="M477" s="244"/>
    </row>
    <row r="478" spans="1:13" ht="15" customHeight="1" x14ac:dyDescent="0.2">
      <c r="A478" s="253"/>
      <c r="B478" s="278" t="s">
        <v>166</v>
      </c>
      <c r="C478" s="279"/>
      <c r="D478" s="98" t="s">
        <v>5</v>
      </c>
      <c r="E478" s="45">
        <f t="shared" ref="E478:K478" si="125">E458</f>
        <v>7702</v>
      </c>
      <c r="F478" s="45">
        <f t="shared" si="125"/>
        <v>40128</v>
      </c>
      <c r="G478" s="45">
        <f t="shared" si="125"/>
        <v>8402</v>
      </c>
      <c r="H478" s="45">
        <f t="shared" si="125"/>
        <v>7702</v>
      </c>
      <c r="I478" s="45">
        <f t="shared" si="125"/>
        <v>8620</v>
      </c>
      <c r="J478" s="45">
        <f t="shared" si="125"/>
        <v>7702</v>
      </c>
      <c r="K478" s="45">
        <f t="shared" si="125"/>
        <v>7702</v>
      </c>
      <c r="L478" s="232"/>
      <c r="M478" s="232"/>
    </row>
    <row r="479" spans="1:13" ht="45" x14ac:dyDescent="0.2">
      <c r="A479" s="254"/>
      <c r="B479" s="280"/>
      <c r="C479" s="281"/>
      <c r="D479" s="98" t="s">
        <v>4</v>
      </c>
      <c r="E479" s="45">
        <f>E459</f>
        <v>0</v>
      </c>
      <c r="F479" s="45">
        <f t="shared" ref="F479:K482" si="126">F459</f>
        <v>0</v>
      </c>
      <c r="G479" s="45">
        <f t="shared" si="126"/>
        <v>0</v>
      </c>
      <c r="H479" s="45">
        <f t="shared" si="126"/>
        <v>0</v>
      </c>
      <c r="I479" s="45">
        <f t="shared" si="126"/>
        <v>0</v>
      </c>
      <c r="J479" s="45">
        <f t="shared" si="126"/>
        <v>0</v>
      </c>
      <c r="K479" s="45">
        <f t="shared" si="126"/>
        <v>0</v>
      </c>
      <c r="L479" s="243"/>
      <c r="M479" s="243"/>
    </row>
    <row r="480" spans="1:13" ht="60" x14ac:dyDescent="0.2">
      <c r="A480" s="254"/>
      <c r="B480" s="280"/>
      <c r="C480" s="281"/>
      <c r="D480" s="98" t="s">
        <v>10</v>
      </c>
      <c r="E480" s="45">
        <f>E460</f>
        <v>0</v>
      </c>
      <c r="F480" s="45">
        <f t="shared" si="126"/>
        <v>0</v>
      </c>
      <c r="G480" s="45">
        <f t="shared" si="126"/>
        <v>0</v>
      </c>
      <c r="H480" s="45">
        <f t="shared" si="126"/>
        <v>0</v>
      </c>
      <c r="I480" s="45">
        <f t="shared" si="126"/>
        <v>0</v>
      </c>
      <c r="J480" s="45">
        <f t="shared" si="126"/>
        <v>0</v>
      </c>
      <c r="K480" s="45">
        <f t="shared" si="126"/>
        <v>0</v>
      </c>
      <c r="L480" s="243"/>
      <c r="M480" s="243"/>
    </row>
    <row r="481" spans="1:13" ht="75" x14ac:dyDescent="0.2">
      <c r="A481" s="254"/>
      <c r="B481" s="280"/>
      <c r="C481" s="281"/>
      <c r="D481" s="98" t="s">
        <v>26</v>
      </c>
      <c r="E481" s="45">
        <f>E461</f>
        <v>7702</v>
      </c>
      <c r="F481" s="45">
        <f t="shared" si="126"/>
        <v>40128</v>
      </c>
      <c r="G481" s="45">
        <f t="shared" si="126"/>
        <v>8402</v>
      </c>
      <c r="H481" s="45">
        <f t="shared" si="126"/>
        <v>7702</v>
      </c>
      <c r="I481" s="45">
        <f t="shared" si="126"/>
        <v>8620</v>
      </c>
      <c r="J481" s="45">
        <f t="shared" si="126"/>
        <v>7702</v>
      </c>
      <c r="K481" s="45">
        <f t="shared" si="126"/>
        <v>7702</v>
      </c>
      <c r="L481" s="243"/>
      <c r="M481" s="243"/>
    </row>
    <row r="482" spans="1:13" ht="30" x14ac:dyDescent="0.2">
      <c r="A482" s="255"/>
      <c r="B482" s="282"/>
      <c r="C482" s="283"/>
      <c r="D482" s="98" t="s">
        <v>46</v>
      </c>
      <c r="E482" s="45">
        <f>E462</f>
        <v>0</v>
      </c>
      <c r="F482" s="45">
        <f t="shared" si="126"/>
        <v>0</v>
      </c>
      <c r="G482" s="45">
        <f t="shared" si="126"/>
        <v>0</v>
      </c>
      <c r="H482" s="45">
        <f t="shared" si="126"/>
        <v>0</v>
      </c>
      <c r="I482" s="45">
        <f t="shared" si="126"/>
        <v>0</v>
      </c>
      <c r="J482" s="45">
        <f t="shared" si="126"/>
        <v>0</v>
      </c>
      <c r="K482" s="45">
        <f t="shared" si="126"/>
        <v>0</v>
      </c>
      <c r="L482" s="244"/>
      <c r="M482" s="244"/>
    </row>
    <row r="483" spans="1:13" ht="22.5" customHeight="1" x14ac:dyDescent="0.2">
      <c r="A483" s="272" t="s">
        <v>338</v>
      </c>
      <c r="B483" s="273"/>
      <c r="C483" s="273"/>
      <c r="D483" s="273"/>
      <c r="E483" s="273"/>
      <c r="F483" s="273"/>
      <c r="G483" s="273"/>
      <c r="H483" s="273"/>
      <c r="I483" s="273"/>
      <c r="J483" s="273"/>
      <c r="K483" s="273"/>
      <c r="L483" s="273"/>
      <c r="M483" s="274"/>
    </row>
    <row r="484" spans="1:13" ht="25.5" customHeight="1" x14ac:dyDescent="0.2">
      <c r="A484" s="247" t="s">
        <v>9</v>
      </c>
      <c r="B484" s="276" t="s">
        <v>63</v>
      </c>
      <c r="C484" s="222" t="s">
        <v>91</v>
      </c>
      <c r="D484" s="98" t="s">
        <v>5</v>
      </c>
      <c r="E484" s="45">
        <f>E489+E494+E499</f>
        <v>42534.299999999996</v>
      </c>
      <c r="F484" s="45">
        <f t="shared" ref="F484:F503" si="127">SUM(G484:K484)</f>
        <v>255850.3</v>
      </c>
      <c r="G484" s="45">
        <f>SUM(G485:G488)</f>
        <v>48643.6</v>
      </c>
      <c r="H484" s="45">
        <f>SUM(H485:H488)</f>
        <v>47618.1</v>
      </c>
      <c r="I484" s="45">
        <f>SUM(I485:I488)</f>
        <v>55896.2</v>
      </c>
      <c r="J484" s="45">
        <f>SUM(J485:J488)</f>
        <v>51846.2</v>
      </c>
      <c r="K484" s="45">
        <f>SUM(K485:K488)</f>
        <v>51846.2</v>
      </c>
      <c r="L484" s="232"/>
      <c r="M484" s="232"/>
    </row>
    <row r="485" spans="1:13" ht="47.25" customHeight="1" x14ac:dyDescent="0.2">
      <c r="A485" s="247"/>
      <c r="B485" s="276"/>
      <c r="C485" s="241"/>
      <c r="D485" s="98" t="s">
        <v>4</v>
      </c>
      <c r="E485" s="45">
        <f>E490+E495+E500</f>
        <v>0</v>
      </c>
      <c r="F485" s="45">
        <f t="shared" si="127"/>
        <v>0</v>
      </c>
      <c r="G485" s="45">
        <f t="shared" ref="G485:K488" si="128">G490+G495+G500</f>
        <v>0</v>
      </c>
      <c r="H485" s="45">
        <f t="shared" si="128"/>
        <v>0</v>
      </c>
      <c r="I485" s="45">
        <f t="shared" si="128"/>
        <v>0</v>
      </c>
      <c r="J485" s="45">
        <f t="shared" si="128"/>
        <v>0</v>
      </c>
      <c r="K485" s="45">
        <f t="shared" si="128"/>
        <v>0</v>
      </c>
      <c r="L485" s="243"/>
      <c r="M485" s="243"/>
    </row>
    <row r="486" spans="1:13" ht="60" x14ac:dyDescent="0.2">
      <c r="A486" s="247"/>
      <c r="B486" s="276"/>
      <c r="C486" s="241"/>
      <c r="D486" s="98" t="s">
        <v>10</v>
      </c>
      <c r="E486" s="45">
        <f>E491+E496+E501</f>
        <v>0</v>
      </c>
      <c r="F486" s="45">
        <f>SUM(G486:K486)</f>
        <v>0</v>
      </c>
      <c r="G486" s="45">
        <f t="shared" si="128"/>
        <v>0</v>
      </c>
      <c r="H486" s="45">
        <f t="shared" si="128"/>
        <v>0</v>
      </c>
      <c r="I486" s="45">
        <f t="shared" si="128"/>
        <v>0</v>
      </c>
      <c r="J486" s="45">
        <f t="shared" si="128"/>
        <v>0</v>
      </c>
      <c r="K486" s="45">
        <f t="shared" si="128"/>
        <v>0</v>
      </c>
      <c r="L486" s="243"/>
      <c r="M486" s="243"/>
    </row>
    <row r="487" spans="1:13" ht="75" x14ac:dyDescent="0.2">
      <c r="A487" s="247"/>
      <c r="B487" s="276"/>
      <c r="C487" s="241"/>
      <c r="D487" s="98" t="s">
        <v>26</v>
      </c>
      <c r="E487" s="45">
        <f>E492+E497+E502</f>
        <v>42534.299999999996</v>
      </c>
      <c r="F487" s="45">
        <f t="shared" si="127"/>
        <v>255850.3</v>
      </c>
      <c r="G487" s="45">
        <f t="shared" si="128"/>
        <v>48643.6</v>
      </c>
      <c r="H487" s="45">
        <f t="shared" si="128"/>
        <v>47618.1</v>
      </c>
      <c r="I487" s="45">
        <f t="shared" si="128"/>
        <v>55896.2</v>
      </c>
      <c r="J487" s="45">
        <f t="shared" si="128"/>
        <v>51846.2</v>
      </c>
      <c r="K487" s="45">
        <f t="shared" si="128"/>
        <v>51846.2</v>
      </c>
      <c r="L487" s="243"/>
      <c r="M487" s="243"/>
    </row>
    <row r="488" spans="1:13" ht="30" x14ac:dyDescent="0.2">
      <c r="A488" s="247"/>
      <c r="B488" s="276"/>
      <c r="C488" s="242"/>
      <c r="D488" s="98" t="s">
        <v>46</v>
      </c>
      <c r="E488" s="45">
        <f>E493+E498+E503</f>
        <v>0</v>
      </c>
      <c r="F488" s="45">
        <f t="shared" si="127"/>
        <v>0</v>
      </c>
      <c r="G488" s="45">
        <f t="shared" si="128"/>
        <v>0</v>
      </c>
      <c r="H488" s="45">
        <f t="shared" si="128"/>
        <v>0</v>
      </c>
      <c r="I488" s="45">
        <f t="shared" si="128"/>
        <v>0</v>
      </c>
      <c r="J488" s="45">
        <f t="shared" si="128"/>
        <v>0</v>
      </c>
      <c r="K488" s="45">
        <f t="shared" si="128"/>
        <v>0</v>
      </c>
      <c r="L488" s="244"/>
      <c r="M488" s="244"/>
    </row>
    <row r="489" spans="1:13" ht="15" x14ac:dyDescent="0.2">
      <c r="A489" s="292" t="s">
        <v>15</v>
      </c>
      <c r="B489" s="275" t="s">
        <v>210</v>
      </c>
      <c r="C489" s="222" t="s">
        <v>91</v>
      </c>
      <c r="D489" s="98" t="s">
        <v>5</v>
      </c>
      <c r="E489" s="45">
        <f>SUM(E490:E493)</f>
        <v>1532.2</v>
      </c>
      <c r="F489" s="45">
        <f t="shared" si="127"/>
        <v>9982.7000000000007</v>
      </c>
      <c r="G489" s="45">
        <f>SUM(G490:G493)</f>
        <v>4552.7</v>
      </c>
      <c r="H489" s="45">
        <f>SUM(H490:H493)</f>
        <v>1280</v>
      </c>
      <c r="I489" s="45">
        <f>SUM(I490:I493)</f>
        <v>1150</v>
      </c>
      <c r="J489" s="45">
        <f>SUM(J490:J493)</f>
        <v>1500</v>
      </c>
      <c r="K489" s="45">
        <f>SUM(K490:K493)</f>
        <v>1500</v>
      </c>
      <c r="L489" s="232" t="s">
        <v>213</v>
      </c>
      <c r="M489" s="232"/>
    </row>
    <row r="490" spans="1:13" ht="45" x14ac:dyDescent="0.2">
      <c r="A490" s="292"/>
      <c r="B490" s="276"/>
      <c r="C490" s="241"/>
      <c r="D490" s="98" t="s">
        <v>4</v>
      </c>
      <c r="E490" s="45">
        <v>0</v>
      </c>
      <c r="F490" s="45">
        <f t="shared" si="127"/>
        <v>0</v>
      </c>
      <c r="G490" s="45">
        <v>0</v>
      </c>
      <c r="H490" s="45">
        <v>0</v>
      </c>
      <c r="I490" s="45">
        <v>0</v>
      </c>
      <c r="J490" s="45">
        <v>0</v>
      </c>
      <c r="K490" s="45">
        <v>0</v>
      </c>
      <c r="L490" s="243"/>
      <c r="M490" s="243"/>
    </row>
    <row r="491" spans="1:13" ht="60" x14ac:dyDescent="0.2">
      <c r="A491" s="292"/>
      <c r="B491" s="276"/>
      <c r="C491" s="241"/>
      <c r="D491" s="98" t="s">
        <v>10</v>
      </c>
      <c r="E491" s="45">
        <v>0</v>
      </c>
      <c r="F491" s="45">
        <f t="shared" si="127"/>
        <v>0</v>
      </c>
      <c r="G491" s="45">
        <v>0</v>
      </c>
      <c r="H491" s="45">
        <v>0</v>
      </c>
      <c r="I491" s="45">
        <v>0</v>
      </c>
      <c r="J491" s="45">
        <v>0</v>
      </c>
      <c r="K491" s="45">
        <v>0</v>
      </c>
      <c r="L491" s="243"/>
      <c r="M491" s="243"/>
    </row>
    <row r="492" spans="1:13" ht="75" x14ac:dyDescent="0.2">
      <c r="A492" s="292"/>
      <c r="B492" s="276"/>
      <c r="C492" s="241"/>
      <c r="D492" s="98" t="s">
        <v>26</v>
      </c>
      <c r="E492" s="45">
        <f>679.2+853</f>
        <v>1532.2</v>
      </c>
      <c r="F492" s="45">
        <f t="shared" si="127"/>
        <v>9982.7000000000007</v>
      </c>
      <c r="G492" s="45">
        <f>3991.7+561</f>
        <v>4552.7</v>
      </c>
      <c r="H492" s="45">
        <v>1280</v>
      </c>
      <c r="I492" s="45">
        <v>1150</v>
      </c>
      <c r="J492" s="45">
        <v>1500</v>
      </c>
      <c r="K492" s="45">
        <v>1500</v>
      </c>
      <c r="L492" s="243"/>
      <c r="M492" s="243"/>
    </row>
    <row r="493" spans="1:13" ht="30" x14ac:dyDescent="0.2">
      <c r="A493" s="292"/>
      <c r="B493" s="276"/>
      <c r="C493" s="242"/>
      <c r="D493" s="98" t="s">
        <v>46</v>
      </c>
      <c r="E493" s="45">
        <v>0</v>
      </c>
      <c r="F493" s="45">
        <f t="shared" si="127"/>
        <v>0</v>
      </c>
      <c r="G493" s="45">
        <v>0</v>
      </c>
      <c r="H493" s="45">
        <v>0</v>
      </c>
      <c r="I493" s="45">
        <v>0</v>
      </c>
      <c r="J493" s="45">
        <v>0</v>
      </c>
      <c r="K493" s="45">
        <v>0</v>
      </c>
      <c r="L493" s="244"/>
      <c r="M493" s="244"/>
    </row>
    <row r="494" spans="1:13" ht="23.25" customHeight="1" x14ac:dyDescent="0.2">
      <c r="A494" s="247" t="s">
        <v>38</v>
      </c>
      <c r="B494" s="287" t="s">
        <v>211</v>
      </c>
      <c r="C494" s="222" t="s">
        <v>91</v>
      </c>
      <c r="D494" s="98" t="s">
        <v>5</v>
      </c>
      <c r="E494" s="45">
        <f>SUM(E495:E498)</f>
        <v>37609.1</v>
      </c>
      <c r="F494" s="45">
        <f t="shared" si="127"/>
        <v>230840.9</v>
      </c>
      <c r="G494" s="45">
        <f>SUM(G495:G498)</f>
        <v>41180.300000000003</v>
      </c>
      <c r="H494" s="45">
        <f>SUM(H495:H498)</f>
        <v>41602.6</v>
      </c>
      <c r="I494" s="45">
        <f>SUM(I495:I498)</f>
        <v>52286</v>
      </c>
      <c r="J494" s="45">
        <f>SUM(J495:J498)</f>
        <v>47886</v>
      </c>
      <c r="K494" s="45">
        <f>SUM(K495:K498)</f>
        <v>47886</v>
      </c>
      <c r="L494" s="232" t="s">
        <v>213</v>
      </c>
      <c r="M494" s="232"/>
    </row>
    <row r="495" spans="1:13" ht="45" x14ac:dyDescent="0.2">
      <c r="A495" s="247"/>
      <c r="B495" s="287"/>
      <c r="C495" s="241"/>
      <c r="D495" s="98" t="s">
        <v>4</v>
      </c>
      <c r="E495" s="45">
        <v>0</v>
      </c>
      <c r="F495" s="45">
        <f t="shared" si="127"/>
        <v>0</v>
      </c>
      <c r="G495" s="45">
        <v>0</v>
      </c>
      <c r="H495" s="45">
        <v>0</v>
      </c>
      <c r="I495" s="45">
        <v>0</v>
      </c>
      <c r="J495" s="45">
        <v>0</v>
      </c>
      <c r="K495" s="45">
        <v>0</v>
      </c>
      <c r="L495" s="243"/>
      <c r="M495" s="243"/>
    </row>
    <row r="496" spans="1:13" ht="60" x14ac:dyDescent="0.2">
      <c r="A496" s="247"/>
      <c r="B496" s="287"/>
      <c r="C496" s="241"/>
      <c r="D496" s="98" t="s">
        <v>10</v>
      </c>
      <c r="E496" s="45">
        <v>0</v>
      </c>
      <c r="F496" s="45">
        <f t="shared" si="127"/>
        <v>0</v>
      </c>
      <c r="G496" s="45">
        <v>0</v>
      </c>
      <c r="H496" s="45">
        <v>0</v>
      </c>
      <c r="I496" s="45">
        <v>0</v>
      </c>
      <c r="J496" s="45">
        <v>0</v>
      </c>
      <c r="K496" s="45">
        <v>0</v>
      </c>
      <c r="L496" s="243"/>
      <c r="M496" s="243"/>
    </row>
    <row r="497" spans="1:13" ht="75" x14ac:dyDescent="0.2">
      <c r="A497" s="247"/>
      <c r="B497" s="287"/>
      <c r="C497" s="241"/>
      <c r="D497" s="98" t="s">
        <v>26</v>
      </c>
      <c r="E497" s="45">
        <f>27172.5+10436.6</f>
        <v>37609.1</v>
      </c>
      <c r="F497" s="45">
        <f t="shared" si="127"/>
        <v>230840.9</v>
      </c>
      <c r="G497" s="45">
        <f>29801.5+11378.8</f>
        <v>41180.300000000003</v>
      </c>
      <c r="H497" s="45">
        <f>39851.6+1749+2</f>
        <v>41602.6</v>
      </c>
      <c r="I497" s="45">
        <v>52286</v>
      </c>
      <c r="J497" s="45">
        <v>47886</v>
      </c>
      <c r="K497" s="45">
        <v>47886</v>
      </c>
      <c r="L497" s="243"/>
      <c r="M497" s="243"/>
    </row>
    <row r="498" spans="1:13" ht="30" x14ac:dyDescent="0.2">
      <c r="A498" s="247"/>
      <c r="B498" s="287"/>
      <c r="C498" s="242"/>
      <c r="D498" s="98" t="s">
        <v>46</v>
      </c>
      <c r="E498" s="45">
        <v>0</v>
      </c>
      <c r="F498" s="45">
        <f t="shared" si="127"/>
        <v>0</v>
      </c>
      <c r="G498" s="45">
        <v>0</v>
      </c>
      <c r="H498" s="45">
        <v>0</v>
      </c>
      <c r="I498" s="45">
        <v>0</v>
      </c>
      <c r="J498" s="45">
        <v>0</v>
      </c>
      <c r="K498" s="45">
        <v>0</v>
      </c>
      <c r="L498" s="244"/>
      <c r="M498" s="244"/>
    </row>
    <row r="499" spans="1:13" ht="15" x14ac:dyDescent="0.2">
      <c r="A499" s="247" t="s">
        <v>48</v>
      </c>
      <c r="B499" s="276" t="s">
        <v>212</v>
      </c>
      <c r="C499" s="222" t="s">
        <v>91</v>
      </c>
      <c r="D499" s="98" t="s">
        <v>5</v>
      </c>
      <c r="E499" s="45">
        <f>SUM(E500:E503)</f>
        <v>3393</v>
      </c>
      <c r="F499" s="45">
        <f t="shared" si="127"/>
        <v>15026.7</v>
      </c>
      <c r="G499" s="45">
        <f>SUM(G500:G503)</f>
        <v>2910.6</v>
      </c>
      <c r="H499" s="45">
        <f>SUM(H500:H503)</f>
        <v>4735.5</v>
      </c>
      <c r="I499" s="45">
        <f>SUM(I500:I503)</f>
        <v>2460.1999999999998</v>
      </c>
      <c r="J499" s="45">
        <f>SUM(J500:J503)</f>
        <v>2460.1999999999998</v>
      </c>
      <c r="K499" s="45">
        <f>SUM(K500:K503)</f>
        <v>2460.1999999999998</v>
      </c>
      <c r="L499" s="232" t="s">
        <v>213</v>
      </c>
      <c r="M499" s="232"/>
    </row>
    <row r="500" spans="1:13" ht="45" x14ac:dyDescent="0.2">
      <c r="A500" s="247"/>
      <c r="B500" s="276"/>
      <c r="C500" s="241"/>
      <c r="D500" s="98" t="s">
        <v>4</v>
      </c>
      <c r="E500" s="45">
        <v>0</v>
      </c>
      <c r="F500" s="45">
        <f t="shared" si="127"/>
        <v>0</v>
      </c>
      <c r="G500" s="45">
        <v>0</v>
      </c>
      <c r="H500" s="45">
        <v>0</v>
      </c>
      <c r="I500" s="45">
        <v>0</v>
      </c>
      <c r="J500" s="45">
        <v>0</v>
      </c>
      <c r="K500" s="45">
        <v>0</v>
      </c>
      <c r="L500" s="243"/>
      <c r="M500" s="243"/>
    </row>
    <row r="501" spans="1:13" ht="60" x14ac:dyDescent="0.2">
      <c r="A501" s="247"/>
      <c r="B501" s="276"/>
      <c r="C501" s="241"/>
      <c r="D501" s="98" t="s">
        <v>10</v>
      </c>
      <c r="E501" s="45">
        <v>0</v>
      </c>
      <c r="F501" s="45">
        <f t="shared" si="127"/>
        <v>0</v>
      </c>
      <c r="G501" s="45">
        <v>0</v>
      </c>
      <c r="H501" s="45">
        <v>0</v>
      </c>
      <c r="I501" s="45">
        <v>0</v>
      </c>
      <c r="J501" s="45">
        <v>0</v>
      </c>
      <c r="K501" s="45">
        <v>0</v>
      </c>
      <c r="L501" s="243"/>
      <c r="M501" s="243"/>
    </row>
    <row r="502" spans="1:13" ht="75" x14ac:dyDescent="0.2">
      <c r="A502" s="247"/>
      <c r="B502" s="276"/>
      <c r="C502" s="241"/>
      <c r="D502" s="98" t="s">
        <v>26</v>
      </c>
      <c r="E502" s="45">
        <v>3393</v>
      </c>
      <c r="F502" s="45">
        <f t="shared" si="127"/>
        <v>15026.7</v>
      </c>
      <c r="G502" s="45">
        <f>2894.5+16.1</f>
        <v>2910.6</v>
      </c>
      <c r="H502" s="45">
        <f>2600.5+2135</f>
        <v>4735.5</v>
      </c>
      <c r="I502" s="45">
        <v>2460.1999999999998</v>
      </c>
      <c r="J502" s="45">
        <v>2460.1999999999998</v>
      </c>
      <c r="K502" s="45">
        <v>2460.1999999999998</v>
      </c>
      <c r="L502" s="243"/>
      <c r="M502" s="243"/>
    </row>
    <row r="503" spans="1:13" ht="30" x14ac:dyDescent="0.2">
      <c r="A503" s="247"/>
      <c r="B503" s="276"/>
      <c r="C503" s="242"/>
      <c r="D503" s="98" t="s">
        <v>46</v>
      </c>
      <c r="E503" s="45">
        <v>0</v>
      </c>
      <c r="F503" s="45">
        <f t="shared" si="127"/>
        <v>0</v>
      </c>
      <c r="G503" s="45">
        <v>0</v>
      </c>
      <c r="H503" s="45">
        <v>0</v>
      </c>
      <c r="I503" s="45">
        <v>0</v>
      </c>
      <c r="J503" s="45">
        <v>0</v>
      </c>
      <c r="K503" s="45">
        <v>0</v>
      </c>
      <c r="L503" s="244"/>
      <c r="M503" s="244"/>
    </row>
    <row r="504" spans="1:13" ht="15" customHeight="1" x14ac:dyDescent="0.2">
      <c r="A504" s="253"/>
      <c r="B504" s="278" t="s">
        <v>167</v>
      </c>
      <c r="C504" s="279"/>
      <c r="D504" s="98" t="s">
        <v>5</v>
      </c>
      <c r="E504" s="45">
        <f t="shared" ref="E504:K504" si="129">E484</f>
        <v>42534.299999999996</v>
      </c>
      <c r="F504" s="45">
        <f t="shared" si="129"/>
        <v>255850.3</v>
      </c>
      <c r="G504" s="45">
        <f t="shared" si="129"/>
        <v>48643.6</v>
      </c>
      <c r="H504" s="45">
        <f t="shared" si="129"/>
        <v>47618.1</v>
      </c>
      <c r="I504" s="45">
        <f t="shared" si="129"/>
        <v>55896.2</v>
      </c>
      <c r="J504" s="45">
        <f t="shared" si="129"/>
        <v>51846.2</v>
      </c>
      <c r="K504" s="45">
        <f t="shared" si="129"/>
        <v>51846.2</v>
      </c>
      <c r="L504" s="232"/>
      <c r="M504" s="232"/>
    </row>
    <row r="505" spans="1:13" ht="45" x14ac:dyDescent="0.2">
      <c r="A505" s="254"/>
      <c r="B505" s="280"/>
      <c r="C505" s="281"/>
      <c r="D505" s="98" t="s">
        <v>4</v>
      </c>
      <c r="E505" s="45">
        <f>E485</f>
        <v>0</v>
      </c>
      <c r="F505" s="45">
        <f t="shared" ref="F505:K508" si="130">F485</f>
        <v>0</v>
      </c>
      <c r="G505" s="45">
        <f t="shared" si="130"/>
        <v>0</v>
      </c>
      <c r="H505" s="45">
        <f t="shared" si="130"/>
        <v>0</v>
      </c>
      <c r="I505" s="45">
        <f t="shared" si="130"/>
        <v>0</v>
      </c>
      <c r="J505" s="45">
        <f t="shared" si="130"/>
        <v>0</v>
      </c>
      <c r="K505" s="45">
        <f t="shared" si="130"/>
        <v>0</v>
      </c>
      <c r="L505" s="243"/>
      <c r="M505" s="243"/>
    </row>
    <row r="506" spans="1:13" ht="60" x14ac:dyDescent="0.2">
      <c r="A506" s="254"/>
      <c r="B506" s="280"/>
      <c r="C506" s="281"/>
      <c r="D506" s="98" t="s">
        <v>10</v>
      </c>
      <c r="E506" s="45">
        <f>E486</f>
        <v>0</v>
      </c>
      <c r="F506" s="45">
        <f t="shared" si="130"/>
        <v>0</v>
      </c>
      <c r="G506" s="45">
        <f t="shared" si="130"/>
        <v>0</v>
      </c>
      <c r="H506" s="45">
        <f t="shared" si="130"/>
        <v>0</v>
      </c>
      <c r="I506" s="45">
        <f t="shared" si="130"/>
        <v>0</v>
      </c>
      <c r="J506" s="45">
        <f t="shared" si="130"/>
        <v>0</v>
      </c>
      <c r="K506" s="45">
        <f t="shared" si="130"/>
        <v>0</v>
      </c>
      <c r="L506" s="243"/>
      <c r="M506" s="243"/>
    </row>
    <row r="507" spans="1:13" ht="75" x14ac:dyDescent="0.2">
      <c r="A507" s="254"/>
      <c r="B507" s="280"/>
      <c r="C507" s="281"/>
      <c r="D507" s="98" t="s">
        <v>26</v>
      </c>
      <c r="E507" s="45">
        <f>E487</f>
        <v>42534.299999999996</v>
      </c>
      <c r="F507" s="45">
        <f t="shared" si="130"/>
        <v>255850.3</v>
      </c>
      <c r="G507" s="45">
        <f t="shared" si="130"/>
        <v>48643.6</v>
      </c>
      <c r="H507" s="45">
        <f t="shared" si="130"/>
        <v>47618.1</v>
      </c>
      <c r="I507" s="45">
        <f t="shared" si="130"/>
        <v>55896.2</v>
      </c>
      <c r="J507" s="45">
        <f t="shared" si="130"/>
        <v>51846.2</v>
      </c>
      <c r="K507" s="45">
        <f t="shared" si="130"/>
        <v>51846.2</v>
      </c>
      <c r="L507" s="243"/>
      <c r="M507" s="243"/>
    </row>
    <row r="508" spans="1:13" ht="30" x14ac:dyDescent="0.2">
      <c r="A508" s="255"/>
      <c r="B508" s="282"/>
      <c r="C508" s="283"/>
      <c r="D508" s="98" t="s">
        <v>46</v>
      </c>
      <c r="E508" s="45">
        <f>E488</f>
        <v>0</v>
      </c>
      <c r="F508" s="45">
        <f t="shared" si="130"/>
        <v>0</v>
      </c>
      <c r="G508" s="45">
        <f t="shared" si="130"/>
        <v>0</v>
      </c>
      <c r="H508" s="45">
        <f t="shared" si="130"/>
        <v>0</v>
      </c>
      <c r="I508" s="45">
        <f t="shared" si="130"/>
        <v>0</v>
      </c>
      <c r="J508" s="45">
        <f t="shared" si="130"/>
        <v>0</v>
      </c>
      <c r="K508" s="45">
        <f t="shared" si="130"/>
        <v>0</v>
      </c>
      <c r="L508" s="244"/>
      <c r="M508" s="244"/>
    </row>
    <row r="509" spans="1:13" ht="62.25" customHeight="1" x14ac:dyDescent="0.2">
      <c r="A509" s="272" t="s">
        <v>365</v>
      </c>
      <c r="B509" s="273"/>
      <c r="C509" s="273"/>
      <c r="D509" s="273"/>
      <c r="E509" s="273"/>
      <c r="F509" s="273"/>
      <c r="G509" s="273"/>
      <c r="H509" s="273"/>
      <c r="I509" s="273"/>
      <c r="J509" s="273"/>
      <c r="K509" s="273"/>
      <c r="L509" s="273"/>
      <c r="M509" s="274"/>
    </row>
    <row r="510" spans="1:13" ht="25.5" customHeight="1" x14ac:dyDescent="0.2">
      <c r="A510" s="247" t="s">
        <v>9</v>
      </c>
      <c r="B510" s="275" t="s">
        <v>451</v>
      </c>
      <c r="C510" s="222" t="s">
        <v>91</v>
      </c>
      <c r="D510" s="98" t="s">
        <v>5</v>
      </c>
      <c r="E510" s="45">
        <f t="shared" ref="E510:K510" si="131">E515</f>
        <v>88.5</v>
      </c>
      <c r="F510" s="45">
        <f t="shared" si="131"/>
        <v>2088.6</v>
      </c>
      <c r="G510" s="45">
        <f t="shared" si="131"/>
        <v>304.7</v>
      </c>
      <c r="H510" s="45">
        <f t="shared" si="131"/>
        <v>220</v>
      </c>
      <c r="I510" s="45">
        <f t="shared" si="131"/>
        <v>213.9</v>
      </c>
      <c r="J510" s="45">
        <f t="shared" si="131"/>
        <v>675</v>
      </c>
      <c r="K510" s="45">
        <f t="shared" si="131"/>
        <v>675</v>
      </c>
      <c r="L510" s="232"/>
      <c r="M510" s="232" t="s">
        <v>607</v>
      </c>
    </row>
    <row r="511" spans="1:13" ht="47.25" customHeight="1" x14ac:dyDescent="0.2">
      <c r="A511" s="247"/>
      <c r="B511" s="276"/>
      <c r="C511" s="241"/>
      <c r="D511" s="98" t="s">
        <v>4</v>
      </c>
      <c r="E511" s="45">
        <f>E516</f>
        <v>0</v>
      </c>
      <c r="F511" s="45">
        <f t="shared" ref="F511:K514" si="132">F516</f>
        <v>0</v>
      </c>
      <c r="G511" s="45">
        <f t="shared" si="132"/>
        <v>0</v>
      </c>
      <c r="H511" s="45">
        <f t="shared" si="132"/>
        <v>0</v>
      </c>
      <c r="I511" s="45">
        <f t="shared" si="132"/>
        <v>0</v>
      </c>
      <c r="J511" s="45">
        <f t="shared" si="132"/>
        <v>0</v>
      </c>
      <c r="K511" s="45">
        <f t="shared" si="132"/>
        <v>0</v>
      </c>
      <c r="L511" s="243"/>
      <c r="M511" s="243"/>
    </row>
    <row r="512" spans="1:13" ht="60" x14ac:dyDescent="0.2">
      <c r="A512" s="247"/>
      <c r="B512" s="276"/>
      <c r="C512" s="241"/>
      <c r="D512" s="98" t="s">
        <v>10</v>
      </c>
      <c r="E512" s="45">
        <f>E517</f>
        <v>0</v>
      </c>
      <c r="F512" s="45">
        <f t="shared" si="132"/>
        <v>0</v>
      </c>
      <c r="G512" s="45">
        <f t="shared" si="132"/>
        <v>0</v>
      </c>
      <c r="H512" s="45">
        <f t="shared" si="132"/>
        <v>0</v>
      </c>
      <c r="I512" s="45">
        <f t="shared" si="132"/>
        <v>0</v>
      </c>
      <c r="J512" s="45">
        <f t="shared" si="132"/>
        <v>0</v>
      </c>
      <c r="K512" s="45">
        <f t="shared" si="132"/>
        <v>0</v>
      </c>
      <c r="L512" s="243"/>
      <c r="M512" s="243"/>
    </row>
    <row r="513" spans="1:13" ht="75" x14ac:dyDescent="0.2">
      <c r="A513" s="247"/>
      <c r="B513" s="276"/>
      <c r="C513" s="241"/>
      <c r="D513" s="98" t="s">
        <v>26</v>
      </c>
      <c r="E513" s="45">
        <f>E518</f>
        <v>88.5</v>
      </c>
      <c r="F513" s="45">
        <f t="shared" si="132"/>
        <v>2088.6</v>
      </c>
      <c r="G513" s="45">
        <f t="shared" si="132"/>
        <v>304.7</v>
      </c>
      <c r="H513" s="45">
        <f t="shared" si="132"/>
        <v>220</v>
      </c>
      <c r="I513" s="45">
        <f t="shared" si="132"/>
        <v>213.9</v>
      </c>
      <c r="J513" s="45">
        <f t="shared" si="132"/>
        <v>675</v>
      </c>
      <c r="K513" s="45">
        <f t="shared" si="132"/>
        <v>675</v>
      </c>
      <c r="L513" s="243"/>
      <c r="M513" s="243"/>
    </row>
    <row r="514" spans="1:13" ht="30" x14ac:dyDescent="0.2">
      <c r="A514" s="247"/>
      <c r="B514" s="276"/>
      <c r="C514" s="242"/>
      <c r="D514" s="98" t="s">
        <v>46</v>
      </c>
      <c r="E514" s="45">
        <f>E519</f>
        <v>0</v>
      </c>
      <c r="F514" s="45">
        <f t="shared" si="132"/>
        <v>0</v>
      </c>
      <c r="G514" s="45">
        <f t="shared" si="132"/>
        <v>0</v>
      </c>
      <c r="H514" s="45">
        <f t="shared" si="132"/>
        <v>0</v>
      </c>
      <c r="I514" s="45">
        <f>I519+I524+I529</f>
        <v>0</v>
      </c>
      <c r="J514" s="45">
        <f>J519</f>
        <v>0</v>
      </c>
      <c r="K514" s="45">
        <f>K519</f>
        <v>0</v>
      </c>
      <c r="L514" s="244"/>
      <c r="M514" s="244"/>
    </row>
    <row r="515" spans="1:13" ht="15" x14ac:dyDescent="0.2">
      <c r="A515" s="292" t="s">
        <v>15</v>
      </c>
      <c r="B515" s="275" t="s">
        <v>216</v>
      </c>
      <c r="C515" s="222" t="s">
        <v>91</v>
      </c>
      <c r="D515" s="98" t="s">
        <v>5</v>
      </c>
      <c r="E515" s="45">
        <f>SUM(E516:E519)</f>
        <v>88.5</v>
      </c>
      <c r="F515" s="45">
        <f>SUM(G515:K515)</f>
        <v>2088.6</v>
      </c>
      <c r="G515" s="45">
        <f>SUM(G516:G519)</f>
        <v>304.7</v>
      </c>
      <c r="H515" s="45">
        <f>SUM(H516:H519)</f>
        <v>220</v>
      </c>
      <c r="I515" s="45">
        <f>SUM(I516:I519)</f>
        <v>213.9</v>
      </c>
      <c r="J515" s="45">
        <f>SUM(J516:J519)</f>
        <v>675</v>
      </c>
      <c r="K515" s="45">
        <f>SUM(K516:K519)</f>
        <v>675</v>
      </c>
      <c r="L515" s="232" t="s">
        <v>213</v>
      </c>
      <c r="M515" s="232"/>
    </row>
    <row r="516" spans="1:13" ht="45" x14ac:dyDescent="0.2">
      <c r="A516" s="292"/>
      <c r="B516" s="276"/>
      <c r="C516" s="241"/>
      <c r="D516" s="98" t="s">
        <v>4</v>
      </c>
      <c r="E516" s="45">
        <v>0</v>
      </c>
      <c r="F516" s="45">
        <f>SUM(G516:K516)</f>
        <v>0</v>
      </c>
      <c r="G516" s="45">
        <v>0</v>
      </c>
      <c r="H516" s="45">
        <v>0</v>
      </c>
      <c r="I516" s="45">
        <v>0</v>
      </c>
      <c r="J516" s="45">
        <v>0</v>
      </c>
      <c r="K516" s="45">
        <v>0</v>
      </c>
      <c r="L516" s="243"/>
      <c r="M516" s="243"/>
    </row>
    <row r="517" spans="1:13" ht="60" x14ac:dyDescent="0.2">
      <c r="A517" s="292"/>
      <c r="B517" s="276"/>
      <c r="C517" s="241"/>
      <c r="D517" s="98" t="s">
        <v>10</v>
      </c>
      <c r="E517" s="45">
        <v>0</v>
      </c>
      <c r="F517" s="45">
        <f>SUM(G517:K517)</f>
        <v>0</v>
      </c>
      <c r="G517" s="45">
        <v>0</v>
      </c>
      <c r="H517" s="45">
        <v>0</v>
      </c>
      <c r="I517" s="45">
        <v>0</v>
      </c>
      <c r="J517" s="45">
        <v>0</v>
      </c>
      <c r="K517" s="45">
        <v>0</v>
      </c>
      <c r="L517" s="243"/>
      <c r="M517" s="243"/>
    </row>
    <row r="518" spans="1:13" ht="75" x14ac:dyDescent="0.2">
      <c r="A518" s="292"/>
      <c r="B518" s="276"/>
      <c r="C518" s="241"/>
      <c r="D518" s="98" t="s">
        <v>26</v>
      </c>
      <c r="E518" s="45">
        <v>88.5</v>
      </c>
      <c r="F518" s="45">
        <f>SUM(G518:K518)</f>
        <v>2088.6</v>
      </c>
      <c r="G518" s="45">
        <v>304.7</v>
      </c>
      <c r="H518" s="45">
        <f>525+175-380-100</f>
        <v>220</v>
      </c>
      <c r="I518" s="45">
        <v>213.9</v>
      </c>
      <c r="J518" s="45">
        <v>675</v>
      </c>
      <c r="K518" s="45">
        <v>675</v>
      </c>
      <c r="L518" s="243"/>
      <c r="M518" s="243"/>
    </row>
    <row r="519" spans="1:13" ht="30" x14ac:dyDescent="0.2">
      <c r="A519" s="292"/>
      <c r="B519" s="276"/>
      <c r="C519" s="242"/>
      <c r="D519" s="98" t="s">
        <v>46</v>
      </c>
      <c r="E519" s="45">
        <v>0</v>
      </c>
      <c r="F519" s="45">
        <f>SUM(G519:K519)</f>
        <v>0</v>
      </c>
      <c r="G519" s="45">
        <v>0</v>
      </c>
      <c r="H519" s="45">
        <v>0</v>
      </c>
      <c r="I519" s="45">
        <v>0</v>
      </c>
      <c r="J519" s="45">
        <v>0</v>
      </c>
      <c r="K519" s="45">
        <v>0</v>
      </c>
      <c r="L519" s="244"/>
      <c r="M519" s="244"/>
    </row>
    <row r="520" spans="1:13" ht="23.25" customHeight="1" x14ac:dyDescent="0.2">
      <c r="A520" s="247">
        <v>2</v>
      </c>
      <c r="B520" s="297" t="s">
        <v>217</v>
      </c>
      <c r="C520" s="222" t="s">
        <v>91</v>
      </c>
      <c r="D520" s="98" t="s">
        <v>5</v>
      </c>
      <c r="E520" s="45">
        <f>E525+E530+E535+E540+E545+E550+E555+E560+E565+E635+E645</f>
        <v>150214.1</v>
      </c>
      <c r="F520" s="45">
        <f>F525+F530+F535+F540+F545+F550+F555+F565+F560+F635+F640+F645+F650+F655+F660+F665+F670+F675+F680+F685+F690+F695+F700+F705+F710+F715+F720+F725+F730+F735+F740</f>
        <v>979137.50000000012</v>
      </c>
      <c r="G520" s="45">
        <f t="shared" ref="G520:K520" si="133">G525+G530+G535+G540+G545+G550+G555+G565+G560+G635+G640+G645+G650+G655+G660+G665+G670+G675+G680+G685+G690+G695+G700+G705+G710+G715+G720+G725+G730+G735+G740</f>
        <v>521998.89999999997</v>
      </c>
      <c r="H520" s="45">
        <f t="shared" si="133"/>
        <v>329085.3</v>
      </c>
      <c r="I520" s="45">
        <f t="shared" si="133"/>
        <v>67035.299999999988</v>
      </c>
      <c r="J520" s="45">
        <f t="shared" si="133"/>
        <v>30660</v>
      </c>
      <c r="K520" s="45">
        <f t="shared" si="133"/>
        <v>30358</v>
      </c>
      <c r="L520" s="232"/>
      <c r="M520" s="232" t="s">
        <v>608</v>
      </c>
    </row>
    <row r="521" spans="1:13" ht="45" x14ac:dyDescent="0.2">
      <c r="A521" s="247"/>
      <c r="B521" s="287"/>
      <c r="C521" s="241"/>
      <c r="D521" s="98" t="s">
        <v>4</v>
      </c>
      <c r="E521" s="45">
        <f>E526+E531+E536+E541+E546+E551+E556+E561+E566+E636+E646</f>
        <v>0</v>
      </c>
      <c r="F521" s="45">
        <f t="shared" ref="F521:K524" si="134">F526+F531+F536+F541+F546+F551+F556+F566+F561+F636+F641+F646+F651+F656+F661+F666+F671+F676+F681+F686+F691+F696+F701+F706+F711+F716+F721+F726+F731+F736+F741</f>
        <v>0</v>
      </c>
      <c r="G521" s="45">
        <f t="shared" si="134"/>
        <v>0</v>
      </c>
      <c r="H521" s="45">
        <f t="shared" si="134"/>
        <v>0</v>
      </c>
      <c r="I521" s="45">
        <f t="shared" si="134"/>
        <v>0</v>
      </c>
      <c r="J521" s="45">
        <f t="shared" si="134"/>
        <v>0</v>
      </c>
      <c r="K521" s="45">
        <f t="shared" si="134"/>
        <v>0</v>
      </c>
      <c r="L521" s="243"/>
      <c r="M521" s="243"/>
    </row>
    <row r="522" spans="1:13" ht="60" x14ac:dyDescent="0.2">
      <c r="A522" s="247"/>
      <c r="B522" s="287"/>
      <c r="C522" s="241"/>
      <c r="D522" s="98" t="s">
        <v>10</v>
      </c>
      <c r="E522" s="45">
        <f>E527+E532+E537+E542+E547+E552+E557+E562+E567+E637+E647</f>
        <v>0</v>
      </c>
      <c r="F522" s="45">
        <f t="shared" si="134"/>
        <v>0</v>
      </c>
      <c r="G522" s="45">
        <f t="shared" si="134"/>
        <v>0</v>
      </c>
      <c r="H522" s="45">
        <f t="shared" si="134"/>
        <v>0</v>
      </c>
      <c r="I522" s="45">
        <f t="shared" si="134"/>
        <v>0</v>
      </c>
      <c r="J522" s="45">
        <f t="shared" si="134"/>
        <v>0</v>
      </c>
      <c r="K522" s="45">
        <f t="shared" si="134"/>
        <v>0</v>
      </c>
      <c r="L522" s="243"/>
      <c r="M522" s="243"/>
    </row>
    <row r="523" spans="1:13" ht="75" x14ac:dyDescent="0.2">
      <c r="A523" s="247"/>
      <c r="B523" s="287"/>
      <c r="C523" s="241"/>
      <c r="D523" s="98" t="s">
        <v>26</v>
      </c>
      <c r="E523" s="45">
        <f>E528+E533+E538+E543+E548+E553+E558+E563+E568+E638+E648</f>
        <v>150214.1</v>
      </c>
      <c r="F523" s="45">
        <f t="shared" si="134"/>
        <v>979137.50000000012</v>
      </c>
      <c r="G523" s="45">
        <f t="shared" si="134"/>
        <v>521998.89999999997</v>
      </c>
      <c r="H523" s="45">
        <f t="shared" si="134"/>
        <v>329085.3</v>
      </c>
      <c r="I523" s="45">
        <f t="shared" si="134"/>
        <v>67035.299999999988</v>
      </c>
      <c r="J523" s="45">
        <f t="shared" si="134"/>
        <v>30660</v>
      </c>
      <c r="K523" s="45">
        <f t="shared" si="134"/>
        <v>30358</v>
      </c>
      <c r="L523" s="243"/>
      <c r="M523" s="243"/>
    </row>
    <row r="524" spans="1:13" ht="30" x14ac:dyDescent="0.2">
      <c r="A524" s="247"/>
      <c r="B524" s="287"/>
      <c r="C524" s="242"/>
      <c r="D524" s="98" t="s">
        <v>46</v>
      </c>
      <c r="E524" s="45">
        <f>E529+E534+E539+E544+E549+E554+E559+E564+E569+E639+E649</f>
        <v>0</v>
      </c>
      <c r="F524" s="45">
        <f t="shared" si="134"/>
        <v>0</v>
      </c>
      <c r="G524" s="45">
        <f t="shared" si="134"/>
        <v>0</v>
      </c>
      <c r="H524" s="45">
        <f t="shared" si="134"/>
        <v>0</v>
      </c>
      <c r="I524" s="45">
        <f t="shared" si="134"/>
        <v>0</v>
      </c>
      <c r="J524" s="45">
        <f t="shared" si="134"/>
        <v>0</v>
      </c>
      <c r="K524" s="45">
        <f t="shared" si="134"/>
        <v>0</v>
      </c>
      <c r="L524" s="244"/>
      <c r="M524" s="244"/>
    </row>
    <row r="525" spans="1:13" ht="15" x14ac:dyDescent="0.2">
      <c r="A525" s="247" t="s">
        <v>16</v>
      </c>
      <c r="B525" s="291" t="s">
        <v>218</v>
      </c>
      <c r="C525" s="222" t="s">
        <v>91</v>
      </c>
      <c r="D525" s="98" t="s">
        <v>5</v>
      </c>
      <c r="E525" s="45">
        <f>SUM(E526:E529)</f>
        <v>134835</v>
      </c>
      <c r="F525" s="45">
        <f t="shared" ref="F525:F569" si="135">SUM(G525:K525)</f>
        <v>585407.30000000005</v>
      </c>
      <c r="G525" s="45">
        <f>SUM(G526:G529)</f>
        <v>478607.3</v>
      </c>
      <c r="H525" s="45">
        <f>SUM(H526:H529)</f>
        <v>71500</v>
      </c>
      <c r="I525" s="45">
        <f>SUM(I526:I529)</f>
        <v>35300</v>
      </c>
      <c r="J525" s="45">
        <f>SUM(J526:J529)</f>
        <v>0</v>
      </c>
      <c r="K525" s="45">
        <f>SUM(K526:K529)</f>
        <v>0</v>
      </c>
      <c r="L525" s="232" t="s">
        <v>213</v>
      </c>
      <c r="M525" s="232"/>
    </row>
    <row r="526" spans="1:13" ht="45" x14ac:dyDescent="0.2">
      <c r="A526" s="247"/>
      <c r="B526" s="276"/>
      <c r="C526" s="241"/>
      <c r="D526" s="98" t="s">
        <v>4</v>
      </c>
      <c r="E526" s="45">
        <v>0</v>
      </c>
      <c r="F526" s="45">
        <f t="shared" si="135"/>
        <v>0</v>
      </c>
      <c r="G526" s="45">
        <v>0</v>
      </c>
      <c r="H526" s="45">
        <v>0</v>
      </c>
      <c r="I526" s="45">
        <v>0</v>
      </c>
      <c r="J526" s="45">
        <v>0</v>
      </c>
      <c r="K526" s="45">
        <v>0</v>
      </c>
      <c r="L526" s="243"/>
      <c r="M526" s="243"/>
    </row>
    <row r="527" spans="1:13" ht="60" x14ac:dyDescent="0.2">
      <c r="A527" s="247"/>
      <c r="B527" s="276"/>
      <c r="C527" s="241"/>
      <c r="D527" s="98" t="s">
        <v>10</v>
      </c>
      <c r="E527" s="45">
        <v>0</v>
      </c>
      <c r="F527" s="45">
        <f t="shared" si="135"/>
        <v>0</v>
      </c>
      <c r="G527" s="45">
        <v>0</v>
      </c>
      <c r="H527" s="45">
        <v>0</v>
      </c>
      <c r="I527" s="45">
        <v>0</v>
      </c>
      <c r="J527" s="45">
        <v>0</v>
      </c>
      <c r="K527" s="45">
        <v>0</v>
      </c>
      <c r="L527" s="243"/>
      <c r="M527" s="243"/>
    </row>
    <row r="528" spans="1:13" ht="75" x14ac:dyDescent="0.2">
      <c r="A528" s="247"/>
      <c r="B528" s="276"/>
      <c r="C528" s="241"/>
      <c r="D528" s="98" t="s">
        <v>26</v>
      </c>
      <c r="E528" s="45">
        <v>134835</v>
      </c>
      <c r="F528" s="45">
        <f t="shared" si="135"/>
        <v>585407.30000000005</v>
      </c>
      <c r="G528" s="45">
        <f>401607.3+77000</f>
        <v>478607.3</v>
      </c>
      <c r="H528" s="45">
        <f>24000+14000+13500+6000+14000</f>
        <v>71500</v>
      </c>
      <c r="I528" s="45">
        <f>2300+26000+4000+3000</f>
        <v>35300</v>
      </c>
      <c r="J528" s="45">
        <v>0</v>
      </c>
      <c r="K528" s="45">
        <v>0</v>
      </c>
      <c r="L528" s="243"/>
      <c r="M528" s="243"/>
    </row>
    <row r="529" spans="1:13" ht="30" x14ac:dyDescent="0.2">
      <c r="A529" s="247"/>
      <c r="B529" s="276"/>
      <c r="C529" s="242"/>
      <c r="D529" s="98" t="s">
        <v>46</v>
      </c>
      <c r="E529" s="45">
        <v>0</v>
      </c>
      <c r="F529" s="45">
        <f t="shared" si="135"/>
        <v>0</v>
      </c>
      <c r="G529" s="45">
        <v>0</v>
      </c>
      <c r="H529" s="45">
        <v>0</v>
      </c>
      <c r="I529" s="45">
        <v>0</v>
      </c>
      <c r="J529" s="45">
        <v>0</v>
      </c>
      <c r="K529" s="45">
        <v>0</v>
      </c>
      <c r="L529" s="244"/>
      <c r="M529" s="244"/>
    </row>
    <row r="530" spans="1:13" ht="15" customHeight="1" x14ac:dyDescent="0.2">
      <c r="A530" s="253" t="s">
        <v>39</v>
      </c>
      <c r="B530" s="232" t="s">
        <v>219</v>
      </c>
      <c r="C530" s="222" t="s">
        <v>91</v>
      </c>
      <c r="D530" s="98" t="s">
        <v>5</v>
      </c>
      <c r="E530" s="45">
        <f>SUM(E531:E534)</f>
        <v>2488.6999999999998</v>
      </c>
      <c r="F530" s="45">
        <f t="shared" si="135"/>
        <v>58052.4</v>
      </c>
      <c r="G530" s="45">
        <f>SUM(G531:G534)</f>
        <v>6924.6</v>
      </c>
      <c r="H530" s="45">
        <f>SUM(H531:H534)</f>
        <v>13127.8</v>
      </c>
      <c r="I530" s="45">
        <f>SUM(I531:I534)</f>
        <v>8000</v>
      </c>
      <c r="J530" s="45">
        <f>SUM(J531:J534)</f>
        <v>15000</v>
      </c>
      <c r="K530" s="45">
        <f>SUM(K531:K534)</f>
        <v>15000</v>
      </c>
      <c r="L530" s="232" t="s">
        <v>213</v>
      </c>
      <c r="M530" s="232"/>
    </row>
    <row r="531" spans="1:13" ht="45" x14ac:dyDescent="0.2">
      <c r="A531" s="254"/>
      <c r="B531" s="243"/>
      <c r="C531" s="241"/>
      <c r="D531" s="98" t="s">
        <v>4</v>
      </c>
      <c r="E531" s="45">
        <v>0</v>
      </c>
      <c r="F531" s="45">
        <f t="shared" si="135"/>
        <v>0</v>
      </c>
      <c r="G531" s="45">
        <v>0</v>
      </c>
      <c r="H531" s="45">
        <v>0</v>
      </c>
      <c r="I531" s="45">
        <v>0</v>
      </c>
      <c r="J531" s="45">
        <v>0</v>
      </c>
      <c r="K531" s="45">
        <v>0</v>
      </c>
      <c r="L531" s="243"/>
      <c r="M531" s="243"/>
    </row>
    <row r="532" spans="1:13" ht="60" x14ac:dyDescent="0.2">
      <c r="A532" s="254"/>
      <c r="B532" s="243"/>
      <c r="C532" s="241"/>
      <c r="D532" s="98" t="s">
        <v>10</v>
      </c>
      <c r="E532" s="45">
        <v>0</v>
      </c>
      <c r="F532" s="45">
        <f t="shared" si="135"/>
        <v>0</v>
      </c>
      <c r="G532" s="45">
        <v>0</v>
      </c>
      <c r="H532" s="45">
        <v>0</v>
      </c>
      <c r="I532" s="45">
        <v>0</v>
      </c>
      <c r="J532" s="45">
        <v>0</v>
      </c>
      <c r="K532" s="45">
        <v>0</v>
      </c>
      <c r="L532" s="243"/>
      <c r="M532" s="243"/>
    </row>
    <row r="533" spans="1:13" ht="75" x14ac:dyDescent="0.2">
      <c r="A533" s="254"/>
      <c r="B533" s="243"/>
      <c r="C533" s="241"/>
      <c r="D533" s="98" t="s">
        <v>26</v>
      </c>
      <c r="E533" s="45">
        <v>2488.6999999999998</v>
      </c>
      <c r="F533" s="45">
        <f t="shared" si="135"/>
        <v>58052.4</v>
      </c>
      <c r="G533" s="45">
        <v>6924.6</v>
      </c>
      <c r="H533" s="45">
        <f>10890+3011-1287-37+873-873+550.8</f>
        <v>13127.8</v>
      </c>
      <c r="I533" s="45">
        <v>8000</v>
      </c>
      <c r="J533" s="45">
        <v>15000</v>
      </c>
      <c r="K533" s="45">
        <v>15000</v>
      </c>
      <c r="L533" s="243"/>
      <c r="M533" s="243"/>
    </row>
    <row r="534" spans="1:13" ht="30" x14ac:dyDescent="0.2">
      <c r="A534" s="255"/>
      <c r="B534" s="244"/>
      <c r="C534" s="242"/>
      <c r="D534" s="98" t="s">
        <v>46</v>
      </c>
      <c r="E534" s="45">
        <v>0</v>
      </c>
      <c r="F534" s="45">
        <f t="shared" si="135"/>
        <v>0</v>
      </c>
      <c r="G534" s="45">
        <v>0</v>
      </c>
      <c r="H534" s="45">
        <v>0</v>
      </c>
      <c r="I534" s="45">
        <v>0</v>
      </c>
      <c r="J534" s="45">
        <v>0</v>
      </c>
      <c r="K534" s="45">
        <v>0</v>
      </c>
      <c r="L534" s="244"/>
      <c r="M534" s="244"/>
    </row>
    <row r="535" spans="1:13" ht="15" x14ac:dyDescent="0.2">
      <c r="A535" s="253" t="s">
        <v>49</v>
      </c>
      <c r="B535" s="232" t="s">
        <v>220</v>
      </c>
      <c r="C535" s="222" t="s">
        <v>91</v>
      </c>
      <c r="D535" s="98" t="s">
        <v>5</v>
      </c>
      <c r="E535" s="45">
        <f>SUM(E536:E539)</f>
        <v>10657.5</v>
      </c>
      <c r="F535" s="45">
        <f t="shared" si="135"/>
        <v>81570.400000000009</v>
      </c>
      <c r="G535" s="45">
        <f>SUM(G536:G539)</f>
        <v>34237.9</v>
      </c>
      <c r="H535" s="45">
        <f>SUM(H536:H539)</f>
        <v>10984.800000000001</v>
      </c>
      <c r="I535" s="45">
        <f>SUM(I536:I539)</f>
        <v>10907.7</v>
      </c>
      <c r="J535" s="45">
        <f>SUM(J536:J539)</f>
        <v>12970</v>
      </c>
      <c r="K535" s="45">
        <f>SUM(K536:K539)</f>
        <v>12470</v>
      </c>
      <c r="L535" s="232" t="s">
        <v>213</v>
      </c>
      <c r="M535" s="232"/>
    </row>
    <row r="536" spans="1:13" ht="45" x14ac:dyDescent="0.2">
      <c r="A536" s="254"/>
      <c r="B536" s="243"/>
      <c r="C536" s="241"/>
      <c r="D536" s="98" t="s">
        <v>4</v>
      </c>
      <c r="E536" s="45">
        <v>0</v>
      </c>
      <c r="F536" s="45">
        <f t="shared" si="135"/>
        <v>0</v>
      </c>
      <c r="G536" s="45">
        <v>0</v>
      </c>
      <c r="H536" s="45">
        <v>0</v>
      </c>
      <c r="I536" s="45">
        <v>0</v>
      </c>
      <c r="J536" s="45">
        <v>0</v>
      </c>
      <c r="K536" s="45">
        <v>0</v>
      </c>
      <c r="L536" s="243"/>
      <c r="M536" s="243"/>
    </row>
    <row r="537" spans="1:13" ht="60" x14ac:dyDescent="0.2">
      <c r="A537" s="254"/>
      <c r="B537" s="243"/>
      <c r="C537" s="241"/>
      <c r="D537" s="98" t="s">
        <v>10</v>
      </c>
      <c r="E537" s="45">
        <v>0</v>
      </c>
      <c r="F537" s="45">
        <f t="shared" si="135"/>
        <v>0</v>
      </c>
      <c r="G537" s="45">
        <v>0</v>
      </c>
      <c r="H537" s="45">
        <v>0</v>
      </c>
      <c r="I537" s="45">
        <v>0</v>
      </c>
      <c r="J537" s="45">
        <v>0</v>
      </c>
      <c r="K537" s="45">
        <v>0</v>
      </c>
      <c r="L537" s="243"/>
      <c r="M537" s="243"/>
    </row>
    <row r="538" spans="1:13" ht="75" x14ac:dyDescent="0.2">
      <c r="A538" s="254"/>
      <c r="B538" s="243"/>
      <c r="C538" s="241"/>
      <c r="D538" s="98" t="s">
        <v>26</v>
      </c>
      <c r="E538" s="45">
        <f>10379.8+277.7</f>
        <v>10657.5</v>
      </c>
      <c r="F538" s="45">
        <f t="shared" si="135"/>
        <v>81570.400000000009</v>
      </c>
      <c r="G538" s="45">
        <f>20622.9+100+3322.1+1288.9+8904</f>
        <v>34237.9</v>
      </c>
      <c r="H538" s="45">
        <f>10045-117.3-35+300-324.7-87.4+1277-875+802.2</f>
        <v>10984.800000000001</v>
      </c>
      <c r="I538" s="45">
        <f>12200-1292.3</f>
        <v>10907.7</v>
      </c>
      <c r="J538" s="45">
        <v>12970</v>
      </c>
      <c r="K538" s="45">
        <f>12370+100</f>
        <v>12470</v>
      </c>
      <c r="L538" s="243"/>
      <c r="M538" s="243"/>
    </row>
    <row r="539" spans="1:13" ht="30" x14ac:dyDescent="0.2">
      <c r="A539" s="255"/>
      <c r="B539" s="244"/>
      <c r="C539" s="242"/>
      <c r="D539" s="98" t="s">
        <v>46</v>
      </c>
      <c r="E539" s="45">
        <v>0</v>
      </c>
      <c r="F539" s="45">
        <f t="shared" si="135"/>
        <v>0</v>
      </c>
      <c r="G539" s="45">
        <v>0</v>
      </c>
      <c r="H539" s="45">
        <v>0</v>
      </c>
      <c r="I539" s="45">
        <v>0</v>
      </c>
      <c r="J539" s="45">
        <v>0</v>
      </c>
      <c r="K539" s="45">
        <v>0</v>
      </c>
      <c r="L539" s="244"/>
      <c r="M539" s="244"/>
    </row>
    <row r="540" spans="1:13" ht="15" x14ac:dyDescent="0.2">
      <c r="A540" s="253" t="s">
        <v>67</v>
      </c>
      <c r="B540" s="232" t="s">
        <v>223</v>
      </c>
      <c r="C540" s="222" t="s">
        <v>91</v>
      </c>
      <c r="D540" s="98" t="s">
        <v>5</v>
      </c>
      <c r="E540" s="45">
        <f>SUM(E541:E544)</f>
        <v>72</v>
      </c>
      <c r="F540" s="45">
        <f t="shared" si="135"/>
        <v>713.4</v>
      </c>
      <c r="G540" s="45">
        <f>SUM(G541:G544)</f>
        <v>79.099999999999994</v>
      </c>
      <c r="H540" s="45">
        <f>SUM(H541:H544)</f>
        <v>154.30000000000001</v>
      </c>
      <c r="I540" s="45">
        <f>SUM(I541:I544)</f>
        <v>160</v>
      </c>
      <c r="J540" s="45">
        <f>SUM(J541:J544)</f>
        <v>160</v>
      </c>
      <c r="K540" s="45">
        <f>SUM(K541:K544)</f>
        <v>160</v>
      </c>
      <c r="L540" s="232" t="s">
        <v>213</v>
      </c>
      <c r="M540" s="232"/>
    </row>
    <row r="541" spans="1:13" ht="45" x14ac:dyDescent="0.2">
      <c r="A541" s="254"/>
      <c r="B541" s="243"/>
      <c r="C541" s="241"/>
      <c r="D541" s="98" t="s">
        <v>4</v>
      </c>
      <c r="E541" s="45">
        <v>0</v>
      </c>
      <c r="F541" s="45">
        <f t="shared" si="135"/>
        <v>0</v>
      </c>
      <c r="G541" s="45">
        <v>0</v>
      </c>
      <c r="H541" s="45">
        <v>0</v>
      </c>
      <c r="I541" s="45">
        <v>0</v>
      </c>
      <c r="J541" s="45">
        <v>0</v>
      </c>
      <c r="K541" s="45">
        <v>0</v>
      </c>
      <c r="L541" s="243"/>
      <c r="M541" s="243"/>
    </row>
    <row r="542" spans="1:13" ht="60" x14ac:dyDescent="0.2">
      <c r="A542" s="254"/>
      <c r="B542" s="243"/>
      <c r="C542" s="241"/>
      <c r="D542" s="98" t="s">
        <v>10</v>
      </c>
      <c r="E542" s="45">
        <v>0</v>
      </c>
      <c r="F542" s="45">
        <f t="shared" si="135"/>
        <v>0</v>
      </c>
      <c r="G542" s="45">
        <v>0</v>
      </c>
      <c r="H542" s="45">
        <v>0</v>
      </c>
      <c r="I542" s="45">
        <v>0</v>
      </c>
      <c r="J542" s="45">
        <v>0</v>
      </c>
      <c r="K542" s="45">
        <v>0</v>
      </c>
      <c r="L542" s="243"/>
      <c r="M542" s="243"/>
    </row>
    <row r="543" spans="1:13" ht="75" x14ac:dyDescent="0.2">
      <c r="A543" s="254"/>
      <c r="B543" s="243"/>
      <c r="C543" s="241"/>
      <c r="D543" s="98" t="s">
        <v>26</v>
      </c>
      <c r="E543" s="45">
        <v>72</v>
      </c>
      <c r="F543" s="45">
        <f t="shared" si="135"/>
        <v>713.4</v>
      </c>
      <c r="G543" s="45">
        <v>79.099999999999994</v>
      </c>
      <c r="H543" s="45">
        <f>87+67.3</f>
        <v>154.30000000000001</v>
      </c>
      <c r="I543" s="45">
        <v>160</v>
      </c>
      <c r="J543" s="45">
        <v>160</v>
      </c>
      <c r="K543" s="45">
        <v>160</v>
      </c>
      <c r="L543" s="243"/>
      <c r="M543" s="243"/>
    </row>
    <row r="544" spans="1:13" ht="144.75" customHeight="1" x14ac:dyDescent="0.2">
      <c r="A544" s="255"/>
      <c r="B544" s="244"/>
      <c r="C544" s="242"/>
      <c r="D544" s="98" t="s">
        <v>46</v>
      </c>
      <c r="E544" s="45">
        <v>0</v>
      </c>
      <c r="F544" s="45">
        <f t="shared" si="135"/>
        <v>0</v>
      </c>
      <c r="G544" s="45">
        <v>0</v>
      </c>
      <c r="H544" s="45">
        <v>0</v>
      </c>
      <c r="I544" s="45">
        <v>0</v>
      </c>
      <c r="J544" s="45">
        <v>0</v>
      </c>
      <c r="K544" s="45">
        <v>0</v>
      </c>
      <c r="L544" s="244"/>
      <c r="M544" s="244"/>
    </row>
    <row r="545" spans="1:13" ht="15" customHeight="1" x14ac:dyDescent="0.2">
      <c r="A545" s="253" t="s">
        <v>221</v>
      </c>
      <c r="B545" s="232" t="s">
        <v>224</v>
      </c>
      <c r="C545" s="222" t="s">
        <v>91</v>
      </c>
      <c r="D545" s="98" t="s">
        <v>5</v>
      </c>
      <c r="E545" s="45">
        <f>SUM(E546:E549)</f>
        <v>460</v>
      </c>
      <c r="F545" s="45">
        <f t="shared" si="135"/>
        <v>2250</v>
      </c>
      <c r="G545" s="45">
        <f>SUM(G546:G549)</f>
        <v>450</v>
      </c>
      <c r="H545" s="45">
        <f>SUM(H546:H549)</f>
        <v>450</v>
      </c>
      <c r="I545" s="45">
        <f>SUM(I546:I549)</f>
        <v>450</v>
      </c>
      <c r="J545" s="45">
        <f>SUM(J546:J549)</f>
        <v>450</v>
      </c>
      <c r="K545" s="45">
        <f>SUM(K546:K549)</f>
        <v>450</v>
      </c>
      <c r="L545" s="232" t="s">
        <v>213</v>
      </c>
      <c r="M545" s="232"/>
    </row>
    <row r="546" spans="1:13" ht="45" x14ac:dyDescent="0.2">
      <c r="A546" s="254"/>
      <c r="B546" s="243"/>
      <c r="C546" s="241"/>
      <c r="D546" s="98" t="s">
        <v>4</v>
      </c>
      <c r="E546" s="45">
        <v>0</v>
      </c>
      <c r="F546" s="45">
        <f t="shared" si="135"/>
        <v>0</v>
      </c>
      <c r="G546" s="45">
        <v>0</v>
      </c>
      <c r="H546" s="45">
        <v>0</v>
      </c>
      <c r="I546" s="45">
        <v>0</v>
      </c>
      <c r="J546" s="45">
        <v>0</v>
      </c>
      <c r="K546" s="45">
        <v>0</v>
      </c>
      <c r="L546" s="243"/>
      <c r="M546" s="243"/>
    </row>
    <row r="547" spans="1:13" ht="60" x14ac:dyDescent="0.2">
      <c r="A547" s="254"/>
      <c r="B547" s="243"/>
      <c r="C547" s="241"/>
      <c r="D547" s="98" t="s">
        <v>10</v>
      </c>
      <c r="E547" s="45">
        <v>0</v>
      </c>
      <c r="F547" s="45">
        <f t="shared" si="135"/>
        <v>0</v>
      </c>
      <c r="G547" s="45">
        <v>0</v>
      </c>
      <c r="H547" s="45">
        <v>0</v>
      </c>
      <c r="I547" s="45">
        <v>0</v>
      </c>
      <c r="J547" s="45">
        <v>0</v>
      </c>
      <c r="K547" s="45">
        <v>0</v>
      </c>
      <c r="L547" s="243"/>
      <c r="M547" s="243"/>
    </row>
    <row r="548" spans="1:13" ht="75" x14ac:dyDescent="0.2">
      <c r="A548" s="254"/>
      <c r="B548" s="243"/>
      <c r="C548" s="241"/>
      <c r="D548" s="98" t="s">
        <v>26</v>
      </c>
      <c r="E548" s="45">
        <v>460</v>
      </c>
      <c r="F548" s="45">
        <f t="shared" si="135"/>
        <v>2250</v>
      </c>
      <c r="G548" s="45">
        <v>450</v>
      </c>
      <c r="H548" s="45">
        <v>450</v>
      </c>
      <c r="I548" s="45">
        <v>450</v>
      </c>
      <c r="J548" s="45">
        <v>450</v>
      </c>
      <c r="K548" s="45">
        <v>450</v>
      </c>
      <c r="L548" s="243"/>
      <c r="M548" s="243"/>
    </row>
    <row r="549" spans="1:13" ht="30" x14ac:dyDescent="0.2">
      <c r="A549" s="255"/>
      <c r="B549" s="244"/>
      <c r="C549" s="242"/>
      <c r="D549" s="98" t="s">
        <v>46</v>
      </c>
      <c r="E549" s="45">
        <v>0</v>
      </c>
      <c r="F549" s="45">
        <f t="shared" si="135"/>
        <v>0</v>
      </c>
      <c r="G549" s="45">
        <v>0</v>
      </c>
      <c r="H549" s="45">
        <v>0</v>
      </c>
      <c r="I549" s="45">
        <v>0</v>
      </c>
      <c r="J549" s="45">
        <v>0</v>
      </c>
      <c r="K549" s="45">
        <v>0</v>
      </c>
      <c r="L549" s="244"/>
      <c r="M549" s="244"/>
    </row>
    <row r="550" spans="1:13" ht="15" x14ac:dyDescent="0.2">
      <c r="A550" s="253" t="s">
        <v>222</v>
      </c>
      <c r="B550" s="232" t="s">
        <v>225</v>
      </c>
      <c r="C550" s="222" t="s">
        <v>91</v>
      </c>
      <c r="D550" s="98" t="s">
        <v>5</v>
      </c>
      <c r="E550" s="45">
        <f>SUM(E551:E554)</f>
        <v>227.5</v>
      </c>
      <c r="F550" s="45">
        <f t="shared" si="135"/>
        <v>7045.5</v>
      </c>
      <c r="G550" s="45">
        <f>SUM(G551:G554)</f>
        <v>100</v>
      </c>
      <c r="H550" s="45">
        <f>SUM(H551:H554)</f>
        <v>5098.3999999999996</v>
      </c>
      <c r="I550" s="45">
        <f>SUM(I551:I554)</f>
        <v>1647.1</v>
      </c>
      <c r="J550" s="45">
        <f>SUM(J551:J554)</f>
        <v>100</v>
      </c>
      <c r="K550" s="45">
        <f>SUM(K551:K554)</f>
        <v>100</v>
      </c>
      <c r="L550" s="232" t="s">
        <v>213</v>
      </c>
      <c r="M550" s="232"/>
    </row>
    <row r="551" spans="1:13" ht="45" x14ac:dyDescent="0.2">
      <c r="A551" s="254"/>
      <c r="B551" s="243"/>
      <c r="C551" s="241"/>
      <c r="D551" s="98" t="s">
        <v>4</v>
      </c>
      <c r="E551" s="45">
        <v>0</v>
      </c>
      <c r="F551" s="45">
        <f t="shared" si="135"/>
        <v>0</v>
      </c>
      <c r="G551" s="45">
        <v>0</v>
      </c>
      <c r="H551" s="45">
        <v>0</v>
      </c>
      <c r="I551" s="45">
        <v>0</v>
      </c>
      <c r="J551" s="45">
        <v>0</v>
      </c>
      <c r="K551" s="45">
        <v>0</v>
      </c>
      <c r="L551" s="243"/>
      <c r="M551" s="243"/>
    </row>
    <row r="552" spans="1:13" ht="60" x14ac:dyDescent="0.2">
      <c r="A552" s="254"/>
      <c r="B552" s="243"/>
      <c r="C552" s="241"/>
      <c r="D552" s="98" t="s">
        <v>10</v>
      </c>
      <c r="E552" s="45">
        <v>0</v>
      </c>
      <c r="F552" s="45">
        <f t="shared" si="135"/>
        <v>0</v>
      </c>
      <c r="G552" s="45">
        <v>0</v>
      </c>
      <c r="H552" s="45">
        <v>0</v>
      </c>
      <c r="I552" s="45">
        <v>0</v>
      </c>
      <c r="J552" s="45">
        <v>0</v>
      </c>
      <c r="K552" s="45">
        <v>0</v>
      </c>
      <c r="L552" s="243"/>
      <c r="M552" s="243"/>
    </row>
    <row r="553" spans="1:13" ht="75" x14ac:dyDescent="0.2">
      <c r="A553" s="254"/>
      <c r="B553" s="243"/>
      <c r="C553" s="241"/>
      <c r="D553" s="98" t="s">
        <v>26</v>
      </c>
      <c r="E553" s="45">
        <v>227.5</v>
      </c>
      <c r="F553" s="45">
        <f t="shared" si="135"/>
        <v>7045.5</v>
      </c>
      <c r="G553" s="45">
        <v>100</v>
      </c>
      <c r="H553" s="45">
        <f>0+50+35+10+37+46.7+46.7+4873</f>
        <v>5098.3999999999996</v>
      </c>
      <c r="I553" s="45">
        <f>100+1547.1</f>
        <v>1647.1</v>
      </c>
      <c r="J553" s="45">
        <v>100</v>
      </c>
      <c r="K553" s="45">
        <v>100</v>
      </c>
      <c r="L553" s="243"/>
      <c r="M553" s="243"/>
    </row>
    <row r="554" spans="1:13" ht="30" x14ac:dyDescent="0.2">
      <c r="A554" s="255"/>
      <c r="B554" s="244"/>
      <c r="C554" s="242"/>
      <c r="D554" s="98" t="s">
        <v>46</v>
      </c>
      <c r="E554" s="45">
        <v>0</v>
      </c>
      <c r="F554" s="45">
        <f t="shared" si="135"/>
        <v>0</v>
      </c>
      <c r="G554" s="45">
        <v>0</v>
      </c>
      <c r="H554" s="45">
        <v>0</v>
      </c>
      <c r="I554" s="45">
        <v>0</v>
      </c>
      <c r="J554" s="45">
        <v>0</v>
      </c>
      <c r="K554" s="45">
        <v>0</v>
      </c>
      <c r="L554" s="244"/>
      <c r="M554" s="244"/>
    </row>
    <row r="555" spans="1:13" ht="15" customHeight="1" x14ac:dyDescent="0.2">
      <c r="A555" s="240" t="s">
        <v>226</v>
      </c>
      <c r="B555" s="232" t="s">
        <v>229</v>
      </c>
      <c r="C555" s="222" t="s">
        <v>91</v>
      </c>
      <c r="D555" s="98" t="s">
        <v>5</v>
      </c>
      <c r="E555" s="45">
        <f>SUM(E556:E559)</f>
        <v>1473.4</v>
      </c>
      <c r="F555" s="45">
        <f t="shared" si="135"/>
        <v>7558</v>
      </c>
      <c r="G555" s="45">
        <f>SUM(G556:G559)</f>
        <v>1600</v>
      </c>
      <c r="H555" s="45">
        <f>SUM(H556:H559)</f>
        <v>1800</v>
      </c>
      <c r="I555" s="45">
        <f>SUM(I556:I559)</f>
        <v>0</v>
      </c>
      <c r="J555" s="45">
        <f>SUM(J556:J559)</f>
        <v>1980</v>
      </c>
      <c r="K555" s="45">
        <f>SUM(K556:K559)</f>
        <v>2178</v>
      </c>
      <c r="L555" s="232" t="s">
        <v>213</v>
      </c>
      <c r="M555" s="232"/>
    </row>
    <row r="556" spans="1:13" ht="45" x14ac:dyDescent="0.2">
      <c r="A556" s="245"/>
      <c r="B556" s="243"/>
      <c r="C556" s="241"/>
      <c r="D556" s="98" t="s">
        <v>4</v>
      </c>
      <c r="E556" s="45">
        <v>0</v>
      </c>
      <c r="F556" s="45">
        <f t="shared" si="135"/>
        <v>0</v>
      </c>
      <c r="G556" s="45">
        <v>0</v>
      </c>
      <c r="H556" s="45">
        <v>0</v>
      </c>
      <c r="I556" s="45">
        <v>0</v>
      </c>
      <c r="J556" s="45">
        <v>0</v>
      </c>
      <c r="K556" s="45">
        <v>0</v>
      </c>
      <c r="L556" s="243"/>
      <c r="M556" s="243"/>
    </row>
    <row r="557" spans="1:13" ht="60" x14ac:dyDescent="0.2">
      <c r="A557" s="245"/>
      <c r="B557" s="243"/>
      <c r="C557" s="241"/>
      <c r="D557" s="98" t="s">
        <v>10</v>
      </c>
      <c r="E557" s="45">
        <v>0</v>
      </c>
      <c r="F557" s="45">
        <f t="shared" si="135"/>
        <v>0</v>
      </c>
      <c r="G557" s="45">
        <v>0</v>
      </c>
      <c r="H557" s="45">
        <v>0</v>
      </c>
      <c r="I557" s="45">
        <v>0</v>
      </c>
      <c r="J557" s="45">
        <v>0</v>
      </c>
      <c r="K557" s="45">
        <v>0</v>
      </c>
      <c r="L557" s="243"/>
      <c r="M557" s="243"/>
    </row>
    <row r="558" spans="1:13" ht="75" x14ac:dyDescent="0.2">
      <c r="A558" s="245"/>
      <c r="B558" s="243"/>
      <c r="C558" s="241"/>
      <c r="D558" s="98" t="s">
        <v>26</v>
      </c>
      <c r="E558" s="45">
        <v>1473.4</v>
      </c>
      <c r="F558" s="45">
        <f t="shared" si="135"/>
        <v>7558</v>
      </c>
      <c r="G558" s="45">
        <v>1600</v>
      </c>
      <c r="H558" s="45">
        <v>1800</v>
      </c>
      <c r="I558" s="45">
        <v>0</v>
      </c>
      <c r="J558" s="45">
        <v>1980</v>
      </c>
      <c r="K558" s="45">
        <v>2178</v>
      </c>
      <c r="L558" s="243"/>
      <c r="M558" s="243"/>
    </row>
    <row r="559" spans="1:13" ht="30" x14ac:dyDescent="0.2">
      <c r="A559" s="246"/>
      <c r="B559" s="244"/>
      <c r="C559" s="242"/>
      <c r="D559" s="98" t="s">
        <v>46</v>
      </c>
      <c r="E559" s="45">
        <v>0</v>
      </c>
      <c r="F559" s="45">
        <f t="shared" si="135"/>
        <v>0</v>
      </c>
      <c r="G559" s="45">
        <v>0</v>
      </c>
      <c r="H559" s="45">
        <v>0</v>
      </c>
      <c r="I559" s="45">
        <v>0</v>
      </c>
      <c r="J559" s="45">
        <v>0</v>
      </c>
      <c r="K559" s="45">
        <v>0</v>
      </c>
      <c r="L559" s="244"/>
      <c r="M559" s="244"/>
    </row>
    <row r="560" spans="1:13" ht="15" customHeight="1" x14ac:dyDescent="0.2">
      <c r="A560" s="240" t="s">
        <v>227</v>
      </c>
      <c r="B560" s="232" t="s">
        <v>230</v>
      </c>
      <c r="C560" s="222">
        <v>2018</v>
      </c>
      <c r="D560" s="98" t="s">
        <v>5</v>
      </c>
      <c r="E560" s="45">
        <f>SUM(E561:E564)</f>
        <v>0</v>
      </c>
      <c r="F560" s="45">
        <f t="shared" si="135"/>
        <v>3247</v>
      </c>
      <c r="G560" s="45">
        <f>SUM(G561:G564)</f>
        <v>0</v>
      </c>
      <c r="H560" s="45">
        <f>SUM(H561:H564)</f>
        <v>1547</v>
      </c>
      <c r="I560" s="45">
        <f>SUM(I561:I564)</f>
        <v>1700</v>
      </c>
      <c r="J560" s="45">
        <f>SUM(J561:J564)</f>
        <v>0</v>
      </c>
      <c r="K560" s="45">
        <f>SUM(K561:K564)</f>
        <v>0</v>
      </c>
      <c r="L560" s="232" t="s">
        <v>213</v>
      </c>
      <c r="M560" s="232"/>
    </row>
    <row r="561" spans="1:13" ht="45" x14ac:dyDescent="0.2">
      <c r="A561" s="245"/>
      <c r="B561" s="243"/>
      <c r="C561" s="241"/>
      <c r="D561" s="98" t="s">
        <v>4</v>
      </c>
      <c r="E561" s="45">
        <v>0</v>
      </c>
      <c r="F561" s="45">
        <f t="shared" si="135"/>
        <v>0</v>
      </c>
      <c r="G561" s="45">
        <v>0</v>
      </c>
      <c r="H561" s="45">
        <v>0</v>
      </c>
      <c r="I561" s="45">
        <v>0</v>
      </c>
      <c r="J561" s="45">
        <v>0</v>
      </c>
      <c r="K561" s="45">
        <v>0</v>
      </c>
      <c r="L561" s="243"/>
      <c r="M561" s="243"/>
    </row>
    <row r="562" spans="1:13" ht="60" x14ac:dyDescent="0.2">
      <c r="A562" s="245"/>
      <c r="B562" s="243"/>
      <c r="C562" s="241"/>
      <c r="D562" s="98" t="s">
        <v>10</v>
      </c>
      <c r="E562" s="45">
        <v>0</v>
      </c>
      <c r="F562" s="45">
        <f t="shared" si="135"/>
        <v>0</v>
      </c>
      <c r="G562" s="45">
        <v>0</v>
      </c>
      <c r="H562" s="45">
        <v>0</v>
      </c>
      <c r="I562" s="45">
        <v>0</v>
      </c>
      <c r="J562" s="45">
        <v>0</v>
      </c>
      <c r="K562" s="45">
        <v>0</v>
      </c>
      <c r="L562" s="243"/>
      <c r="M562" s="243"/>
    </row>
    <row r="563" spans="1:13" ht="75" x14ac:dyDescent="0.2">
      <c r="A563" s="245"/>
      <c r="B563" s="243"/>
      <c r="C563" s="241"/>
      <c r="D563" s="98" t="s">
        <v>26</v>
      </c>
      <c r="E563" s="45">
        <v>0</v>
      </c>
      <c r="F563" s="45">
        <f t="shared" si="135"/>
        <v>3247</v>
      </c>
      <c r="G563" s="45">
        <v>0</v>
      </c>
      <c r="H563" s="45">
        <f>1000+11886+15000-26886+71+476</f>
        <v>1547</v>
      </c>
      <c r="I563" s="45">
        <f>580+15+250+15+310+15+270+8+237</f>
        <v>1700</v>
      </c>
      <c r="J563" s="45">
        <v>0</v>
      </c>
      <c r="K563" s="45">
        <v>0</v>
      </c>
      <c r="L563" s="243"/>
      <c r="M563" s="243"/>
    </row>
    <row r="564" spans="1:13" ht="30" x14ac:dyDescent="0.2">
      <c r="A564" s="246"/>
      <c r="B564" s="244"/>
      <c r="C564" s="242"/>
      <c r="D564" s="98" t="s">
        <v>46</v>
      </c>
      <c r="E564" s="45">
        <v>0</v>
      </c>
      <c r="F564" s="45">
        <f t="shared" si="135"/>
        <v>0</v>
      </c>
      <c r="G564" s="45">
        <v>0</v>
      </c>
      <c r="H564" s="45">
        <v>0</v>
      </c>
      <c r="I564" s="45">
        <v>0</v>
      </c>
      <c r="J564" s="45">
        <v>0</v>
      </c>
      <c r="K564" s="45">
        <v>0</v>
      </c>
      <c r="L564" s="244"/>
      <c r="M564" s="244"/>
    </row>
    <row r="565" spans="1:13" ht="15" customHeight="1" x14ac:dyDescent="0.2">
      <c r="A565" s="240" t="s">
        <v>228</v>
      </c>
      <c r="B565" s="232" t="s">
        <v>231</v>
      </c>
      <c r="C565" s="222">
        <v>2018</v>
      </c>
      <c r="D565" s="98" t="s">
        <v>5</v>
      </c>
      <c r="E565" s="45">
        <f>SUM(E566:E569)</f>
        <v>0</v>
      </c>
      <c r="F565" s="45">
        <f t="shared" si="135"/>
        <v>172911.69999999998</v>
      </c>
      <c r="G565" s="45">
        <f>SUM(G566:G569)</f>
        <v>0</v>
      </c>
      <c r="H565" s="45">
        <f>SUM(H566:H569)</f>
        <v>172911.69999999998</v>
      </c>
      <c r="I565" s="45">
        <f>SUM(I566:I569)</f>
        <v>0</v>
      </c>
      <c r="J565" s="45">
        <f>SUM(J566:J569)</f>
        <v>0</v>
      </c>
      <c r="K565" s="45">
        <f>SUM(K566:K569)</f>
        <v>0</v>
      </c>
      <c r="L565" s="232" t="s">
        <v>213</v>
      </c>
      <c r="M565" s="232"/>
    </row>
    <row r="566" spans="1:13" ht="45" x14ac:dyDescent="0.2">
      <c r="A566" s="245"/>
      <c r="B566" s="243"/>
      <c r="C566" s="241"/>
      <c r="D566" s="98" t="s">
        <v>4</v>
      </c>
      <c r="E566" s="45">
        <v>0</v>
      </c>
      <c r="F566" s="45">
        <f t="shared" si="135"/>
        <v>0</v>
      </c>
      <c r="G566" s="45">
        <v>0</v>
      </c>
      <c r="H566" s="45">
        <f t="shared" ref="H566:K569" si="136">H571+H576+H581+H586+H591+H596+H601+H606+H611+H616+H621</f>
        <v>0</v>
      </c>
      <c r="I566" s="45">
        <f t="shared" si="136"/>
        <v>0</v>
      </c>
      <c r="J566" s="45">
        <f t="shared" si="136"/>
        <v>0</v>
      </c>
      <c r="K566" s="45">
        <f t="shared" si="136"/>
        <v>0</v>
      </c>
      <c r="L566" s="243"/>
      <c r="M566" s="243"/>
    </row>
    <row r="567" spans="1:13" ht="60" x14ac:dyDescent="0.2">
      <c r="A567" s="245"/>
      <c r="B567" s="243"/>
      <c r="C567" s="241"/>
      <c r="D567" s="98" t="s">
        <v>10</v>
      </c>
      <c r="E567" s="45">
        <v>0</v>
      </c>
      <c r="F567" s="45">
        <f t="shared" si="135"/>
        <v>0</v>
      </c>
      <c r="G567" s="45">
        <v>0</v>
      </c>
      <c r="H567" s="45">
        <f t="shared" si="136"/>
        <v>0</v>
      </c>
      <c r="I567" s="45">
        <f t="shared" si="136"/>
        <v>0</v>
      </c>
      <c r="J567" s="45">
        <f t="shared" si="136"/>
        <v>0</v>
      </c>
      <c r="K567" s="45">
        <f t="shared" si="136"/>
        <v>0</v>
      </c>
      <c r="L567" s="243"/>
      <c r="M567" s="243"/>
    </row>
    <row r="568" spans="1:13" ht="75" x14ac:dyDescent="0.2">
      <c r="A568" s="245"/>
      <c r="B568" s="243"/>
      <c r="C568" s="241"/>
      <c r="D568" s="98" t="s">
        <v>26</v>
      </c>
      <c r="E568" s="45">
        <v>0</v>
      </c>
      <c r="F568" s="45">
        <f t="shared" si="135"/>
        <v>172911.69999999998</v>
      </c>
      <c r="G568" s="45">
        <v>0</v>
      </c>
      <c r="H568" s="45">
        <f>H573+H578+H583+H588+H593+H598+H603+H608+H613+H618+H623+H628+H633</f>
        <v>172911.69999999998</v>
      </c>
      <c r="I568" s="45">
        <f>I573+I578+I583+I588+I593+I598+I603+I608+I613+I618+I623+I628+I633</f>
        <v>0</v>
      </c>
      <c r="J568" s="45">
        <f>J573+J578+J583+J588+J593+J598+J603+J608+J613+J618+J623+J628+J633</f>
        <v>0</v>
      </c>
      <c r="K568" s="45">
        <f>K573+K578+K583+K588+K593+K598+K603+K608+K613+K618+K623+K628+K633</f>
        <v>0</v>
      </c>
      <c r="L568" s="243"/>
      <c r="M568" s="243"/>
    </row>
    <row r="569" spans="1:13" ht="30" x14ac:dyDescent="0.2">
      <c r="A569" s="246"/>
      <c r="B569" s="244"/>
      <c r="C569" s="242"/>
      <c r="D569" s="98" t="s">
        <v>46</v>
      </c>
      <c r="E569" s="45">
        <v>0</v>
      </c>
      <c r="F569" s="45">
        <f t="shared" si="135"/>
        <v>0</v>
      </c>
      <c r="G569" s="45">
        <v>0</v>
      </c>
      <c r="H569" s="45">
        <f t="shared" si="136"/>
        <v>0</v>
      </c>
      <c r="I569" s="45">
        <f t="shared" si="136"/>
        <v>0</v>
      </c>
      <c r="J569" s="45">
        <f t="shared" si="136"/>
        <v>0</v>
      </c>
      <c r="K569" s="45">
        <f t="shared" si="136"/>
        <v>0</v>
      </c>
      <c r="L569" s="244"/>
      <c r="M569" s="244"/>
    </row>
    <row r="570" spans="1:13" ht="15" x14ac:dyDescent="0.2">
      <c r="A570" s="240" t="s">
        <v>456</v>
      </c>
      <c r="B570" s="228" t="s">
        <v>457</v>
      </c>
      <c r="C570" s="222">
        <v>2018</v>
      </c>
      <c r="D570" s="98" t="s">
        <v>5</v>
      </c>
      <c r="E570" s="45">
        <v>0</v>
      </c>
      <c r="F570" s="45">
        <f t="shared" ref="F570:K570" si="137">F571+F572+F573+F574</f>
        <v>13870.400000000001</v>
      </c>
      <c r="G570" s="45">
        <f t="shared" si="137"/>
        <v>0</v>
      </c>
      <c r="H570" s="45">
        <f t="shared" si="137"/>
        <v>13870.400000000001</v>
      </c>
      <c r="I570" s="45">
        <f t="shared" si="137"/>
        <v>0</v>
      </c>
      <c r="J570" s="45">
        <f t="shared" si="137"/>
        <v>0</v>
      </c>
      <c r="K570" s="45">
        <f t="shared" si="137"/>
        <v>0</v>
      </c>
      <c r="L570" s="232" t="s">
        <v>213</v>
      </c>
      <c r="M570" s="222"/>
    </row>
    <row r="571" spans="1:13" ht="45" x14ac:dyDescent="0.2">
      <c r="A571" s="245"/>
      <c r="B571" s="229"/>
      <c r="C571" s="241"/>
      <c r="D571" s="98" t="s">
        <v>4</v>
      </c>
      <c r="E571" s="45">
        <v>0</v>
      </c>
      <c r="F571" s="45">
        <f t="shared" ref="F571:F614" si="138">G571+H571+I571+J571+K571</f>
        <v>0</v>
      </c>
      <c r="G571" s="45">
        <v>0</v>
      </c>
      <c r="H571" s="45">
        <v>0</v>
      </c>
      <c r="I571" s="45">
        <v>0</v>
      </c>
      <c r="J571" s="45">
        <v>0</v>
      </c>
      <c r="K571" s="45">
        <v>0</v>
      </c>
      <c r="L571" s="243"/>
      <c r="M571" s="241"/>
    </row>
    <row r="572" spans="1:13" ht="60" x14ac:dyDescent="0.2">
      <c r="A572" s="245"/>
      <c r="B572" s="229"/>
      <c r="C572" s="241"/>
      <c r="D572" s="98" t="s">
        <v>10</v>
      </c>
      <c r="E572" s="45">
        <v>0</v>
      </c>
      <c r="F572" s="45">
        <f t="shared" si="138"/>
        <v>0</v>
      </c>
      <c r="G572" s="45">
        <v>0</v>
      </c>
      <c r="H572" s="45">
        <v>0</v>
      </c>
      <c r="I572" s="45">
        <v>0</v>
      </c>
      <c r="J572" s="45">
        <v>0</v>
      </c>
      <c r="K572" s="45">
        <v>0</v>
      </c>
      <c r="L572" s="243"/>
      <c r="M572" s="241"/>
    </row>
    <row r="573" spans="1:13" ht="75" x14ac:dyDescent="0.2">
      <c r="A573" s="245"/>
      <c r="B573" s="229"/>
      <c r="C573" s="241"/>
      <c r="D573" s="98" t="s">
        <v>26</v>
      </c>
      <c r="E573" s="45">
        <v>0</v>
      </c>
      <c r="F573" s="45">
        <f t="shared" si="138"/>
        <v>13870.400000000001</v>
      </c>
      <c r="G573" s="45">
        <v>0</v>
      </c>
      <c r="H573" s="45">
        <f>18195.4-1215.3-2102-898-1309.7+778.8+421.2</f>
        <v>13870.400000000001</v>
      </c>
      <c r="I573" s="45">
        <v>0</v>
      </c>
      <c r="J573" s="45">
        <v>0</v>
      </c>
      <c r="K573" s="45">
        <v>0</v>
      </c>
      <c r="L573" s="243"/>
      <c r="M573" s="241"/>
    </row>
    <row r="574" spans="1:13" ht="30" x14ac:dyDescent="0.2">
      <c r="A574" s="245"/>
      <c r="B574" s="230"/>
      <c r="C574" s="242"/>
      <c r="D574" s="98" t="s">
        <v>46</v>
      </c>
      <c r="E574" s="45">
        <v>0</v>
      </c>
      <c r="F574" s="45">
        <f t="shared" si="138"/>
        <v>0</v>
      </c>
      <c r="G574" s="45">
        <v>0</v>
      </c>
      <c r="H574" s="45">
        <v>0</v>
      </c>
      <c r="I574" s="45">
        <v>0</v>
      </c>
      <c r="J574" s="45">
        <v>0</v>
      </c>
      <c r="K574" s="45">
        <v>0</v>
      </c>
      <c r="L574" s="244"/>
      <c r="M574" s="241"/>
    </row>
    <row r="575" spans="1:13" ht="15" x14ac:dyDescent="0.2">
      <c r="A575" s="300" t="s">
        <v>458</v>
      </c>
      <c r="B575" s="228" t="s">
        <v>459</v>
      </c>
      <c r="C575" s="222">
        <v>2018</v>
      </c>
      <c r="D575" s="98" t="s">
        <v>5</v>
      </c>
      <c r="E575" s="45">
        <v>0</v>
      </c>
      <c r="F575" s="45">
        <f t="shared" ref="F575:K575" si="139">F576+F577+F578+F579</f>
        <v>37431.300000000003</v>
      </c>
      <c r="G575" s="45">
        <f t="shared" si="139"/>
        <v>0</v>
      </c>
      <c r="H575" s="45">
        <f t="shared" si="139"/>
        <v>37431.300000000003</v>
      </c>
      <c r="I575" s="45">
        <f t="shared" si="139"/>
        <v>0</v>
      </c>
      <c r="J575" s="45">
        <f t="shared" si="139"/>
        <v>0</v>
      </c>
      <c r="K575" s="45">
        <f t="shared" si="139"/>
        <v>0</v>
      </c>
      <c r="L575" s="232" t="s">
        <v>213</v>
      </c>
      <c r="M575" s="241"/>
    </row>
    <row r="576" spans="1:13" ht="45" x14ac:dyDescent="0.2">
      <c r="A576" s="300"/>
      <c r="B576" s="229"/>
      <c r="C576" s="241"/>
      <c r="D576" s="98" t="s">
        <v>4</v>
      </c>
      <c r="E576" s="45">
        <v>0</v>
      </c>
      <c r="F576" s="45">
        <f t="shared" si="138"/>
        <v>0</v>
      </c>
      <c r="G576" s="45">
        <v>0</v>
      </c>
      <c r="H576" s="45">
        <v>0</v>
      </c>
      <c r="I576" s="45">
        <v>0</v>
      </c>
      <c r="J576" s="45">
        <v>0</v>
      </c>
      <c r="K576" s="45">
        <v>0</v>
      </c>
      <c r="L576" s="243"/>
      <c r="M576" s="241"/>
    </row>
    <row r="577" spans="1:13" ht="60" x14ac:dyDescent="0.2">
      <c r="A577" s="300"/>
      <c r="B577" s="229"/>
      <c r="C577" s="241"/>
      <c r="D577" s="98" t="s">
        <v>10</v>
      </c>
      <c r="E577" s="45">
        <v>0</v>
      </c>
      <c r="F577" s="45">
        <f t="shared" si="138"/>
        <v>0</v>
      </c>
      <c r="G577" s="45">
        <v>0</v>
      </c>
      <c r="H577" s="45">
        <v>0</v>
      </c>
      <c r="I577" s="45">
        <v>0</v>
      </c>
      <c r="J577" s="45">
        <v>0</v>
      </c>
      <c r="K577" s="45">
        <v>0</v>
      </c>
      <c r="L577" s="243"/>
      <c r="M577" s="241"/>
    </row>
    <row r="578" spans="1:13" ht="75" x14ac:dyDescent="0.2">
      <c r="A578" s="300"/>
      <c r="B578" s="229"/>
      <c r="C578" s="241"/>
      <c r="D578" s="98" t="s">
        <v>26</v>
      </c>
      <c r="E578" s="45">
        <v>0</v>
      </c>
      <c r="F578" s="45">
        <f t="shared" si="138"/>
        <v>37431.300000000003</v>
      </c>
      <c r="G578" s="45">
        <v>0</v>
      </c>
      <c r="H578" s="45">
        <f>39225-5543.7+3750</f>
        <v>37431.300000000003</v>
      </c>
      <c r="I578" s="45">
        <v>0</v>
      </c>
      <c r="J578" s="45">
        <v>0</v>
      </c>
      <c r="K578" s="45">
        <v>0</v>
      </c>
      <c r="L578" s="243"/>
      <c r="M578" s="241"/>
    </row>
    <row r="579" spans="1:13" ht="30" x14ac:dyDescent="0.2">
      <c r="A579" s="300"/>
      <c r="B579" s="230"/>
      <c r="C579" s="242"/>
      <c r="D579" s="98" t="s">
        <v>46</v>
      </c>
      <c r="E579" s="45">
        <v>0</v>
      </c>
      <c r="F579" s="45">
        <f t="shared" si="138"/>
        <v>0</v>
      </c>
      <c r="G579" s="45">
        <v>0</v>
      </c>
      <c r="H579" s="45">
        <v>0</v>
      </c>
      <c r="I579" s="45">
        <v>0</v>
      </c>
      <c r="J579" s="45">
        <v>0</v>
      </c>
      <c r="K579" s="45">
        <v>0</v>
      </c>
      <c r="L579" s="244"/>
      <c r="M579" s="241"/>
    </row>
    <row r="580" spans="1:13" ht="15" x14ac:dyDescent="0.2">
      <c r="A580" s="300" t="s">
        <v>460</v>
      </c>
      <c r="B580" s="228" t="s">
        <v>461</v>
      </c>
      <c r="C580" s="222">
        <v>2018</v>
      </c>
      <c r="D580" s="98" t="s">
        <v>5</v>
      </c>
      <c r="E580" s="45">
        <v>0</v>
      </c>
      <c r="F580" s="45">
        <f t="shared" ref="F580:K580" si="140">F581+F582+F583+F584</f>
        <v>58108.2</v>
      </c>
      <c r="G580" s="45">
        <f t="shared" si="140"/>
        <v>0</v>
      </c>
      <c r="H580" s="45">
        <f t="shared" si="140"/>
        <v>58108.2</v>
      </c>
      <c r="I580" s="45">
        <f t="shared" si="140"/>
        <v>0</v>
      </c>
      <c r="J580" s="45">
        <f t="shared" si="140"/>
        <v>0</v>
      </c>
      <c r="K580" s="45">
        <f t="shared" si="140"/>
        <v>0</v>
      </c>
      <c r="L580" s="232" t="s">
        <v>213</v>
      </c>
      <c r="M580" s="241"/>
    </row>
    <row r="581" spans="1:13" ht="45" x14ac:dyDescent="0.2">
      <c r="A581" s="300"/>
      <c r="B581" s="229"/>
      <c r="C581" s="241"/>
      <c r="D581" s="98" t="s">
        <v>4</v>
      </c>
      <c r="E581" s="45">
        <v>0</v>
      </c>
      <c r="F581" s="45">
        <f t="shared" si="138"/>
        <v>0</v>
      </c>
      <c r="G581" s="45">
        <v>0</v>
      </c>
      <c r="H581" s="45">
        <v>0</v>
      </c>
      <c r="I581" s="45">
        <v>0</v>
      </c>
      <c r="J581" s="45">
        <v>0</v>
      </c>
      <c r="K581" s="45">
        <v>0</v>
      </c>
      <c r="L581" s="243"/>
      <c r="M581" s="241"/>
    </row>
    <row r="582" spans="1:13" ht="60" x14ac:dyDescent="0.2">
      <c r="A582" s="300"/>
      <c r="B582" s="229"/>
      <c r="C582" s="241"/>
      <c r="D582" s="98" t="s">
        <v>10</v>
      </c>
      <c r="E582" s="45">
        <v>0</v>
      </c>
      <c r="F582" s="45">
        <f t="shared" si="138"/>
        <v>0</v>
      </c>
      <c r="G582" s="45">
        <v>0</v>
      </c>
      <c r="H582" s="45">
        <v>0</v>
      </c>
      <c r="I582" s="45">
        <v>0</v>
      </c>
      <c r="J582" s="45">
        <v>0</v>
      </c>
      <c r="K582" s="45">
        <v>0</v>
      </c>
      <c r="L582" s="243"/>
      <c r="M582" s="241"/>
    </row>
    <row r="583" spans="1:13" ht="75" x14ac:dyDescent="0.2">
      <c r="A583" s="300"/>
      <c r="B583" s="229"/>
      <c r="C583" s="241"/>
      <c r="D583" s="98" t="s">
        <v>26</v>
      </c>
      <c r="E583" s="45">
        <v>0</v>
      </c>
      <c r="F583" s="45">
        <f t="shared" si="138"/>
        <v>58108.2</v>
      </c>
      <c r="G583" s="45">
        <v>0</v>
      </c>
      <c r="H583" s="45">
        <f>55000+2102+898+108.2</f>
        <v>58108.2</v>
      </c>
      <c r="I583" s="45">
        <v>0</v>
      </c>
      <c r="J583" s="45">
        <v>0</v>
      </c>
      <c r="K583" s="45">
        <v>0</v>
      </c>
      <c r="L583" s="243"/>
      <c r="M583" s="241"/>
    </row>
    <row r="584" spans="1:13" ht="30" x14ac:dyDescent="0.2">
      <c r="A584" s="300"/>
      <c r="B584" s="230"/>
      <c r="C584" s="242"/>
      <c r="D584" s="98" t="s">
        <v>46</v>
      </c>
      <c r="E584" s="45">
        <v>0</v>
      </c>
      <c r="F584" s="45">
        <f t="shared" si="138"/>
        <v>0</v>
      </c>
      <c r="G584" s="45">
        <v>0</v>
      </c>
      <c r="H584" s="45">
        <v>0</v>
      </c>
      <c r="I584" s="45">
        <v>0</v>
      </c>
      <c r="J584" s="45">
        <v>0</v>
      </c>
      <c r="K584" s="45">
        <v>0</v>
      </c>
      <c r="L584" s="244"/>
      <c r="M584" s="241"/>
    </row>
    <row r="585" spans="1:13" ht="15" x14ac:dyDescent="0.2">
      <c r="A585" s="300" t="s">
        <v>462</v>
      </c>
      <c r="B585" s="228" t="s">
        <v>464</v>
      </c>
      <c r="C585" s="222">
        <v>2018</v>
      </c>
      <c r="D585" s="98" t="s">
        <v>5</v>
      </c>
      <c r="E585" s="45">
        <v>0</v>
      </c>
      <c r="F585" s="45">
        <f t="shared" ref="F585:K585" si="141">F586+F587+F588+F589</f>
        <v>14662.5</v>
      </c>
      <c r="G585" s="45">
        <f t="shared" si="141"/>
        <v>0</v>
      </c>
      <c r="H585" s="45">
        <f t="shared" si="141"/>
        <v>14662.5</v>
      </c>
      <c r="I585" s="45">
        <f t="shared" si="141"/>
        <v>0</v>
      </c>
      <c r="J585" s="45">
        <f t="shared" si="141"/>
        <v>0</v>
      </c>
      <c r="K585" s="45">
        <f t="shared" si="141"/>
        <v>0</v>
      </c>
      <c r="L585" s="232" t="s">
        <v>213</v>
      </c>
      <c r="M585" s="241"/>
    </row>
    <row r="586" spans="1:13" ht="45" x14ac:dyDescent="0.2">
      <c r="A586" s="300"/>
      <c r="B586" s="229"/>
      <c r="C586" s="241"/>
      <c r="D586" s="98" t="s">
        <v>4</v>
      </c>
      <c r="E586" s="45">
        <v>0</v>
      </c>
      <c r="F586" s="45">
        <f t="shared" si="138"/>
        <v>0</v>
      </c>
      <c r="G586" s="45">
        <v>0</v>
      </c>
      <c r="H586" s="45">
        <v>0</v>
      </c>
      <c r="I586" s="45">
        <v>0</v>
      </c>
      <c r="J586" s="45">
        <v>0</v>
      </c>
      <c r="K586" s="45">
        <v>0</v>
      </c>
      <c r="L586" s="243"/>
      <c r="M586" s="241"/>
    </row>
    <row r="587" spans="1:13" ht="60" x14ac:dyDescent="0.2">
      <c r="A587" s="300"/>
      <c r="B587" s="229"/>
      <c r="C587" s="241"/>
      <c r="D587" s="98" t="s">
        <v>10</v>
      </c>
      <c r="E587" s="45">
        <v>0</v>
      </c>
      <c r="F587" s="45">
        <f t="shared" si="138"/>
        <v>0</v>
      </c>
      <c r="G587" s="45">
        <v>0</v>
      </c>
      <c r="H587" s="45">
        <v>0</v>
      </c>
      <c r="I587" s="45">
        <v>0</v>
      </c>
      <c r="J587" s="45">
        <v>0</v>
      </c>
      <c r="K587" s="45">
        <v>0</v>
      </c>
      <c r="L587" s="243"/>
      <c r="M587" s="241"/>
    </row>
    <row r="588" spans="1:13" ht="75" x14ac:dyDescent="0.2">
      <c r="A588" s="300"/>
      <c r="B588" s="229"/>
      <c r="C588" s="241"/>
      <c r="D588" s="98" t="s">
        <v>26</v>
      </c>
      <c r="E588" s="45">
        <v>0</v>
      </c>
      <c r="F588" s="45">
        <f t="shared" si="138"/>
        <v>14662.5</v>
      </c>
      <c r="G588" s="45">
        <v>0</v>
      </c>
      <c r="H588" s="45">
        <f>15494.6-732.1-100</f>
        <v>14662.5</v>
      </c>
      <c r="I588" s="45">
        <v>0</v>
      </c>
      <c r="J588" s="45">
        <v>0</v>
      </c>
      <c r="K588" s="45">
        <v>0</v>
      </c>
      <c r="L588" s="243"/>
      <c r="M588" s="241"/>
    </row>
    <row r="589" spans="1:13" ht="30" x14ac:dyDescent="0.2">
      <c r="A589" s="300"/>
      <c r="B589" s="230"/>
      <c r="C589" s="242"/>
      <c r="D589" s="98" t="s">
        <v>46</v>
      </c>
      <c r="E589" s="45">
        <v>0</v>
      </c>
      <c r="F589" s="45">
        <f t="shared" si="138"/>
        <v>0</v>
      </c>
      <c r="G589" s="45">
        <v>0</v>
      </c>
      <c r="H589" s="45">
        <v>0</v>
      </c>
      <c r="I589" s="45">
        <v>0</v>
      </c>
      <c r="J589" s="45">
        <v>0</v>
      </c>
      <c r="K589" s="45">
        <v>0</v>
      </c>
      <c r="L589" s="244"/>
      <c r="M589" s="241"/>
    </row>
    <row r="590" spans="1:13" ht="15" x14ac:dyDescent="0.2">
      <c r="A590" s="300" t="s">
        <v>465</v>
      </c>
      <c r="B590" s="228" t="s">
        <v>466</v>
      </c>
      <c r="C590" s="222">
        <v>2018</v>
      </c>
      <c r="D590" s="98" t="s">
        <v>5</v>
      </c>
      <c r="E590" s="45">
        <v>0</v>
      </c>
      <c r="F590" s="45">
        <f t="shared" ref="F590:K590" si="142">F591+F592+F593+F594</f>
        <v>2892.7</v>
      </c>
      <c r="G590" s="45">
        <f t="shared" si="142"/>
        <v>0</v>
      </c>
      <c r="H590" s="45">
        <f t="shared" si="142"/>
        <v>2892.7</v>
      </c>
      <c r="I590" s="45">
        <f t="shared" si="142"/>
        <v>0</v>
      </c>
      <c r="J590" s="45">
        <f t="shared" si="142"/>
        <v>0</v>
      </c>
      <c r="K590" s="45">
        <f t="shared" si="142"/>
        <v>0</v>
      </c>
      <c r="L590" s="232" t="s">
        <v>213</v>
      </c>
      <c r="M590" s="241"/>
    </row>
    <row r="591" spans="1:13" ht="45" x14ac:dyDescent="0.2">
      <c r="A591" s="300"/>
      <c r="B591" s="229"/>
      <c r="C591" s="241"/>
      <c r="D591" s="98" t="s">
        <v>4</v>
      </c>
      <c r="E591" s="45">
        <v>0</v>
      </c>
      <c r="F591" s="45">
        <f t="shared" si="138"/>
        <v>0</v>
      </c>
      <c r="G591" s="45">
        <v>0</v>
      </c>
      <c r="H591" s="45">
        <v>0</v>
      </c>
      <c r="I591" s="45">
        <v>0</v>
      </c>
      <c r="J591" s="45">
        <v>0</v>
      </c>
      <c r="K591" s="45">
        <v>0</v>
      </c>
      <c r="L591" s="243"/>
      <c r="M591" s="241"/>
    </row>
    <row r="592" spans="1:13" ht="60" x14ac:dyDescent="0.2">
      <c r="A592" s="300"/>
      <c r="B592" s="229"/>
      <c r="C592" s="241"/>
      <c r="D592" s="98" t="s">
        <v>10</v>
      </c>
      <c r="E592" s="45">
        <v>0</v>
      </c>
      <c r="F592" s="45">
        <f t="shared" si="138"/>
        <v>0</v>
      </c>
      <c r="G592" s="45">
        <v>0</v>
      </c>
      <c r="H592" s="45">
        <v>0</v>
      </c>
      <c r="I592" s="45">
        <v>0</v>
      </c>
      <c r="J592" s="45">
        <v>0</v>
      </c>
      <c r="K592" s="45">
        <v>0</v>
      </c>
      <c r="L592" s="243"/>
      <c r="M592" s="241"/>
    </row>
    <row r="593" spans="1:13" ht="75" x14ac:dyDescent="0.2">
      <c r="A593" s="300"/>
      <c r="B593" s="229"/>
      <c r="C593" s="241"/>
      <c r="D593" s="98" t="s">
        <v>26</v>
      </c>
      <c r="E593" s="45">
        <v>0</v>
      </c>
      <c r="F593" s="45">
        <f t="shared" si="138"/>
        <v>2892.7</v>
      </c>
      <c r="G593" s="45">
        <v>0</v>
      </c>
      <c r="H593" s="45">
        <f>3425.2-632.5+100</f>
        <v>2892.7</v>
      </c>
      <c r="I593" s="45">
        <v>0</v>
      </c>
      <c r="J593" s="45">
        <v>0</v>
      </c>
      <c r="K593" s="45">
        <v>0</v>
      </c>
      <c r="L593" s="243"/>
      <c r="M593" s="241"/>
    </row>
    <row r="594" spans="1:13" ht="30" x14ac:dyDescent="0.2">
      <c r="A594" s="300"/>
      <c r="B594" s="230"/>
      <c r="C594" s="242"/>
      <c r="D594" s="98" t="s">
        <v>46</v>
      </c>
      <c r="E594" s="45">
        <v>0</v>
      </c>
      <c r="F594" s="45">
        <f t="shared" si="138"/>
        <v>0</v>
      </c>
      <c r="G594" s="45">
        <v>0</v>
      </c>
      <c r="H594" s="45">
        <v>0</v>
      </c>
      <c r="I594" s="45">
        <v>0</v>
      </c>
      <c r="J594" s="45">
        <v>0</v>
      </c>
      <c r="K594" s="45">
        <v>0</v>
      </c>
      <c r="L594" s="244"/>
      <c r="M594" s="241"/>
    </row>
    <row r="595" spans="1:13" ht="15" x14ac:dyDescent="0.2">
      <c r="A595" s="300" t="s">
        <v>467</v>
      </c>
      <c r="B595" s="228" t="s">
        <v>468</v>
      </c>
      <c r="C595" s="222">
        <v>2018</v>
      </c>
      <c r="D595" s="98" t="s">
        <v>5</v>
      </c>
      <c r="E595" s="45">
        <v>0</v>
      </c>
      <c r="F595" s="45">
        <f t="shared" ref="F595:K595" si="143">F596+F597+F598+F599</f>
        <v>17109.899999999998</v>
      </c>
      <c r="G595" s="45">
        <f t="shared" si="143"/>
        <v>0</v>
      </c>
      <c r="H595" s="45">
        <f t="shared" si="143"/>
        <v>17109.899999999998</v>
      </c>
      <c r="I595" s="45">
        <f t="shared" si="143"/>
        <v>0</v>
      </c>
      <c r="J595" s="45">
        <f t="shared" si="143"/>
        <v>0</v>
      </c>
      <c r="K595" s="45">
        <f t="shared" si="143"/>
        <v>0</v>
      </c>
      <c r="L595" s="232" t="s">
        <v>213</v>
      </c>
      <c r="M595" s="241"/>
    </row>
    <row r="596" spans="1:13" ht="45" x14ac:dyDescent="0.2">
      <c r="A596" s="300"/>
      <c r="B596" s="229"/>
      <c r="C596" s="241"/>
      <c r="D596" s="98" t="s">
        <v>4</v>
      </c>
      <c r="E596" s="45">
        <v>0</v>
      </c>
      <c r="F596" s="45">
        <f t="shared" si="138"/>
        <v>0</v>
      </c>
      <c r="G596" s="45">
        <v>0</v>
      </c>
      <c r="H596" s="45">
        <v>0</v>
      </c>
      <c r="I596" s="45">
        <v>0</v>
      </c>
      <c r="J596" s="45">
        <v>0</v>
      </c>
      <c r="K596" s="45">
        <v>0</v>
      </c>
      <c r="L596" s="243"/>
      <c r="M596" s="241"/>
    </row>
    <row r="597" spans="1:13" ht="60" x14ac:dyDescent="0.2">
      <c r="A597" s="300"/>
      <c r="B597" s="229"/>
      <c r="C597" s="241"/>
      <c r="D597" s="98" t="s">
        <v>10</v>
      </c>
      <c r="E597" s="45">
        <v>0</v>
      </c>
      <c r="F597" s="45">
        <f t="shared" si="138"/>
        <v>0</v>
      </c>
      <c r="G597" s="45">
        <v>0</v>
      </c>
      <c r="H597" s="45">
        <v>0</v>
      </c>
      <c r="I597" s="45">
        <v>0</v>
      </c>
      <c r="J597" s="45">
        <v>0</v>
      </c>
      <c r="K597" s="45">
        <v>0</v>
      </c>
      <c r="L597" s="243"/>
      <c r="M597" s="241"/>
    </row>
    <row r="598" spans="1:13" ht="75" x14ac:dyDescent="0.2">
      <c r="A598" s="300"/>
      <c r="B598" s="229"/>
      <c r="C598" s="241"/>
      <c r="D598" s="98" t="s">
        <v>26</v>
      </c>
      <c r="E598" s="45">
        <v>0</v>
      </c>
      <c r="F598" s="45">
        <f t="shared" si="138"/>
        <v>17109.899999999998</v>
      </c>
      <c r="G598" s="45">
        <v>0</v>
      </c>
      <c r="H598" s="45">
        <f>17968.1-108.2-750</f>
        <v>17109.899999999998</v>
      </c>
      <c r="I598" s="45">
        <v>0</v>
      </c>
      <c r="J598" s="45">
        <v>0</v>
      </c>
      <c r="K598" s="45">
        <v>0</v>
      </c>
      <c r="L598" s="243"/>
      <c r="M598" s="241"/>
    </row>
    <row r="599" spans="1:13" ht="30" x14ac:dyDescent="0.2">
      <c r="A599" s="300"/>
      <c r="B599" s="230"/>
      <c r="C599" s="242"/>
      <c r="D599" s="98" t="s">
        <v>46</v>
      </c>
      <c r="E599" s="45">
        <v>0</v>
      </c>
      <c r="F599" s="45">
        <f t="shared" si="138"/>
        <v>0</v>
      </c>
      <c r="G599" s="45">
        <v>0</v>
      </c>
      <c r="H599" s="45">
        <v>0</v>
      </c>
      <c r="I599" s="45">
        <v>0</v>
      </c>
      <c r="J599" s="45">
        <v>0</v>
      </c>
      <c r="K599" s="45">
        <v>0</v>
      </c>
      <c r="L599" s="244"/>
      <c r="M599" s="241"/>
    </row>
    <row r="600" spans="1:13" ht="15" x14ac:dyDescent="0.2">
      <c r="A600" s="300" t="s">
        <v>469</v>
      </c>
      <c r="B600" s="228" t="s">
        <v>470</v>
      </c>
      <c r="C600" s="222">
        <v>2018</v>
      </c>
      <c r="D600" s="98" t="s">
        <v>5</v>
      </c>
      <c r="E600" s="45">
        <v>0</v>
      </c>
      <c r="F600" s="45">
        <f t="shared" ref="F600:K600" si="144">F601+F602+F603+F604</f>
        <v>7899.9</v>
      </c>
      <c r="G600" s="45">
        <f t="shared" si="144"/>
        <v>0</v>
      </c>
      <c r="H600" s="45">
        <f t="shared" si="144"/>
        <v>7899.9</v>
      </c>
      <c r="I600" s="45">
        <f t="shared" si="144"/>
        <v>0</v>
      </c>
      <c r="J600" s="45">
        <f t="shared" si="144"/>
        <v>0</v>
      </c>
      <c r="K600" s="45">
        <f t="shared" si="144"/>
        <v>0</v>
      </c>
      <c r="L600" s="232" t="s">
        <v>213</v>
      </c>
      <c r="M600" s="241"/>
    </row>
    <row r="601" spans="1:13" ht="45" x14ac:dyDescent="0.2">
      <c r="A601" s="300"/>
      <c r="B601" s="229"/>
      <c r="C601" s="241"/>
      <c r="D601" s="98" t="s">
        <v>4</v>
      </c>
      <c r="E601" s="45">
        <v>0</v>
      </c>
      <c r="F601" s="45">
        <f t="shared" si="138"/>
        <v>0</v>
      </c>
      <c r="G601" s="45">
        <v>0</v>
      </c>
      <c r="H601" s="45">
        <v>0</v>
      </c>
      <c r="I601" s="45">
        <v>0</v>
      </c>
      <c r="J601" s="45">
        <v>0</v>
      </c>
      <c r="K601" s="45">
        <v>0</v>
      </c>
      <c r="L601" s="243"/>
      <c r="M601" s="241"/>
    </row>
    <row r="602" spans="1:13" ht="60" x14ac:dyDescent="0.2">
      <c r="A602" s="300"/>
      <c r="B602" s="229"/>
      <c r="C602" s="241"/>
      <c r="D602" s="98" t="s">
        <v>10</v>
      </c>
      <c r="E602" s="45">
        <v>0</v>
      </c>
      <c r="F602" s="45">
        <f t="shared" si="138"/>
        <v>0</v>
      </c>
      <c r="G602" s="45">
        <v>0</v>
      </c>
      <c r="H602" s="45">
        <v>0</v>
      </c>
      <c r="I602" s="45">
        <v>0</v>
      </c>
      <c r="J602" s="45">
        <v>0</v>
      </c>
      <c r="K602" s="45">
        <v>0</v>
      </c>
      <c r="L602" s="243"/>
      <c r="M602" s="241"/>
    </row>
    <row r="603" spans="1:13" ht="75" x14ac:dyDescent="0.2">
      <c r="A603" s="300"/>
      <c r="B603" s="229"/>
      <c r="C603" s="241"/>
      <c r="D603" s="98" t="s">
        <v>26</v>
      </c>
      <c r="E603" s="45">
        <v>0</v>
      </c>
      <c r="F603" s="45">
        <f t="shared" si="138"/>
        <v>7899.9</v>
      </c>
      <c r="G603" s="45">
        <v>0</v>
      </c>
      <c r="H603" s="45">
        <f>5399.9+2500</f>
        <v>7899.9</v>
      </c>
      <c r="I603" s="45">
        <v>0</v>
      </c>
      <c r="J603" s="45">
        <v>0</v>
      </c>
      <c r="K603" s="45">
        <v>0</v>
      </c>
      <c r="L603" s="243"/>
      <c r="M603" s="241"/>
    </row>
    <row r="604" spans="1:13" ht="30" x14ac:dyDescent="0.2">
      <c r="A604" s="300"/>
      <c r="B604" s="230"/>
      <c r="C604" s="242"/>
      <c r="D604" s="98" t="s">
        <v>46</v>
      </c>
      <c r="E604" s="45">
        <v>0</v>
      </c>
      <c r="F604" s="45">
        <f t="shared" si="138"/>
        <v>0</v>
      </c>
      <c r="G604" s="45">
        <v>0</v>
      </c>
      <c r="H604" s="45">
        <v>0</v>
      </c>
      <c r="I604" s="45">
        <v>0</v>
      </c>
      <c r="J604" s="45">
        <v>0</v>
      </c>
      <c r="K604" s="45">
        <v>0</v>
      </c>
      <c r="L604" s="244"/>
      <c r="M604" s="241"/>
    </row>
    <row r="605" spans="1:13" ht="15" x14ac:dyDescent="0.2">
      <c r="A605" s="300" t="s">
        <v>471</v>
      </c>
      <c r="B605" s="228" t="s">
        <v>472</v>
      </c>
      <c r="C605" s="222">
        <v>2018</v>
      </c>
      <c r="D605" s="98" t="s">
        <v>5</v>
      </c>
      <c r="E605" s="45">
        <v>0</v>
      </c>
      <c r="F605" s="45">
        <f t="shared" ref="F605:K605" si="145">F606+F607+F608+F609</f>
        <v>2550</v>
      </c>
      <c r="G605" s="45">
        <f t="shared" si="145"/>
        <v>0</v>
      </c>
      <c r="H605" s="45">
        <f t="shared" si="145"/>
        <v>2550</v>
      </c>
      <c r="I605" s="45">
        <f t="shared" si="145"/>
        <v>0</v>
      </c>
      <c r="J605" s="45">
        <f t="shared" si="145"/>
        <v>0</v>
      </c>
      <c r="K605" s="45">
        <f t="shared" si="145"/>
        <v>0</v>
      </c>
      <c r="L605" s="232" t="s">
        <v>213</v>
      </c>
      <c r="M605" s="241"/>
    </row>
    <row r="606" spans="1:13" ht="45" x14ac:dyDescent="0.2">
      <c r="A606" s="300"/>
      <c r="B606" s="229"/>
      <c r="C606" s="241"/>
      <c r="D606" s="98" t="s">
        <v>4</v>
      </c>
      <c r="E606" s="45">
        <v>0</v>
      </c>
      <c r="F606" s="45">
        <f t="shared" si="138"/>
        <v>0</v>
      </c>
      <c r="G606" s="45">
        <v>0</v>
      </c>
      <c r="H606" s="45">
        <v>0</v>
      </c>
      <c r="I606" s="45">
        <v>0</v>
      </c>
      <c r="J606" s="45">
        <v>0</v>
      </c>
      <c r="K606" s="45">
        <v>0</v>
      </c>
      <c r="L606" s="243"/>
      <c r="M606" s="241"/>
    </row>
    <row r="607" spans="1:13" ht="60" x14ac:dyDescent="0.2">
      <c r="A607" s="300"/>
      <c r="B607" s="229"/>
      <c r="C607" s="241"/>
      <c r="D607" s="98" t="s">
        <v>10</v>
      </c>
      <c r="E607" s="45">
        <v>0</v>
      </c>
      <c r="F607" s="45">
        <f t="shared" si="138"/>
        <v>0</v>
      </c>
      <c r="G607" s="45">
        <v>0</v>
      </c>
      <c r="H607" s="45">
        <v>0</v>
      </c>
      <c r="I607" s="45">
        <v>0</v>
      </c>
      <c r="J607" s="45">
        <v>0</v>
      </c>
      <c r="K607" s="45">
        <v>0</v>
      </c>
      <c r="L607" s="243"/>
      <c r="M607" s="241"/>
    </row>
    <row r="608" spans="1:13" ht="75" x14ac:dyDescent="0.2">
      <c r="A608" s="300"/>
      <c r="B608" s="229"/>
      <c r="C608" s="241"/>
      <c r="D608" s="98" t="s">
        <v>26</v>
      </c>
      <c r="E608" s="45">
        <v>0</v>
      </c>
      <c r="F608" s="45">
        <f t="shared" si="138"/>
        <v>2550</v>
      </c>
      <c r="G608" s="45">
        <v>0</v>
      </c>
      <c r="H608" s="45">
        <f>5000-2450</f>
        <v>2550</v>
      </c>
      <c r="I608" s="45">
        <v>0</v>
      </c>
      <c r="J608" s="45">
        <v>0</v>
      </c>
      <c r="K608" s="45">
        <v>0</v>
      </c>
      <c r="L608" s="243"/>
      <c r="M608" s="241"/>
    </row>
    <row r="609" spans="1:13" ht="30" x14ac:dyDescent="0.2">
      <c r="A609" s="300"/>
      <c r="B609" s="230"/>
      <c r="C609" s="242"/>
      <c r="D609" s="98" t="s">
        <v>46</v>
      </c>
      <c r="E609" s="45">
        <v>0</v>
      </c>
      <c r="F609" s="45">
        <f t="shared" si="138"/>
        <v>0</v>
      </c>
      <c r="G609" s="45">
        <v>0</v>
      </c>
      <c r="H609" s="45">
        <v>0</v>
      </c>
      <c r="I609" s="45">
        <v>0</v>
      </c>
      <c r="J609" s="45">
        <v>0</v>
      </c>
      <c r="K609" s="45">
        <v>0</v>
      </c>
      <c r="L609" s="244"/>
      <c r="M609" s="241"/>
    </row>
    <row r="610" spans="1:13" ht="15" x14ac:dyDescent="0.2">
      <c r="A610" s="300" t="s">
        <v>473</v>
      </c>
      <c r="B610" s="228" t="s">
        <v>474</v>
      </c>
      <c r="C610" s="222">
        <v>2018</v>
      </c>
      <c r="D610" s="98" t="s">
        <v>5</v>
      </c>
      <c r="E610" s="45">
        <v>0</v>
      </c>
      <c r="F610" s="45">
        <f t="shared" ref="F610:K610" si="146">F611+F612+F613+F614</f>
        <v>11059.3</v>
      </c>
      <c r="G610" s="45">
        <f t="shared" si="146"/>
        <v>0</v>
      </c>
      <c r="H610" s="45">
        <f t="shared" si="146"/>
        <v>11059.3</v>
      </c>
      <c r="I610" s="45">
        <f t="shared" si="146"/>
        <v>0</v>
      </c>
      <c r="J610" s="45">
        <f t="shared" si="146"/>
        <v>0</v>
      </c>
      <c r="K610" s="45">
        <f t="shared" si="146"/>
        <v>0</v>
      </c>
      <c r="L610" s="232" t="s">
        <v>213</v>
      </c>
      <c r="M610" s="241"/>
    </row>
    <row r="611" spans="1:13" ht="45" x14ac:dyDescent="0.2">
      <c r="A611" s="300"/>
      <c r="B611" s="229"/>
      <c r="C611" s="241"/>
      <c r="D611" s="98" t="s">
        <v>4</v>
      </c>
      <c r="E611" s="45">
        <v>0</v>
      </c>
      <c r="F611" s="45">
        <f t="shared" si="138"/>
        <v>0</v>
      </c>
      <c r="G611" s="45">
        <v>0</v>
      </c>
      <c r="H611" s="45">
        <v>0</v>
      </c>
      <c r="I611" s="45">
        <v>0</v>
      </c>
      <c r="J611" s="45">
        <v>0</v>
      </c>
      <c r="K611" s="45">
        <v>0</v>
      </c>
      <c r="L611" s="243"/>
      <c r="M611" s="241"/>
    </row>
    <row r="612" spans="1:13" ht="60" x14ac:dyDescent="0.2">
      <c r="A612" s="300"/>
      <c r="B612" s="229"/>
      <c r="C612" s="241"/>
      <c r="D612" s="98" t="s">
        <v>10</v>
      </c>
      <c r="E612" s="45">
        <v>0</v>
      </c>
      <c r="F612" s="45">
        <f t="shared" si="138"/>
        <v>0</v>
      </c>
      <c r="G612" s="45">
        <v>0</v>
      </c>
      <c r="H612" s="45">
        <v>0</v>
      </c>
      <c r="I612" s="45">
        <v>0</v>
      </c>
      <c r="J612" s="45">
        <v>0</v>
      </c>
      <c r="K612" s="45">
        <v>0</v>
      </c>
      <c r="L612" s="243"/>
      <c r="M612" s="241"/>
    </row>
    <row r="613" spans="1:13" ht="75" x14ac:dyDescent="0.2">
      <c r="A613" s="300"/>
      <c r="B613" s="229"/>
      <c r="C613" s="241"/>
      <c r="D613" s="98" t="s">
        <v>26</v>
      </c>
      <c r="E613" s="45">
        <v>0</v>
      </c>
      <c r="F613" s="45">
        <f t="shared" si="138"/>
        <v>11059.3</v>
      </c>
      <c r="G613" s="45">
        <v>0</v>
      </c>
      <c r="H613" s="45">
        <f>10000+1500-1381-559.7+3000-1078.8-421.2</f>
        <v>11059.3</v>
      </c>
      <c r="I613" s="45">
        <v>0</v>
      </c>
      <c r="J613" s="45">
        <v>0</v>
      </c>
      <c r="K613" s="45">
        <v>0</v>
      </c>
      <c r="L613" s="243"/>
      <c r="M613" s="241"/>
    </row>
    <row r="614" spans="1:13" ht="30" x14ac:dyDescent="0.2">
      <c r="A614" s="300"/>
      <c r="B614" s="230"/>
      <c r="C614" s="242"/>
      <c r="D614" s="98" t="s">
        <v>46</v>
      </c>
      <c r="E614" s="45">
        <v>0</v>
      </c>
      <c r="F614" s="45">
        <f t="shared" si="138"/>
        <v>0</v>
      </c>
      <c r="G614" s="45">
        <v>0</v>
      </c>
      <c r="H614" s="45">
        <v>0</v>
      </c>
      <c r="I614" s="45">
        <v>0</v>
      </c>
      <c r="J614" s="45">
        <v>0</v>
      </c>
      <c r="K614" s="45">
        <v>0</v>
      </c>
      <c r="L614" s="244"/>
      <c r="M614" s="241"/>
    </row>
    <row r="615" spans="1:13" ht="15" x14ac:dyDescent="0.2">
      <c r="A615" s="240" t="s">
        <v>499</v>
      </c>
      <c r="B615" s="228" t="s">
        <v>498</v>
      </c>
      <c r="C615" s="222">
        <v>2018</v>
      </c>
      <c r="D615" s="98" t="s">
        <v>5</v>
      </c>
      <c r="E615" s="45">
        <v>0</v>
      </c>
      <c r="F615" s="45">
        <f t="shared" ref="F615:K615" si="147">SUM(F616:F619)</f>
        <v>313.20000000000005</v>
      </c>
      <c r="G615" s="45">
        <f t="shared" si="147"/>
        <v>0</v>
      </c>
      <c r="H615" s="45">
        <f t="shared" si="147"/>
        <v>313.20000000000005</v>
      </c>
      <c r="I615" s="45">
        <f t="shared" si="147"/>
        <v>0</v>
      </c>
      <c r="J615" s="45">
        <f t="shared" si="147"/>
        <v>0</v>
      </c>
      <c r="K615" s="45">
        <f t="shared" si="147"/>
        <v>0</v>
      </c>
      <c r="L615" s="232" t="s">
        <v>213</v>
      </c>
      <c r="M615" s="241"/>
    </row>
    <row r="616" spans="1:13" ht="45" x14ac:dyDescent="0.2">
      <c r="A616" s="223"/>
      <c r="B616" s="270"/>
      <c r="C616" s="241"/>
      <c r="D616" s="98" t="s">
        <v>4</v>
      </c>
      <c r="E616" s="45">
        <v>0</v>
      </c>
      <c r="F616" s="45">
        <f>SUM(G616:K616)</f>
        <v>0</v>
      </c>
      <c r="G616" s="45">
        <v>0</v>
      </c>
      <c r="H616" s="45">
        <v>0</v>
      </c>
      <c r="I616" s="45">
        <v>0</v>
      </c>
      <c r="J616" s="45">
        <v>0</v>
      </c>
      <c r="K616" s="45">
        <v>0</v>
      </c>
      <c r="L616" s="243"/>
      <c r="M616" s="241"/>
    </row>
    <row r="617" spans="1:13" ht="60" x14ac:dyDescent="0.2">
      <c r="A617" s="223"/>
      <c r="B617" s="270"/>
      <c r="C617" s="241"/>
      <c r="D617" s="98" t="s">
        <v>10</v>
      </c>
      <c r="E617" s="45">
        <v>0</v>
      </c>
      <c r="F617" s="45">
        <f>SUM(G617:K617)</f>
        <v>0</v>
      </c>
      <c r="G617" s="45">
        <v>0</v>
      </c>
      <c r="H617" s="45">
        <v>0</v>
      </c>
      <c r="I617" s="45">
        <v>0</v>
      </c>
      <c r="J617" s="45">
        <v>0</v>
      </c>
      <c r="K617" s="45">
        <v>0</v>
      </c>
      <c r="L617" s="243"/>
      <c r="M617" s="241"/>
    </row>
    <row r="618" spans="1:13" ht="75" x14ac:dyDescent="0.2">
      <c r="A618" s="223"/>
      <c r="B618" s="270"/>
      <c r="C618" s="241"/>
      <c r="D618" s="98" t="s">
        <v>26</v>
      </c>
      <c r="E618" s="45">
        <v>0</v>
      </c>
      <c r="F618" s="45">
        <f>SUM(G618:K618)</f>
        <v>313.20000000000005</v>
      </c>
      <c r="G618" s="45">
        <v>0</v>
      </c>
      <c r="H618" s="45">
        <f>15000-3208-3000-7700-778.8</f>
        <v>313.20000000000005</v>
      </c>
      <c r="I618" s="45">
        <v>0</v>
      </c>
      <c r="J618" s="45">
        <v>0</v>
      </c>
      <c r="K618" s="45">
        <v>0</v>
      </c>
      <c r="L618" s="243"/>
      <c r="M618" s="241"/>
    </row>
    <row r="619" spans="1:13" ht="30" x14ac:dyDescent="0.2">
      <c r="A619" s="224"/>
      <c r="B619" s="271"/>
      <c r="C619" s="242"/>
      <c r="D619" s="98" t="s">
        <v>46</v>
      </c>
      <c r="E619" s="45">
        <v>0</v>
      </c>
      <c r="F619" s="45">
        <f>SUM(G619:K619)</f>
        <v>0</v>
      </c>
      <c r="G619" s="45">
        <v>0</v>
      </c>
      <c r="H619" s="45">
        <v>0</v>
      </c>
      <c r="I619" s="45">
        <v>0</v>
      </c>
      <c r="J619" s="45">
        <v>0</v>
      </c>
      <c r="K619" s="45">
        <v>0</v>
      </c>
      <c r="L619" s="244"/>
      <c r="M619" s="241"/>
    </row>
    <row r="620" spans="1:13" ht="15" x14ac:dyDescent="0.2">
      <c r="A620" s="240" t="s">
        <v>523</v>
      </c>
      <c r="B620" s="228" t="s">
        <v>524</v>
      </c>
      <c r="C620" s="222">
        <v>2018</v>
      </c>
      <c r="D620" s="98" t="s">
        <v>5</v>
      </c>
      <c r="E620" s="45">
        <v>0</v>
      </c>
      <c r="F620" s="45">
        <f t="shared" ref="F620:K620" si="148">SUM(F621:F624)</f>
        <v>1381</v>
      </c>
      <c r="G620" s="45">
        <f t="shared" si="148"/>
        <v>0</v>
      </c>
      <c r="H620" s="45">
        <f t="shared" si="148"/>
        <v>1381</v>
      </c>
      <c r="I620" s="45">
        <f t="shared" si="148"/>
        <v>0</v>
      </c>
      <c r="J620" s="45">
        <f t="shared" si="148"/>
        <v>0</v>
      </c>
      <c r="K620" s="45">
        <f t="shared" si="148"/>
        <v>0</v>
      </c>
      <c r="L620" s="232" t="s">
        <v>213</v>
      </c>
      <c r="M620" s="96"/>
    </row>
    <row r="621" spans="1:13" ht="45" x14ac:dyDescent="0.2">
      <c r="A621" s="223"/>
      <c r="B621" s="270"/>
      <c r="C621" s="241"/>
      <c r="D621" s="98" t="s">
        <v>4</v>
      </c>
      <c r="E621" s="45">
        <v>0</v>
      </c>
      <c r="F621" s="45">
        <f>SUM(G621:K621)</f>
        <v>0</v>
      </c>
      <c r="G621" s="45">
        <v>0</v>
      </c>
      <c r="H621" s="45">
        <v>0</v>
      </c>
      <c r="I621" s="45">
        <v>0</v>
      </c>
      <c r="J621" s="45">
        <v>0</v>
      </c>
      <c r="K621" s="45">
        <v>0</v>
      </c>
      <c r="L621" s="243"/>
      <c r="M621" s="96"/>
    </row>
    <row r="622" spans="1:13" ht="60" x14ac:dyDescent="0.2">
      <c r="A622" s="223"/>
      <c r="B622" s="270"/>
      <c r="C622" s="241"/>
      <c r="D622" s="98" t="s">
        <v>10</v>
      </c>
      <c r="E622" s="45">
        <v>0</v>
      </c>
      <c r="F622" s="45">
        <f>SUM(G622:K622)</f>
        <v>0</v>
      </c>
      <c r="G622" s="45">
        <v>0</v>
      </c>
      <c r="H622" s="45">
        <v>0</v>
      </c>
      <c r="I622" s="45">
        <v>0</v>
      </c>
      <c r="J622" s="45">
        <v>0</v>
      </c>
      <c r="K622" s="45">
        <v>0</v>
      </c>
      <c r="L622" s="243"/>
      <c r="M622" s="96"/>
    </row>
    <row r="623" spans="1:13" ht="75" x14ac:dyDescent="0.2">
      <c r="A623" s="223"/>
      <c r="B623" s="270"/>
      <c r="C623" s="241"/>
      <c r="D623" s="98" t="s">
        <v>26</v>
      </c>
      <c r="E623" s="45">
        <v>0</v>
      </c>
      <c r="F623" s="45">
        <f>SUM(G623:K623)</f>
        <v>1381</v>
      </c>
      <c r="G623" s="45">
        <v>0</v>
      </c>
      <c r="H623" s="45">
        <v>1381</v>
      </c>
      <c r="I623" s="45">
        <v>0</v>
      </c>
      <c r="J623" s="45">
        <v>0</v>
      </c>
      <c r="K623" s="45">
        <v>0</v>
      </c>
      <c r="L623" s="243"/>
      <c r="M623" s="96"/>
    </row>
    <row r="624" spans="1:13" ht="30" x14ac:dyDescent="0.2">
      <c r="A624" s="224"/>
      <c r="B624" s="271"/>
      <c r="C624" s="242"/>
      <c r="D624" s="98" t="s">
        <v>46</v>
      </c>
      <c r="E624" s="45">
        <v>0</v>
      </c>
      <c r="F624" s="45">
        <f>SUM(G624:K624)</f>
        <v>0</v>
      </c>
      <c r="G624" s="45">
        <v>0</v>
      </c>
      <c r="H624" s="45">
        <v>0</v>
      </c>
      <c r="I624" s="45">
        <v>0</v>
      </c>
      <c r="J624" s="45">
        <v>0</v>
      </c>
      <c r="K624" s="45">
        <v>0</v>
      </c>
      <c r="L624" s="244"/>
      <c r="M624" s="96"/>
    </row>
    <row r="625" spans="1:13" ht="15" x14ac:dyDescent="0.2">
      <c r="A625" s="240" t="s">
        <v>537</v>
      </c>
      <c r="B625" s="228" t="s">
        <v>538</v>
      </c>
      <c r="C625" s="222">
        <v>2018</v>
      </c>
      <c r="D625" s="98" t="s">
        <v>5</v>
      </c>
      <c r="E625" s="45">
        <f t="shared" ref="E625:K625" si="149">SUM(E626:E629)</f>
        <v>0</v>
      </c>
      <c r="F625" s="45">
        <f t="shared" si="149"/>
        <v>5633.3</v>
      </c>
      <c r="G625" s="45">
        <f t="shared" si="149"/>
        <v>0</v>
      </c>
      <c r="H625" s="45">
        <f t="shared" si="149"/>
        <v>5633.3</v>
      </c>
      <c r="I625" s="45">
        <f t="shared" si="149"/>
        <v>0</v>
      </c>
      <c r="J625" s="45">
        <f t="shared" si="149"/>
        <v>0</v>
      </c>
      <c r="K625" s="45">
        <f t="shared" si="149"/>
        <v>0</v>
      </c>
      <c r="L625" s="100"/>
      <c r="M625" s="96"/>
    </row>
    <row r="626" spans="1:13" ht="45" x14ac:dyDescent="0.2">
      <c r="A626" s="245"/>
      <c r="B626" s="229"/>
      <c r="C626" s="223"/>
      <c r="D626" s="98" t="s">
        <v>4</v>
      </c>
      <c r="E626" s="45">
        <v>0</v>
      </c>
      <c r="F626" s="45">
        <f>SUM(G626:K626)</f>
        <v>0</v>
      </c>
      <c r="G626" s="45">
        <v>0</v>
      </c>
      <c r="H626" s="45">
        <v>0</v>
      </c>
      <c r="I626" s="45">
        <v>0</v>
      </c>
      <c r="J626" s="45">
        <v>0</v>
      </c>
      <c r="K626" s="45">
        <v>0</v>
      </c>
      <c r="L626" s="310" t="s">
        <v>213</v>
      </c>
      <c r="M626" s="96"/>
    </row>
    <row r="627" spans="1:13" ht="60" x14ac:dyDescent="0.2">
      <c r="A627" s="245"/>
      <c r="B627" s="229"/>
      <c r="C627" s="223"/>
      <c r="D627" s="98" t="s">
        <v>10</v>
      </c>
      <c r="E627" s="45">
        <v>0</v>
      </c>
      <c r="F627" s="45">
        <f>SUM(G627:K627)</f>
        <v>0</v>
      </c>
      <c r="G627" s="45">
        <v>0</v>
      </c>
      <c r="H627" s="45">
        <v>0</v>
      </c>
      <c r="I627" s="45">
        <v>0</v>
      </c>
      <c r="J627" s="45">
        <v>0</v>
      </c>
      <c r="K627" s="45">
        <v>0</v>
      </c>
      <c r="L627" s="311"/>
      <c r="M627" s="96"/>
    </row>
    <row r="628" spans="1:13" ht="75" x14ac:dyDescent="0.2">
      <c r="A628" s="245"/>
      <c r="B628" s="229"/>
      <c r="C628" s="223"/>
      <c r="D628" s="98" t="s">
        <v>26</v>
      </c>
      <c r="E628" s="45">
        <v>0</v>
      </c>
      <c r="F628" s="45">
        <f>SUM(G628:K628)</f>
        <v>5633.3</v>
      </c>
      <c r="G628" s="45">
        <v>0</v>
      </c>
      <c r="H628" s="45">
        <v>5633.3</v>
      </c>
      <c r="I628" s="45">
        <v>0</v>
      </c>
      <c r="J628" s="45">
        <v>0</v>
      </c>
      <c r="K628" s="45">
        <v>0</v>
      </c>
      <c r="L628" s="311"/>
      <c r="M628" s="96"/>
    </row>
    <row r="629" spans="1:13" ht="30" x14ac:dyDescent="0.2">
      <c r="A629" s="246"/>
      <c r="B629" s="230"/>
      <c r="C629" s="224"/>
      <c r="D629" s="98" t="s">
        <v>46</v>
      </c>
      <c r="E629" s="45">
        <v>0</v>
      </c>
      <c r="F629" s="45">
        <f>SUM(G629:K629)</f>
        <v>0</v>
      </c>
      <c r="G629" s="45">
        <v>0</v>
      </c>
      <c r="H629" s="45">
        <v>0</v>
      </c>
      <c r="I629" s="45">
        <v>0</v>
      </c>
      <c r="J629" s="45">
        <v>0</v>
      </c>
      <c r="K629" s="45">
        <v>0</v>
      </c>
      <c r="L629" s="312"/>
      <c r="M629" s="96"/>
    </row>
    <row r="630" spans="1:13" ht="15" customHeight="1" x14ac:dyDescent="0.2">
      <c r="A630" s="240" t="s">
        <v>570</v>
      </c>
      <c r="B630" s="228" t="s">
        <v>571</v>
      </c>
      <c r="C630" s="235">
        <v>2019</v>
      </c>
      <c r="D630" s="98" t="s">
        <v>5</v>
      </c>
      <c r="E630" s="45">
        <f>E631+E632+E633+E634</f>
        <v>0</v>
      </c>
      <c r="F630" s="45">
        <f t="shared" ref="F630:K630" si="150">F631+F632+F633+F634</f>
        <v>0</v>
      </c>
      <c r="G630" s="45">
        <f t="shared" si="150"/>
        <v>0</v>
      </c>
      <c r="H630" s="45">
        <f t="shared" si="150"/>
        <v>0</v>
      </c>
      <c r="I630" s="45">
        <f t="shared" si="150"/>
        <v>0</v>
      </c>
      <c r="J630" s="45">
        <f t="shared" si="150"/>
        <v>0</v>
      </c>
      <c r="K630" s="45">
        <f t="shared" si="150"/>
        <v>0</v>
      </c>
      <c r="L630" s="250" t="s">
        <v>213</v>
      </c>
      <c r="M630" s="96"/>
    </row>
    <row r="631" spans="1:13" ht="45" customHeight="1" x14ac:dyDescent="0.2">
      <c r="A631" s="245"/>
      <c r="B631" s="229"/>
      <c r="C631" s="223"/>
      <c r="D631" s="98" t="s">
        <v>4</v>
      </c>
      <c r="E631" s="45">
        <v>0</v>
      </c>
      <c r="F631" s="45">
        <f>G631+H631+I631+J631+K631</f>
        <v>0</v>
      </c>
      <c r="G631" s="45">
        <v>0</v>
      </c>
      <c r="H631" s="45">
        <v>0</v>
      </c>
      <c r="I631" s="45">
        <v>0</v>
      </c>
      <c r="J631" s="45">
        <v>0</v>
      </c>
      <c r="K631" s="45">
        <v>0</v>
      </c>
      <c r="L631" s="251"/>
      <c r="M631" s="96"/>
    </row>
    <row r="632" spans="1:13" ht="60" x14ac:dyDescent="0.2">
      <c r="A632" s="245"/>
      <c r="B632" s="229"/>
      <c r="C632" s="223"/>
      <c r="D632" s="98" t="s">
        <v>10</v>
      </c>
      <c r="E632" s="45">
        <v>0</v>
      </c>
      <c r="F632" s="45">
        <f>G632+H632+I632+J632+K632</f>
        <v>0</v>
      </c>
      <c r="G632" s="45">
        <v>0</v>
      </c>
      <c r="H632" s="45">
        <v>0</v>
      </c>
      <c r="I632" s="45">
        <v>0</v>
      </c>
      <c r="J632" s="45">
        <v>0</v>
      </c>
      <c r="K632" s="45">
        <v>0</v>
      </c>
      <c r="L632" s="251"/>
      <c r="M632" s="96"/>
    </row>
    <row r="633" spans="1:13" ht="75" x14ac:dyDescent="0.2">
      <c r="A633" s="245"/>
      <c r="B633" s="229"/>
      <c r="C633" s="223"/>
      <c r="D633" s="98" t="s">
        <v>26</v>
      </c>
      <c r="E633" s="45">
        <v>0</v>
      </c>
      <c r="F633" s="45">
        <f>G633+H633+I633+J633+K633</f>
        <v>0</v>
      </c>
      <c r="G633" s="45">
        <v>0</v>
      </c>
      <c r="H633" s="45">
        <v>0</v>
      </c>
      <c r="I633" s="45">
        <f>26000-26000</f>
        <v>0</v>
      </c>
      <c r="J633" s="45">
        <v>0</v>
      </c>
      <c r="K633" s="45">
        <v>0</v>
      </c>
      <c r="L633" s="251"/>
      <c r="M633" s="96"/>
    </row>
    <row r="634" spans="1:13" ht="30" x14ac:dyDescent="0.2">
      <c r="A634" s="246"/>
      <c r="B634" s="230"/>
      <c r="C634" s="224"/>
      <c r="D634" s="98" t="s">
        <v>46</v>
      </c>
      <c r="E634" s="45">
        <v>0</v>
      </c>
      <c r="F634" s="45">
        <f>G634+H634+I634+J634+K634</f>
        <v>0</v>
      </c>
      <c r="G634" s="45">
        <v>0</v>
      </c>
      <c r="H634" s="45">
        <v>0</v>
      </c>
      <c r="I634" s="45">
        <v>0</v>
      </c>
      <c r="J634" s="45">
        <v>0</v>
      </c>
      <c r="K634" s="45">
        <v>0</v>
      </c>
      <c r="L634" s="252"/>
      <c r="M634" s="96"/>
    </row>
    <row r="635" spans="1:13" ht="15" customHeight="1" x14ac:dyDescent="0.2">
      <c r="A635" s="240" t="s">
        <v>443</v>
      </c>
      <c r="B635" s="228" t="s">
        <v>492</v>
      </c>
      <c r="C635" s="222">
        <v>2018</v>
      </c>
      <c r="D635" s="98" t="s">
        <v>5</v>
      </c>
      <c r="E635" s="45">
        <f>SUM(E636+E637+E638+E639)</f>
        <v>0</v>
      </c>
      <c r="F635" s="45">
        <f t="shared" ref="F635:F649" si="151">SUM(G635:K635)</f>
        <v>11170</v>
      </c>
      <c r="G635" s="45">
        <f>SUM(G636:G639)</f>
        <v>0</v>
      </c>
      <c r="H635" s="45">
        <f>SUM(H636:H639)</f>
        <v>11170</v>
      </c>
      <c r="I635" s="45">
        <f>SUM(I636:I639)</f>
        <v>0</v>
      </c>
      <c r="J635" s="45">
        <f>SUM(J636:J639)</f>
        <v>0</v>
      </c>
      <c r="K635" s="45">
        <f>SUM(K636:K639)</f>
        <v>0</v>
      </c>
      <c r="L635" s="232" t="s">
        <v>213</v>
      </c>
      <c r="M635" s="241"/>
    </row>
    <row r="636" spans="1:13" ht="45" x14ac:dyDescent="0.2">
      <c r="A636" s="245"/>
      <c r="B636" s="229"/>
      <c r="C636" s="241"/>
      <c r="D636" s="98" t="s">
        <v>4</v>
      </c>
      <c r="E636" s="45">
        <v>0</v>
      </c>
      <c r="F636" s="45">
        <f t="shared" si="151"/>
        <v>0</v>
      </c>
      <c r="G636" s="45">
        <v>0</v>
      </c>
      <c r="H636" s="45">
        <v>0</v>
      </c>
      <c r="I636" s="45">
        <v>0</v>
      </c>
      <c r="J636" s="45">
        <v>0</v>
      </c>
      <c r="K636" s="45">
        <v>0</v>
      </c>
      <c r="L636" s="243"/>
      <c r="M636" s="241"/>
    </row>
    <row r="637" spans="1:13" ht="60" x14ac:dyDescent="0.2">
      <c r="A637" s="245"/>
      <c r="B637" s="229"/>
      <c r="C637" s="241"/>
      <c r="D637" s="98" t="s">
        <v>10</v>
      </c>
      <c r="E637" s="45">
        <v>0</v>
      </c>
      <c r="F637" s="45">
        <f t="shared" si="151"/>
        <v>0</v>
      </c>
      <c r="G637" s="45">
        <v>0</v>
      </c>
      <c r="H637" s="45">
        <v>0</v>
      </c>
      <c r="I637" s="45">
        <v>0</v>
      </c>
      <c r="J637" s="45">
        <v>0</v>
      </c>
      <c r="K637" s="45">
        <v>0</v>
      </c>
      <c r="L637" s="243"/>
      <c r="M637" s="241"/>
    </row>
    <row r="638" spans="1:13" ht="75" x14ac:dyDescent="0.2">
      <c r="A638" s="245"/>
      <c r="B638" s="229"/>
      <c r="C638" s="241"/>
      <c r="D638" s="98" t="s">
        <v>26</v>
      </c>
      <c r="E638" s="45">
        <v>0</v>
      </c>
      <c r="F638" s="45">
        <f t="shared" si="151"/>
        <v>11170</v>
      </c>
      <c r="G638" s="45">
        <v>0</v>
      </c>
      <c r="H638" s="45">
        <f>11886-153.6-532.4-30</f>
        <v>11170</v>
      </c>
      <c r="I638" s="45">
        <v>0</v>
      </c>
      <c r="J638" s="45">
        <v>0</v>
      </c>
      <c r="K638" s="45">
        <v>0</v>
      </c>
      <c r="L638" s="243"/>
      <c r="M638" s="241"/>
    </row>
    <row r="639" spans="1:13" ht="30" x14ac:dyDescent="0.2">
      <c r="A639" s="246"/>
      <c r="B639" s="230"/>
      <c r="C639" s="242"/>
      <c r="D639" s="98" t="s">
        <v>46</v>
      </c>
      <c r="E639" s="45">
        <v>0</v>
      </c>
      <c r="F639" s="45">
        <f t="shared" si="151"/>
        <v>0</v>
      </c>
      <c r="G639" s="45">
        <v>0</v>
      </c>
      <c r="H639" s="45">
        <v>0</v>
      </c>
      <c r="I639" s="45">
        <v>0</v>
      </c>
      <c r="J639" s="45">
        <v>0</v>
      </c>
      <c r="K639" s="45">
        <v>0</v>
      </c>
      <c r="L639" s="244"/>
      <c r="M639" s="241"/>
    </row>
    <row r="640" spans="1:13" ht="15" customHeight="1" x14ac:dyDescent="0.2">
      <c r="A640" s="240" t="s">
        <v>444</v>
      </c>
      <c r="B640" s="228" t="s">
        <v>491</v>
      </c>
      <c r="C640" s="222">
        <v>2018</v>
      </c>
      <c r="D640" s="98" t="s">
        <v>5</v>
      </c>
      <c r="E640" s="45">
        <v>0</v>
      </c>
      <c r="F640" s="45">
        <f t="shared" ref="F640:K640" si="152">F641+F642+F643+F644</f>
        <v>1337</v>
      </c>
      <c r="G640" s="45">
        <f t="shared" si="152"/>
        <v>0</v>
      </c>
      <c r="H640" s="45">
        <f t="shared" si="152"/>
        <v>1337</v>
      </c>
      <c r="I640" s="45">
        <f t="shared" si="152"/>
        <v>0</v>
      </c>
      <c r="J640" s="45">
        <f t="shared" si="152"/>
        <v>0</v>
      </c>
      <c r="K640" s="45">
        <f t="shared" si="152"/>
        <v>0</v>
      </c>
      <c r="L640" s="232" t="s">
        <v>213</v>
      </c>
      <c r="M640" s="241"/>
    </row>
    <row r="641" spans="1:13" ht="45" x14ac:dyDescent="0.2">
      <c r="A641" s="245"/>
      <c r="B641" s="229"/>
      <c r="C641" s="241"/>
      <c r="D641" s="98" t="s">
        <v>4</v>
      </c>
      <c r="E641" s="45">
        <v>0</v>
      </c>
      <c r="F641" s="45">
        <f>G641+H641+I641+J641+K641</f>
        <v>0</v>
      </c>
      <c r="G641" s="45">
        <v>0</v>
      </c>
      <c r="H641" s="45">
        <v>0</v>
      </c>
      <c r="I641" s="45">
        <v>0</v>
      </c>
      <c r="J641" s="45">
        <v>0</v>
      </c>
      <c r="K641" s="45">
        <v>0</v>
      </c>
      <c r="L641" s="243"/>
      <c r="M641" s="241"/>
    </row>
    <row r="642" spans="1:13" ht="60" x14ac:dyDescent="0.2">
      <c r="A642" s="245"/>
      <c r="B642" s="229"/>
      <c r="C642" s="241"/>
      <c r="D642" s="98" t="s">
        <v>10</v>
      </c>
      <c r="E642" s="45">
        <v>0</v>
      </c>
      <c r="F642" s="45">
        <f>G642+H642+I642+J642+K642</f>
        <v>0</v>
      </c>
      <c r="G642" s="45">
        <v>0</v>
      </c>
      <c r="H642" s="45">
        <v>0</v>
      </c>
      <c r="I642" s="45">
        <v>0</v>
      </c>
      <c r="J642" s="45">
        <v>0</v>
      </c>
      <c r="K642" s="45">
        <v>0</v>
      </c>
      <c r="L642" s="243"/>
      <c r="M642" s="241"/>
    </row>
    <row r="643" spans="1:13" ht="75" x14ac:dyDescent="0.2">
      <c r="A643" s="245"/>
      <c r="B643" s="229"/>
      <c r="C643" s="241"/>
      <c r="D643" s="98" t="s">
        <v>26</v>
      </c>
      <c r="E643" s="45">
        <v>0</v>
      </c>
      <c r="F643" s="45">
        <f>G643+H643+I643+J643+K643</f>
        <v>1337</v>
      </c>
      <c r="G643" s="45">
        <v>0</v>
      </c>
      <c r="H643" s="45">
        <f>1500-163</f>
        <v>1337</v>
      </c>
      <c r="I643" s="45">
        <v>0</v>
      </c>
      <c r="J643" s="45">
        <v>0</v>
      </c>
      <c r="K643" s="45">
        <v>0</v>
      </c>
      <c r="L643" s="243"/>
      <c r="M643" s="241"/>
    </row>
    <row r="644" spans="1:13" ht="30" x14ac:dyDescent="0.2">
      <c r="A644" s="246"/>
      <c r="B644" s="230"/>
      <c r="C644" s="242"/>
      <c r="D644" s="98" t="s">
        <v>46</v>
      </c>
      <c r="E644" s="45">
        <v>0</v>
      </c>
      <c r="F644" s="45">
        <f>G644+H644+I644+J644+K644</f>
        <v>0</v>
      </c>
      <c r="G644" s="45">
        <v>0</v>
      </c>
      <c r="H644" s="45">
        <v>0</v>
      </c>
      <c r="I644" s="45">
        <v>0</v>
      </c>
      <c r="J644" s="45">
        <v>0</v>
      </c>
      <c r="K644" s="45">
        <v>0</v>
      </c>
      <c r="L644" s="244"/>
      <c r="M644" s="241"/>
    </row>
    <row r="645" spans="1:13" ht="15" x14ac:dyDescent="0.2">
      <c r="A645" s="240" t="s">
        <v>450</v>
      </c>
      <c r="B645" s="228" t="s">
        <v>480</v>
      </c>
      <c r="C645" s="222">
        <v>2018</v>
      </c>
      <c r="D645" s="98" t="s">
        <v>5</v>
      </c>
      <c r="E645" s="45">
        <f>E646+E647+E648+E649</f>
        <v>0</v>
      </c>
      <c r="F645" s="45">
        <f t="shared" si="151"/>
        <v>9876.8000000000011</v>
      </c>
      <c r="G645" s="45">
        <f>SUM(G646:G649)</f>
        <v>0</v>
      </c>
      <c r="H645" s="45">
        <f>SUM(H646:H649)</f>
        <v>9876.8000000000011</v>
      </c>
      <c r="I645" s="45">
        <f>SUM(I646:I649)</f>
        <v>0</v>
      </c>
      <c r="J645" s="45">
        <f>SUM(J646:J649)</f>
        <v>0</v>
      </c>
      <c r="K645" s="45">
        <f>SUM(K646:K649)</f>
        <v>0</v>
      </c>
      <c r="L645" s="232" t="s">
        <v>213</v>
      </c>
      <c r="M645" s="241"/>
    </row>
    <row r="646" spans="1:13" ht="45" x14ac:dyDescent="0.2">
      <c r="A646" s="245"/>
      <c r="B646" s="229"/>
      <c r="C646" s="241"/>
      <c r="D646" s="98" t="s">
        <v>4</v>
      </c>
      <c r="E646" s="45">
        <v>0</v>
      </c>
      <c r="F646" s="45">
        <f t="shared" si="151"/>
        <v>0</v>
      </c>
      <c r="G646" s="45">
        <v>0</v>
      </c>
      <c r="H646" s="45">
        <v>0</v>
      </c>
      <c r="I646" s="45">
        <v>0</v>
      </c>
      <c r="J646" s="45">
        <v>0</v>
      </c>
      <c r="K646" s="45">
        <v>0</v>
      </c>
      <c r="L646" s="243"/>
      <c r="M646" s="241"/>
    </row>
    <row r="647" spans="1:13" ht="60" x14ac:dyDescent="0.2">
      <c r="A647" s="245"/>
      <c r="B647" s="229"/>
      <c r="C647" s="241"/>
      <c r="D647" s="98" t="s">
        <v>10</v>
      </c>
      <c r="E647" s="45">
        <v>0</v>
      </c>
      <c r="F647" s="45">
        <f t="shared" si="151"/>
        <v>0</v>
      </c>
      <c r="G647" s="45">
        <v>0</v>
      </c>
      <c r="H647" s="45">
        <v>0</v>
      </c>
      <c r="I647" s="45">
        <v>0</v>
      </c>
      <c r="J647" s="45">
        <v>0</v>
      </c>
      <c r="K647" s="45">
        <v>0</v>
      </c>
      <c r="L647" s="243"/>
      <c r="M647" s="241"/>
    </row>
    <row r="648" spans="1:13" ht="75" x14ac:dyDescent="0.2">
      <c r="A648" s="245"/>
      <c r="B648" s="229"/>
      <c r="C648" s="241"/>
      <c r="D648" s="98" t="s">
        <v>26</v>
      </c>
      <c r="E648" s="45">
        <v>0</v>
      </c>
      <c r="F648" s="45">
        <f t="shared" si="151"/>
        <v>9876.8000000000011</v>
      </c>
      <c r="G648" s="45">
        <v>0</v>
      </c>
      <c r="H648" s="45">
        <f>12000-2692.4+539.2+30</f>
        <v>9876.8000000000011</v>
      </c>
      <c r="I648" s="45">
        <v>0</v>
      </c>
      <c r="J648" s="45">
        <v>0</v>
      </c>
      <c r="K648" s="45">
        <v>0</v>
      </c>
      <c r="L648" s="243"/>
      <c r="M648" s="241"/>
    </row>
    <row r="649" spans="1:13" ht="30" x14ac:dyDescent="0.2">
      <c r="A649" s="246"/>
      <c r="B649" s="230"/>
      <c r="C649" s="242"/>
      <c r="D649" s="98" t="s">
        <v>46</v>
      </c>
      <c r="E649" s="45">
        <v>0</v>
      </c>
      <c r="F649" s="45">
        <f t="shared" si="151"/>
        <v>0</v>
      </c>
      <c r="G649" s="45">
        <v>0</v>
      </c>
      <c r="H649" s="45">
        <v>0</v>
      </c>
      <c r="I649" s="45">
        <v>0</v>
      </c>
      <c r="J649" s="45">
        <v>0</v>
      </c>
      <c r="K649" s="45">
        <v>0</v>
      </c>
      <c r="L649" s="244"/>
      <c r="M649" s="242"/>
    </row>
    <row r="650" spans="1:13" ht="15" x14ac:dyDescent="0.2">
      <c r="A650" s="240" t="s">
        <v>501</v>
      </c>
      <c r="B650" s="228" t="s">
        <v>500</v>
      </c>
      <c r="C650" s="222">
        <v>2018</v>
      </c>
      <c r="D650" s="98" t="s">
        <v>5</v>
      </c>
      <c r="E650" s="45">
        <f>SUM(E651:E654)</f>
        <v>0</v>
      </c>
      <c r="F650" s="45">
        <f>SUM(G650:K650)</f>
        <v>3000</v>
      </c>
      <c r="G650" s="45">
        <f>SUM(G651:G654)</f>
        <v>0</v>
      </c>
      <c r="H650" s="45">
        <f>SUM(H651:H654)</f>
        <v>3000</v>
      </c>
      <c r="I650" s="45">
        <f>SUM(I651:I654)</f>
        <v>0</v>
      </c>
      <c r="J650" s="45">
        <f>SUM(J651:J654)</f>
        <v>0</v>
      </c>
      <c r="K650" s="45">
        <f>SUM(K651:K654)</f>
        <v>0</v>
      </c>
      <c r="L650" s="232" t="s">
        <v>213</v>
      </c>
      <c r="M650" s="222"/>
    </row>
    <row r="651" spans="1:13" ht="34.5" customHeight="1" x14ac:dyDescent="0.2">
      <c r="A651" s="223"/>
      <c r="B651" s="270"/>
      <c r="C651" s="241"/>
      <c r="D651" s="98" t="s">
        <v>4</v>
      </c>
      <c r="E651" s="45">
        <v>0</v>
      </c>
      <c r="F651" s="45">
        <f t="shared" ref="F651:F694" si="153">SUM(G651:K651)</f>
        <v>0</v>
      </c>
      <c r="G651" s="45">
        <v>0</v>
      </c>
      <c r="H651" s="45">
        <v>0</v>
      </c>
      <c r="I651" s="45">
        <v>0</v>
      </c>
      <c r="J651" s="45">
        <v>0</v>
      </c>
      <c r="K651" s="45">
        <v>0</v>
      </c>
      <c r="L651" s="243"/>
      <c r="M651" s="223"/>
    </row>
    <row r="652" spans="1:13" ht="42" customHeight="1" x14ac:dyDescent="0.2">
      <c r="A652" s="223"/>
      <c r="B652" s="270"/>
      <c r="C652" s="241"/>
      <c r="D652" s="98" t="s">
        <v>10</v>
      </c>
      <c r="E652" s="45">
        <v>0</v>
      </c>
      <c r="F652" s="45">
        <f t="shared" si="153"/>
        <v>0</v>
      </c>
      <c r="G652" s="45">
        <v>0</v>
      </c>
      <c r="H652" s="45">
        <v>0</v>
      </c>
      <c r="I652" s="45">
        <v>0</v>
      </c>
      <c r="J652" s="45">
        <v>0</v>
      </c>
      <c r="K652" s="45">
        <v>0</v>
      </c>
      <c r="L652" s="243"/>
      <c r="M652" s="223"/>
    </row>
    <row r="653" spans="1:13" ht="44.25" customHeight="1" x14ac:dyDescent="0.2">
      <c r="A653" s="223"/>
      <c r="B653" s="270"/>
      <c r="C653" s="241"/>
      <c r="D653" s="98" t="s">
        <v>26</v>
      </c>
      <c r="E653" s="45">
        <v>0</v>
      </c>
      <c r="F653" s="45">
        <f t="shared" si="153"/>
        <v>3000</v>
      </c>
      <c r="G653" s="45">
        <v>0</v>
      </c>
      <c r="H653" s="45">
        <v>3000</v>
      </c>
      <c r="I653" s="45">
        <v>0</v>
      </c>
      <c r="J653" s="45">
        <v>0</v>
      </c>
      <c r="K653" s="45">
        <v>0</v>
      </c>
      <c r="L653" s="243"/>
      <c r="M653" s="223"/>
    </row>
    <row r="654" spans="1:13" ht="30" x14ac:dyDescent="0.2">
      <c r="A654" s="224"/>
      <c r="B654" s="271"/>
      <c r="C654" s="242"/>
      <c r="D654" s="98" t="s">
        <v>46</v>
      </c>
      <c r="E654" s="45">
        <v>0</v>
      </c>
      <c r="F654" s="45">
        <f t="shared" si="153"/>
        <v>0</v>
      </c>
      <c r="G654" s="45">
        <v>0</v>
      </c>
      <c r="H654" s="45">
        <v>0</v>
      </c>
      <c r="I654" s="45">
        <v>0</v>
      </c>
      <c r="J654" s="45">
        <v>0</v>
      </c>
      <c r="K654" s="45">
        <v>0</v>
      </c>
      <c r="L654" s="244"/>
      <c r="M654" s="224"/>
    </row>
    <row r="655" spans="1:13" ht="15" x14ac:dyDescent="0.2">
      <c r="A655" s="240" t="s">
        <v>502</v>
      </c>
      <c r="B655" s="228" t="s">
        <v>503</v>
      </c>
      <c r="C655" s="222">
        <v>2018</v>
      </c>
      <c r="D655" s="98" t="s">
        <v>5</v>
      </c>
      <c r="E655" s="45">
        <f>SUM(E656:E659)</f>
        <v>0</v>
      </c>
      <c r="F655" s="45">
        <f t="shared" si="153"/>
        <v>4071.8</v>
      </c>
      <c r="G655" s="45">
        <f>SUM(G656:G659)</f>
        <v>0</v>
      </c>
      <c r="H655" s="45">
        <f>SUM(H656:H659)</f>
        <v>4071.8</v>
      </c>
      <c r="I655" s="45">
        <f>SUM(I656:I659)</f>
        <v>0</v>
      </c>
      <c r="J655" s="45">
        <f>SUM(J656:J659)</f>
        <v>0</v>
      </c>
      <c r="K655" s="45">
        <f>SUM(K656:K659)</f>
        <v>0</v>
      </c>
      <c r="L655" s="232" t="s">
        <v>213</v>
      </c>
      <c r="M655" s="222"/>
    </row>
    <row r="656" spans="1:13" ht="30.75" customHeight="1" x14ac:dyDescent="0.2">
      <c r="A656" s="223"/>
      <c r="B656" s="270"/>
      <c r="C656" s="241"/>
      <c r="D656" s="98" t="s">
        <v>4</v>
      </c>
      <c r="E656" s="45">
        <v>0</v>
      </c>
      <c r="F656" s="45">
        <f t="shared" si="153"/>
        <v>0</v>
      </c>
      <c r="G656" s="45">
        <v>0</v>
      </c>
      <c r="H656" s="45">
        <v>0</v>
      </c>
      <c r="I656" s="45">
        <v>0</v>
      </c>
      <c r="J656" s="45">
        <v>0</v>
      </c>
      <c r="K656" s="45">
        <v>0</v>
      </c>
      <c r="L656" s="243"/>
      <c r="M656" s="223"/>
    </row>
    <row r="657" spans="1:13" ht="46.5" customHeight="1" x14ac:dyDescent="0.2">
      <c r="A657" s="223"/>
      <c r="B657" s="270"/>
      <c r="C657" s="241"/>
      <c r="D657" s="98" t="s">
        <v>10</v>
      </c>
      <c r="E657" s="45">
        <v>0</v>
      </c>
      <c r="F657" s="45">
        <f t="shared" si="153"/>
        <v>0</v>
      </c>
      <c r="G657" s="45">
        <v>0</v>
      </c>
      <c r="H657" s="45">
        <v>0</v>
      </c>
      <c r="I657" s="45">
        <v>0</v>
      </c>
      <c r="J657" s="45">
        <v>0</v>
      </c>
      <c r="K657" s="45">
        <v>0</v>
      </c>
      <c r="L657" s="243"/>
      <c r="M657" s="223"/>
    </row>
    <row r="658" spans="1:13" ht="45.75" customHeight="1" x14ac:dyDescent="0.2">
      <c r="A658" s="223"/>
      <c r="B658" s="270"/>
      <c r="C658" s="241"/>
      <c r="D658" s="98" t="s">
        <v>26</v>
      </c>
      <c r="E658" s="45">
        <v>0</v>
      </c>
      <c r="F658" s="45">
        <f t="shared" si="153"/>
        <v>4071.8</v>
      </c>
      <c r="G658" s="45">
        <v>0</v>
      </c>
      <c r="H658" s="45">
        <f>13201.2-1163-3046.7-4919.7</f>
        <v>4071.8</v>
      </c>
      <c r="I658" s="45">
        <v>0</v>
      </c>
      <c r="J658" s="45">
        <v>0</v>
      </c>
      <c r="K658" s="45">
        <v>0</v>
      </c>
      <c r="L658" s="243"/>
      <c r="M658" s="223"/>
    </row>
    <row r="659" spans="1:13" ht="30" x14ac:dyDescent="0.2">
      <c r="A659" s="224"/>
      <c r="B659" s="271"/>
      <c r="C659" s="242"/>
      <c r="D659" s="98" t="s">
        <v>46</v>
      </c>
      <c r="E659" s="45">
        <v>0</v>
      </c>
      <c r="F659" s="45">
        <f t="shared" si="153"/>
        <v>0</v>
      </c>
      <c r="G659" s="45">
        <v>0</v>
      </c>
      <c r="H659" s="45">
        <v>0</v>
      </c>
      <c r="I659" s="45">
        <v>0</v>
      </c>
      <c r="J659" s="45">
        <v>0</v>
      </c>
      <c r="K659" s="45">
        <v>0</v>
      </c>
      <c r="L659" s="244"/>
      <c r="M659" s="224"/>
    </row>
    <row r="660" spans="1:13" ht="15" x14ac:dyDescent="0.2">
      <c r="A660" s="240" t="s">
        <v>504</v>
      </c>
      <c r="B660" s="228" t="s">
        <v>505</v>
      </c>
      <c r="C660" s="222">
        <v>2018</v>
      </c>
      <c r="D660" s="98" t="s">
        <v>5</v>
      </c>
      <c r="E660" s="45">
        <f>SUM(E661:E664)</f>
        <v>0</v>
      </c>
      <c r="F660" s="45">
        <f t="shared" si="153"/>
        <v>2267.2000000000003</v>
      </c>
      <c r="G660" s="45">
        <f>SUM(G661:G664)</f>
        <v>0</v>
      </c>
      <c r="H660" s="45">
        <f>SUM(H661:H664)</f>
        <v>2267.2000000000003</v>
      </c>
      <c r="I660" s="45">
        <f>SUM(I661:I664)</f>
        <v>0</v>
      </c>
      <c r="J660" s="45">
        <f>SUM(J661:J664)</f>
        <v>0</v>
      </c>
      <c r="K660" s="45">
        <f>SUM(K661:K664)</f>
        <v>0</v>
      </c>
      <c r="L660" s="232" t="s">
        <v>213</v>
      </c>
      <c r="M660" s="222"/>
    </row>
    <row r="661" spans="1:13" ht="47.25" customHeight="1" x14ac:dyDescent="0.2">
      <c r="A661" s="223"/>
      <c r="B661" s="270"/>
      <c r="C661" s="241"/>
      <c r="D661" s="98" t="s">
        <v>4</v>
      </c>
      <c r="E661" s="45">
        <v>0</v>
      </c>
      <c r="F661" s="45">
        <f t="shared" si="153"/>
        <v>0</v>
      </c>
      <c r="G661" s="45">
        <v>0</v>
      </c>
      <c r="H661" s="45">
        <v>0</v>
      </c>
      <c r="I661" s="45">
        <v>0</v>
      </c>
      <c r="J661" s="45">
        <v>0</v>
      </c>
      <c r="K661" s="45">
        <v>0</v>
      </c>
      <c r="L661" s="243"/>
      <c r="M661" s="223"/>
    </row>
    <row r="662" spans="1:13" ht="60" x14ac:dyDescent="0.2">
      <c r="A662" s="223"/>
      <c r="B662" s="270"/>
      <c r="C662" s="241"/>
      <c r="D662" s="98" t="s">
        <v>10</v>
      </c>
      <c r="E662" s="45">
        <v>0</v>
      </c>
      <c r="F662" s="45">
        <f t="shared" si="153"/>
        <v>0</v>
      </c>
      <c r="G662" s="45">
        <v>0</v>
      </c>
      <c r="H662" s="45">
        <v>0</v>
      </c>
      <c r="I662" s="45">
        <v>0</v>
      </c>
      <c r="J662" s="45">
        <v>0</v>
      </c>
      <c r="K662" s="45">
        <v>0</v>
      </c>
      <c r="L662" s="243"/>
      <c r="M662" s="223"/>
    </row>
    <row r="663" spans="1:13" ht="75" x14ac:dyDescent="0.2">
      <c r="A663" s="223"/>
      <c r="B663" s="270"/>
      <c r="C663" s="241"/>
      <c r="D663" s="98" t="s">
        <v>26</v>
      </c>
      <c r="E663" s="45">
        <v>0</v>
      </c>
      <c r="F663" s="45">
        <f t="shared" si="153"/>
        <v>2267.2000000000003</v>
      </c>
      <c r="G663" s="45">
        <v>0</v>
      </c>
      <c r="H663" s="45">
        <f>1798.8+524-55.6</f>
        <v>2267.2000000000003</v>
      </c>
      <c r="I663" s="45">
        <v>0</v>
      </c>
      <c r="J663" s="45">
        <v>0</v>
      </c>
      <c r="K663" s="45">
        <v>0</v>
      </c>
      <c r="L663" s="243"/>
      <c r="M663" s="223"/>
    </row>
    <row r="664" spans="1:13" ht="30" x14ac:dyDescent="0.2">
      <c r="A664" s="224"/>
      <c r="B664" s="271"/>
      <c r="C664" s="242"/>
      <c r="D664" s="98" t="s">
        <v>46</v>
      </c>
      <c r="E664" s="45">
        <v>0</v>
      </c>
      <c r="F664" s="45">
        <f t="shared" si="153"/>
        <v>0</v>
      </c>
      <c r="G664" s="45">
        <v>0</v>
      </c>
      <c r="H664" s="45">
        <v>0</v>
      </c>
      <c r="I664" s="45">
        <v>0</v>
      </c>
      <c r="J664" s="45">
        <v>0</v>
      </c>
      <c r="K664" s="45">
        <v>0</v>
      </c>
      <c r="L664" s="244"/>
      <c r="M664" s="224"/>
    </row>
    <row r="665" spans="1:13" ht="15" x14ac:dyDescent="0.2">
      <c r="A665" s="240" t="s">
        <v>506</v>
      </c>
      <c r="B665" s="228" t="s">
        <v>516</v>
      </c>
      <c r="C665" s="222">
        <v>2018</v>
      </c>
      <c r="D665" s="98" t="s">
        <v>5</v>
      </c>
      <c r="E665" s="45">
        <f>SUM(E666:E669)</f>
        <v>0</v>
      </c>
      <c r="F665" s="45">
        <f t="shared" si="153"/>
        <v>3000</v>
      </c>
      <c r="G665" s="45">
        <f>SUM(G666:G669)</f>
        <v>0</v>
      </c>
      <c r="H665" s="45">
        <f>SUM(H666:H669)</f>
        <v>3000</v>
      </c>
      <c r="I665" s="45">
        <f>SUM(I666:I669)</f>
        <v>0</v>
      </c>
      <c r="J665" s="45">
        <f>SUM(J666:J669)</f>
        <v>0</v>
      </c>
      <c r="K665" s="45">
        <f>SUM(K666:K669)</f>
        <v>0</v>
      </c>
      <c r="L665" s="232" t="s">
        <v>213</v>
      </c>
      <c r="M665" s="222"/>
    </row>
    <row r="666" spans="1:13" ht="45" x14ac:dyDescent="0.2">
      <c r="A666" s="223"/>
      <c r="B666" s="270"/>
      <c r="C666" s="241"/>
      <c r="D666" s="98" t="s">
        <v>4</v>
      </c>
      <c r="E666" s="45">
        <v>0</v>
      </c>
      <c r="F666" s="45">
        <f t="shared" si="153"/>
        <v>0</v>
      </c>
      <c r="G666" s="45">
        <v>0</v>
      </c>
      <c r="H666" s="45">
        <v>0</v>
      </c>
      <c r="I666" s="45">
        <v>0</v>
      </c>
      <c r="J666" s="45">
        <v>0</v>
      </c>
      <c r="K666" s="45">
        <v>0</v>
      </c>
      <c r="L666" s="243"/>
      <c r="M666" s="223"/>
    </row>
    <row r="667" spans="1:13" ht="60" x14ac:dyDescent="0.2">
      <c r="A667" s="223"/>
      <c r="B667" s="270"/>
      <c r="C667" s="241"/>
      <c r="D667" s="98" t="s">
        <v>10</v>
      </c>
      <c r="E667" s="45">
        <v>0</v>
      </c>
      <c r="F667" s="45">
        <f t="shared" si="153"/>
        <v>0</v>
      </c>
      <c r="G667" s="45">
        <v>0</v>
      </c>
      <c r="H667" s="45">
        <v>0</v>
      </c>
      <c r="I667" s="45">
        <v>0</v>
      </c>
      <c r="J667" s="45">
        <v>0</v>
      </c>
      <c r="K667" s="45">
        <v>0</v>
      </c>
      <c r="L667" s="243"/>
      <c r="M667" s="223"/>
    </row>
    <row r="668" spans="1:13" ht="75" x14ac:dyDescent="0.2">
      <c r="A668" s="223"/>
      <c r="B668" s="270"/>
      <c r="C668" s="241"/>
      <c r="D668" s="98" t="s">
        <v>26</v>
      </c>
      <c r="E668" s="45">
        <v>0</v>
      </c>
      <c r="F668" s="45">
        <f t="shared" si="153"/>
        <v>3000</v>
      </c>
      <c r="G668" s="45">
        <v>0</v>
      </c>
      <c r="H668" s="45">
        <v>3000</v>
      </c>
      <c r="I668" s="45">
        <v>0</v>
      </c>
      <c r="J668" s="45">
        <v>0</v>
      </c>
      <c r="K668" s="45">
        <v>0</v>
      </c>
      <c r="L668" s="243"/>
      <c r="M668" s="223"/>
    </row>
    <row r="669" spans="1:13" ht="30" x14ac:dyDescent="0.2">
      <c r="A669" s="224"/>
      <c r="B669" s="271"/>
      <c r="C669" s="242"/>
      <c r="D669" s="98" t="s">
        <v>46</v>
      </c>
      <c r="E669" s="45">
        <v>0</v>
      </c>
      <c r="F669" s="45">
        <f t="shared" si="153"/>
        <v>0</v>
      </c>
      <c r="G669" s="45">
        <v>0</v>
      </c>
      <c r="H669" s="45">
        <v>0</v>
      </c>
      <c r="I669" s="45">
        <v>0</v>
      </c>
      <c r="J669" s="45">
        <v>0</v>
      </c>
      <c r="K669" s="45">
        <v>0</v>
      </c>
      <c r="L669" s="244"/>
      <c r="M669" s="224"/>
    </row>
    <row r="670" spans="1:13" ht="15" x14ac:dyDescent="0.2">
      <c r="A670" s="240" t="s">
        <v>507</v>
      </c>
      <c r="B670" s="228" t="s">
        <v>508</v>
      </c>
      <c r="C670" s="222">
        <v>2018</v>
      </c>
      <c r="D670" s="98" t="s">
        <v>5</v>
      </c>
      <c r="E670" s="45">
        <f>SUM(E671:E674)</f>
        <v>0</v>
      </c>
      <c r="F670" s="45">
        <f t="shared" si="153"/>
        <v>2540</v>
      </c>
      <c r="G670" s="45">
        <f>SUM(G671:G674)</f>
        <v>0</v>
      </c>
      <c r="H670" s="45">
        <f>SUM(H671:H674)</f>
        <v>2540</v>
      </c>
      <c r="I670" s="45">
        <f>SUM(I671:I674)</f>
        <v>0</v>
      </c>
      <c r="J670" s="45">
        <f>SUM(J671:J674)</f>
        <v>0</v>
      </c>
      <c r="K670" s="45">
        <f>SUM(K671:K674)</f>
        <v>0</v>
      </c>
      <c r="L670" s="232" t="s">
        <v>213</v>
      </c>
      <c r="M670" s="222"/>
    </row>
    <row r="671" spans="1:13" ht="45" x14ac:dyDescent="0.2">
      <c r="A671" s="223"/>
      <c r="B671" s="270"/>
      <c r="C671" s="241"/>
      <c r="D671" s="98" t="s">
        <v>4</v>
      </c>
      <c r="E671" s="45">
        <v>0</v>
      </c>
      <c r="F671" s="45">
        <f t="shared" si="153"/>
        <v>0</v>
      </c>
      <c r="G671" s="45">
        <v>0</v>
      </c>
      <c r="H671" s="45">
        <v>0</v>
      </c>
      <c r="I671" s="45">
        <v>0</v>
      </c>
      <c r="J671" s="45">
        <v>0</v>
      </c>
      <c r="K671" s="45">
        <v>0</v>
      </c>
      <c r="L671" s="243"/>
      <c r="M671" s="223"/>
    </row>
    <row r="672" spans="1:13" ht="60" x14ac:dyDescent="0.2">
      <c r="A672" s="223"/>
      <c r="B672" s="270"/>
      <c r="C672" s="241"/>
      <c r="D672" s="98" t="s">
        <v>10</v>
      </c>
      <c r="E672" s="45">
        <v>0</v>
      </c>
      <c r="F672" s="45">
        <f t="shared" si="153"/>
        <v>0</v>
      </c>
      <c r="G672" s="45">
        <v>0</v>
      </c>
      <c r="H672" s="45">
        <v>0</v>
      </c>
      <c r="I672" s="45">
        <v>0</v>
      </c>
      <c r="J672" s="45">
        <v>0</v>
      </c>
      <c r="K672" s="45">
        <v>0</v>
      </c>
      <c r="L672" s="243"/>
      <c r="M672" s="223"/>
    </row>
    <row r="673" spans="1:13" ht="75" x14ac:dyDescent="0.2">
      <c r="A673" s="223"/>
      <c r="B673" s="270"/>
      <c r="C673" s="241"/>
      <c r="D673" s="98" t="s">
        <v>26</v>
      </c>
      <c r="E673" s="45">
        <v>0</v>
      </c>
      <c r="F673" s="45">
        <f t="shared" si="153"/>
        <v>2540</v>
      </c>
      <c r="G673" s="45">
        <v>0</v>
      </c>
      <c r="H673" s="45">
        <f>2000+639-99</f>
        <v>2540</v>
      </c>
      <c r="I673" s="45">
        <v>0</v>
      </c>
      <c r="J673" s="45">
        <v>0</v>
      </c>
      <c r="K673" s="45">
        <v>0</v>
      </c>
      <c r="L673" s="243"/>
      <c r="M673" s="223"/>
    </row>
    <row r="674" spans="1:13" ht="30" x14ac:dyDescent="0.2">
      <c r="A674" s="224"/>
      <c r="B674" s="271"/>
      <c r="C674" s="242"/>
      <c r="D674" s="98" t="s">
        <v>46</v>
      </c>
      <c r="E674" s="45">
        <v>0</v>
      </c>
      <c r="F674" s="45">
        <f t="shared" si="153"/>
        <v>0</v>
      </c>
      <c r="G674" s="45">
        <v>0</v>
      </c>
      <c r="H674" s="45">
        <v>0</v>
      </c>
      <c r="I674" s="45">
        <v>0</v>
      </c>
      <c r="J674" s="45">
        <v>0</v>
      </c>
      <c r="K674" s="45">
        <v>0</v>
      </c>
      <c r="L674" s="244"/>
      <c r="M674" s="224"/>
    </row>
    <row r="675" spans="1:13" ht="15" x14ac:dyDescent="0.2">
      <c r="A675" s="240" t="s">
        <v>509</v>
      </c>
      <c r="B675" s="228" t="s">
        <v>511</v>
      </c>
      <c r="C675" s="222">
        <v>2018</v>
      </c>
      <c r="D675" s="98" t="s">
        <v>5</v>
      </c>
      <c r="E675" s="45">
        <f>SUM(E676:E679)</f>
        <v>0</v>
      </c>
      <c r="F675" s="45">
        <f t="shared" si="153"/>
        <v>0</v>
      </c>
      <c r="G675" s="45">
        <f>SUM(G676:G679)</f>
        <v>0</v>
      </c>
      <c r="H675" s="45">
        <f>SUM(H676:H679)</f>
        <v>0</v>
      </c>
      <c r="I675" s="45">
        <f>SUM(I676:I679)</f>
        <v>0</v>
      </c>
      <c r="J675" s="45">
        <f>SUM(J676:J679)</f>
        <v>0</v>
      </c>
      <c r="K675" s="45">
        <f>SUM(K676:K679)</f>
        <v>0</v>
      </c>
      <c r="L675" s="232" t="s">
        <v>213</v>
      </c>
      <c r="M675" s="222"/>
    </row>
    <row r="676" spans="1:13" ht="45" x14ac:dyDescent="0.2">
      <c r="A676" s="223"/>
      <c r="B676" s="270"/>
      <c r="C676" s="241"/>
      <c r="D676" s="98" t="s">
        <v>4</v>
      </c>
      <c r="E676" s="45">
        <v>0</v>
      </c>
      <c r="F676" s="45">
        <f t="shared" si="153"/>
        <v>0</v>
      </c>
      <c r="G676" s="45">
        <v>0</v>
      </c>
      <c r="H676" s="45">
        <v>0</v>
      </c>
      <c r="I676" s="45">
        <v>0</v>
      </c>
      <c r="J676" s="45">
        <v>0</v>
      </c>
      <c r="K676" s="45">
        <v>0</v>
      </c>
      <c r="L676" s="243"/>
      <c r="M676" s="223"/>
    </row>
    <row r="677" spans="1:13" ht="60" x14ac:dyDescent="0.2">
      <c r="A677" s="223"/>
      <c r="B677" s="270"/>
      <c r="C677" s="241"/>
      <c r="D677" s="98" t="s">
        <v>10</v>
      </c>
      <c r="E677" s="45">
        <v>0</v>
      </c>
      <c r="F677" s="45">
        <f t="shared" si="153"/>
        <v>0</v>
      </c>
      <c r="G677" s="45">
        <v>0</v>
      </c>
      <c r="H677" s="45">
        <v>0</v>
      </c>
      <c r="I677" s="45">
        <v>0</v>
      </c>
      <c r="J677" s="45">
        <v>0</v>
      </c>
      <c r="K677" s="45">
        <v>0</v>
      </c>
      <c r="L677" s="243"/>
      <c r="M677" s="223"/>
    </row>
    <row r="678" spans="1:13" ht="75" x14ac:dyDescent="0.2">
      <c r="A678" s="223"/>
      <c r="B678" s="270"/>
      <c r="C678" s="241"/>
      <c r="D678" s="98" t="s">
        <v>26</v>
      </c>
      <c r="E678" s="45">
        <v>0</v>
      </c>
      <c r="F678" s="45">
        <f t="shared" si="153"/>
        <v>0</v>
      </c>
      <c r="G678" s="45">
        <v>0</v>
      </c>
      <c r="H678" s="45">
        <f>25000-25000</f>
        <v>0</v>
      </c>
      <c r="I678" s="45">
        <v>0</v>
      </c>
      <c r="J678" s="45">
        <v>0</v>
      </c>
      <c r="K678" s="45">
        <v>0</v>
      </c>
      <c r="L678" s="243"/>
      <c r="M678" s="223"/>
    </row>
    <row r="679" spans="1:13" ht="30" x14ac:dyDescent="0.2">
      <c r="A679" s="224"/>
      <c r="B679" s="271"/>
      <c r="C679" s="242"/>
      <c r="D679" s="98" t="s">
        <v>46</v>
      </c>
      <c r="E679" s="45">
        <v>0</v>
      </c>
      <c r="F679" s="45">
        <f t="shared" si="153"/>
        <v>0</v>
      </c>
      <c r="G679" s="45">
        <v>0</v>
      </c>
      <c r="H679" s="45">
        <v>0</v>
      </c>
      <c r="I679" s="45">
        <v>0</v>
      </c>
      <c r="J679" s="45">
        <v>0</v>
      </c>
      <c r="K679" s="45">
        <v>0</v>
      </c>
      <c r="L679" s="244"/>
      <c r="M679" s="224"/>
    </row>
    <row r="680" spans="1:13" ht="15" x14ac:dyDescent="0.2">
      <c r="A680" s="240" t="s">
        <v>510</v>
      </c>
      <c r="B680" s="228" t="s">
        <v>512</v>
      </c>
      <c r="C680" s="222">
        <v>2018</v>
      </c>
      <c r="D680" s="98" t="s">
        <v>5</v>
      </c>
      <c r="E680" s="45">
        <f>SUM(E681:E684)</f>
        <v>0</v>
      </c>
      <c r="F680" s="45">
        <f t="shared" si="153"/>
        <v>2760</v>
      </c>
      <c r="G680" s="45">
        <f>SUM(G681:G684)</f>
        <v>0</v>
      </c>
      <c r="H680" s="45">
        <f>SUM(H681:H684)</f>
        <v>2760</v>
      </c>
      <c r="I680" s="45">
        <f>SUM(I681:I684)</f>
        <v>0</v>
      </c>
      <c r="J680" s="45">
        <f>SUM(J681:J684)</f>
        <v>0</v>
      </c>
      <c r="K680" s="45">
        <f>SUM(K681:K684)</f>
        <v>0</v>
      </c>
      <c r="L680" s="232" t="s">
        <v>213</v>
      </c>
      <c r="M680" s="222"/>
    </row>
    <row r="681" spans="1:13" ht="45" x14ac:dyDescent="0.2">
      <c r="A681" s="223"/>
      <c r="B681" s="270"/>
      <c r="C681" s="241"/>
      <c r="D681" s="98" t="s">
        <v>4</v>
      </c>
      <c r="E681" s="45">
        <v>0</v>
      </c>
      <c r="F681" s="45">
        <f t="shared" si="153"/>
        <v>0</v>
      </c>
      <c r="G681" s="45">
        <v>0</v>
      </c>
      <c r="H681" s="45">
        <v>0</v>
      </c>
      <c r="I681" s="45">
        <v>0</v>
      </c>
      <c r="J681" s="45">
        <v>0</v>
      </c>
      <c r="K681" s="45">
        <v>0</v>
      </c>
      <c r="L681" s="243"/>
      <c r="M681" s="223"/>
    </row>
    <row r="682" spans="1:13" ht="60" x14ac:dyDescent="0.2">
      <c r="A682" s="223"/>
      <c r="B682" s="270"/>
      <c r="C682" s="241"/>
      <c r="D682" s="98" t="s">
        <v>10</v>
      </c>
      <c r="E682" s="45">
        <v>0</v>
      </c>
      <c r="F682" s="45">
        <f t="shared" si="153"/>
        <v>0</v>
      </c>
      <c r="G682" s="45">
        <v>0</v>
      </c>
      <c r="H682" s="45">
        <v>0</v>
      </c>
      <c r="I682" s="45">
        <v>0</v>
      </c>
      <c r="J682" s="45">
        <v>0</v>
      </c>
      <c r="K682" s="45">
        <v>0</v>
      </c>
      <c r="L682" s="243"/>
      <c r="M682" s="223"/>
    </row>
    <row r="683" spans="1:13" ht="75" x14ac:dyDescent="0.2">
      <c r="A683" s="223"/>
      <c r="B683" s="270"/>
      <c r="C683" s="241"/>
      <c r="D683" s="98" t="s">
        <v>26</v>
      </c>
      <c r="E683" s="45">
        <v>0</v>
      </c>
      <c r="F683" s="45">
        <f t="shared" si="153"/>
        <v>2760</v>
      </c>
      <c r="G683" s="45">
        <v>0</v>
      </c>
      <c r="H683" s="45">
        <v>2760</v>
      </c>
      <c r="I683" s="45">
        <v>0</v>
      </c>
      <c r="J683" s="45">
        <v>0</v>
      </c>
      <c r="K683" s="45">
        <v>0</v>
      </c>
      <c r="L683" s="243"/>
      <c r="M683" s="223"/>
    </row>
    <row r="684" spans="1:13" ht="30" x14ac:dyDescent="0.2">
      <c r="A684" s="224"/>
      <c r="B684" s="271"/>
      <c r="C684" s="242"/>
      <c r="D684" s="98" t="s">
        <v>46</v>
      </c>
      <c r="E684" s="45">
        <v>0</v>
      </c>
      <c r="F684" s="45">
        <f t="shared" si="153"/>
        <v>0</v>
      </c>
      <c r="G684" s="45">
        <v>0</v>
      </c>
      <c r="H684" s="45">
        <v>0</v>
      </c>
      <c r="I684" s="45">
        <v>0</v>
      </c>
      <c r="J684" s="45">
        <v>0</v>
      </c>
      <c r="K684" s="45">
        <v>0</v>
      </c>
      <c r="L684" s="244"/>
      <c r="M684" s="224"/>
    </row>
    <row r="685" spans="1:13" ht="15" customHeight="1" x14ac:dyDescent="0.2">
      <c r="A685" s="240" t="s">
        <v>528</v>
      </c>
      <c r="B685" s="228" t="s">
        <v>530</v>
      </c>
      <c r="C685" s="222">
        <v>2018</v>
      </c>
      <c r="D685" s="98" t="s">
        <v>5</v>
      </c>
      <c r="E685" s="45">
        <f>SUM(E686:E689)</f>
        <v>0</v>
      </c>
      <c r="F685" s="45">
        <f t="shared" si="153"/>
        <v>3960.8</v>
      </c>
      <c r="G685" s="45">
        <f>SUM(G686:G689)</f>
        <v>0</v>
      </c>
      <c r="H685" s="45">
        <f>SUM(H686:H689)</f>
        <v>3960.8</v>
      </c>
      <c r="I685" s="45">
        <f>SUM(I686:I689)</f>
        <v>0</v>
      </c>
      <c r="J685" s="45">
        <f>SUM(J686:J689)</f>
        <v>0</v>
      </c>
      <c r="K685" s="45">
        <f>SUM(K686:K689)</f>
        <v>0</v>
      </c>
      <c r="L685" s="232" t="s">
        <v>213</v>
      </c>
      <c r="M685" s="110"/>
    </row>
    <row r="686" spans="1:13" ht="45" x14ac:dyDescent="0.2">
      <c r="A686" s="223"/>
      <c r="B686" s="270"/>
      <c r="C686" s="241"/>
      <c r="D686" s="98" t="s">
        <v>4</v>
      </c>
      <c r="E686" s="45">
        <v>0</v>
      </c>
      <c r="F686" s="45">
        <f t="shared" si="153"/>
        <v>0</v>
      </c>
      <c r="G686" s="45">
        <v>0</v>
      </c>
      <c r="H686" s="45">
        <v>0</v>
      </c>
      <c r="I686" s="45">
        <v>0</v>
      </c>
      <c r="J686" s="45">
        <v>0</v>
      </c>
      <c r="K686" s="45">
        <v>0</v>
      </c>
      <c r="L686" s="243"/>
      <c r="M686" s="110"/>
    </row>
    <row r="687" spans="1:13" ht="60" x14ac:dyDescent="0.2">
      <c r="A687" s="223"/>
      <c r="B687" s="270"/>
      <c r="C687" s="241"/>
      <c r="D687" s="98" t="s">
        <v>10</v>
      </c>
      <c r="E687" s="45">
        <v>0</v>
      </c>
      <c r="F687" s="45">
        <f t="shared" si="153"/>
        <v>0</v>
      </c>
      <c r="G687" s="45">
        <v>0</v>
      </c>
      <c r="H687" s="45">
        <v>0</v>
      </c>
      <c r="I687" s="45">
        <v>0</v>
      </c>
      <c r="J687" s="45">
        <v>0</v>
      </c>
      <c r="K687" s="45">
        <v>0</v>
      </c>
      <c r="L687" s="243"/>
      <c r="M687" s="110"/>
    </row>
    <row r="688" spans="1:13" ht="75" x14ac:dyDescent="0.2">
      <c r="A688" s="223"/>
      <c r="B688" s="270"/>
      <c r="C688" s="241"/>
      <c r="D688" s="98" t="s">
        <v>26</v>
      </c>
      <c r="E688" s="45">
        <v>0</v>
      </c>
      <c r="F688" s="45">
        <f t="shared" si="153"/>
        <v>3960.8</v>
      </c>
      <c r="G688" s="45">
        <v>0</v>
      </c>
      <c r="H688" s="45">
        <f>4500-539.2</f>
        <v>3960.8</v>
      </c>
      <c r="I688" s="45">
        <v>0</v>
      </c>
      <c r="J688" s="45">
        <v>0</v>
      </c>
      <c r="K688" s="45">
        <v>0</v>
      </c>
      <c r="L688" s="243"/>
      <c r="M688" s="110"/>
    </row>
    <row r="689" spans="1:13" ht="30" x14ac:dyDescent="0.2">
      <c r="A689" s="224"/>
      <c r="B689" s="271"/>
      <c r="C689" s="242"/>
      <c r="D689" s="98" t="s">
        <v>46</v>
      </c>
      <c r="E689" s="45">
        <v>0</v>
      </c>
      <c r="F689" s="45">
        <f t="shared" si="153"/>
        <v>0</v>
      </c>
      <c r="G689" s="45">
        <v>0</v>
      </c>
      <c r="H689" s="45">
        <v>0</v>
      </c>
      <c r="I689" s="45">
        <v>0</v>
      </c>
      <c r="J689" s="45">
        <v>0</v>
      </c>
      <c r="K689" s="45">
        <v>0</v>
      </c>
      <c r="L689" s="244"/>
      <c r="M689" s="110"/>
    </row>
    <row r="690" spans="1:13" ht="15" customHeight="1" x14ac:dyDescent="0.2">
      <c r="A690" s="240" t="s">
        <v>529</v>
      </c>
      <c r="B690" s="228" t="s">
        <v>531</v>
      </c>
      <c r="C690" s="222">
        <v>2018</v>
      </c>
      <c r="D690" s="98" t="s">
        <v>5</v>
      </c>
      <c r="E690" s="45">
        <f>SUM(E691:E694)</f>
        <v>0</v>
      </c>
      <c r="F690" s="45">
        <f t="shared" si="153"/>
        <v>1150</v>
      </c>
      <c r="G690" s="45">
        <f>SUM(G691:G694)</f>
        <v>0</v>
      </c>
      <c r="H690" s="45">
        <f>SUM(H691:H694)</f>
        <v>1150</v>
      </c>
      <c r="I690" s="45">
        <f>SUM(I691:I694)</f>
        <v>0</v>
      </c>
      <c r="J690" s="45">
        <f>SUM(J691:J694)</f>
        <v>0</v>
      </c>
      <c r="K690" s="45">
        <f>SUM(K691:K694)</f>
        <v>0</v>
      </c>
      <c r="L690" s="232" t="s">
        <v>213</v>
      </c>
      <c r="M690" s="110"/>
    </row>
    <row r="691" spans="1:13" ht="45" x14ac:dyDescent="0.2">
      <c r="A691" s="223"/>
      <c r="B691" s="270"/>
      <c r="C691" s="241"/>
      <c r="D691" s="98" t="s">
        <v>4</v>
      </c>
      <c r="E691" s="45">
        <v>0</v>
      </c>
      <c r="F691" s="45">
        <f t="shared" si="153"/>
        <v>0</v>
      </c>
      <c r="G691" s="45">
        <v>0</v>
      </c>
      <c r="H691" s="45">
        <v>0</v>
      </c>
      <c r="I691" s="45">
        <v>0</v>
      </c>
      <c r="J691" s="45">
        <v>0</v>
      </c>
      <c r="K691" s="45">
        <v>0</v>
      </c>
      <c r="L691" s="243"/>
      <c r="M691" s="110"/>
    </row>
    <row r="692" spans="1:13" ht="60" x14ac:dyDescent="0.2">
      <c r="A692" s="223"/>
      <c r="B692" s="270"/>
      <c r="C692" s="241"/>
      <c r="D692" s="98" t="s">
        <v>10</v>
      </c>
      <c r="E692" s="45">
        <v>0</v>
      </c>
      <c r="F692" s="45">
        <f t="shared" si="153"/>
        <v>0</v>
      </c>
      <c r="G692" s="45">
        <v>0</v>
      </c>
      <c r="H692" s="45">
        <v>0</v>
      </c>
      <c r="I692" s="45">
        <v>0</v>
      </c>
      <c r="J692" s="45">
        <v>0</v>
      </c>
      <c r="K692" s="45">
        <v>0</v>
      </c>
      <c r="L692" s="243"/>
      <c r="M692" s="110"/>
    </row>
    <row r="693" spans="1:13" ht="75" x14ac:dyDescent="0.2">
      <c r="A693" s="223"/>
      <c r="B693" s="270"/>
      <c r="C693" s="241"/>
      <c r="D693" s="98" t="s">
        <v>26</v>
      </c>
      <c r="E693" s="45">
        <v>0</v>
      </c>
      <c r="F693" s="45">
        <f t="shared" si="153"/>
        <v>1150</v>
      </c>
      <c r="G693" s="45">
        <v>0</v>
      </c>
      <c r="H693" s="45">
        <v>1150</v>
      </c>
      <c r="I693" s="45">
        <v>0</v>
      </c>
      <c r="J693" s="45">
        <v>0</v>
      </c>
      <c r="K693" s="45">
        <v>0</v>
      </c>
      <c r="L693" s="243"/>
      <c r="M693" s="110"/>
    </row>
    <row r="694" spans="1:13" ht="30" x14ac:dyDescent="0.2">
      <c r="A694" s="224"/>
      <c r="B694" s="271"/>
      <c r="C694" s="242"/>
      <c r="D694" s="98" t="s">
        <v>46</v>
      </c>
      <c r="E694" s="45">
        <v>0</v>
      </c>
      <c r="F694" s="45">
        <f t="shared" si="153"/>
        <v>0</v>
      </c>
      <c r="G694" s="45">
        <v>0</v>
      </c>
      <c r="H694" s="45">
        <v>0</v>
      </c>
      <c r="I694" s="45">
        <v>0</v>
      </c>
      <c r="J694" s="45">
        <v>0</v>
      </c>
      <c r="K694" s="45">
        <v>0</v>
      </c>
      <c r="L694" s="244"/>
      <c r="M694" s="110"/>
    </row>
    <row r="695" spans="1:13" ht="15" x14ac:dyDescent="0.2">
      <c r="A695" s="225" t="s">
        <v>545</v>
      </c>
      <c r="B695" s="228" t="s">
        <v>547</v>
      </c>
      <c r="C695" s="222">
        <v>2018</v>
      </c>
      <c r="D695" s="98" t="s">
        <v>5</v>
      </c>
      <c r="E695" s="45">
        <f t="shared" ref="E695:K695" si="154">SUM(E696:E699)</f>
        <v>0</v>
      </c>
      <c r="F695" s="45">
        <f t="shared" si="154"/>
        <v>1860</v>
      </c>
      <c r="G695" s="45">
        <f t="shared" si="154"/>
        <v>0</v>
      </c>
      <c r="H695" s="45">
        <f t="shared" si="154"/>
        <v>1860</v>
      </c>
      <c r="I695" s="45">
        <f t="shared" si="154"/>
        <v>0</v>
      </c>
      <c r="J695" s="45">
        <f t="shared" si="154"/>
        <v>0</v>
      </c>
      <c r="K695" s="45">
        <f t="shared" si="154"/>
        <v>0</v>
      </c>
      <c r="L695" s="232" t="s">
        <v>213</v>
      </c>
      <c r="M695" s="111"/>
    </row>
    <row r="696" spans="1:13" ht="45" x14ac:dyDescent="0.2">
      <c r="A696" s="226"/>
      <c r="B696" s="229"/>
      <c r="C696" s="223"/>
      <c r="D696" s="98" t="s">
        <v>4</v>
      </c>
      <c r="E696" s="45">
        <v>0</v>
      </c>
      <c r="F696" s="45">
        <f>SUM(G696:K696)</f>
        <v>0</v>
      </c>
      <c r="G696" s="45">
        <v>0</v>
      </c>
      <c r="H696" s="45">
        <v>0</v>
      </c>
      <c r="I696" s="45">
        <v>0</v>
      </c>
      <c r="J696" s="45">
        <v>0</v>
      </c>
      <c r="K696" s="45">
        <v>0</v>
      </c>
      <c r="L696" s="233"/>
      <c r="M696" s="110"/>
    </row>
    <row r="697" spans="1:13" ht="60" x14ac:dyDescent="0.2">
      <c r="A697" s="226"/>
      <c r="B697" s="229"/>
      <c r="C697" s="223"/>
      <c r="D697" s="98" t="s">
        <v>10</v>
      </c>
      <c r="E697" s="45">
        <v>0</v>
      </c>
      <c r="F697" s="45">
        <f>SUM(G697:K697)</f>
        <v>0</v>
      </c>
      <c r="G697" s="45">
        <v>0</v>
      </c>
      <c r="H697" s="45">
        <v>0</v>
      </c>
      <c r="I697" s="45">
        <v>0</v>
      </c>
      <c r="J697" s="45">
        <v>0</v>
      </c>
      <c r="K697" s="45">
        <v>0</v>
      </c>
      <c r="L697" s="233"/>
      <c r="M697" s="110"/>
    </row>
    <row r="698" spans="1:13" ht="75" x14ac:dyDescent="0.2">
      <c r="A698" s="226"/>
      <c r="B698" s="229"/>
      <c r="C698" s="223"/>
      <c r="D698" s="98" t="s">
        <v>26</v>
      </c>
      <c r="E698" s="45">
        <v>0</v>
      </c>
      <c r="F698" s="45">
        <f>SUM(G698:K698)</f>
        <v>1860</v>
      </c>
      <c r="G698" s="45">
        <v>0</v>
      </c>
      <c r="H698" s="45">
        <f>641.1+1218.9</f>
        <v>1860</v>
      </c>
      <c r="I698" s="45">
        <v>0</v>
      </c>
      <c r="J698" s="45">
        <v>0</v>
      </c>
      <c r="K698" s="45">
        <v>0</v>
      </c>
      <c r="L698" s="233"/>
      <c r="M698" s="110"/>
    </row>
    <row r="699" spans="1:13" ht="30" x14ac:dyDescent="0.2">
      <c r="A699" s="227"/>
      <c r="B699" s="230"/>
      <c r="C699" s="224"/>
      <c r="D699" s="98" t="s">
        <v>46</v>
      </c>
      <c r="E699" s="45">
        <v>0</v>
      </c>
      <c r="F699" s="45">
        <f>SUM(G699:K699)</f>
        <v>0</v>
      </c>
      <c r="G699" s="45">
        <v>0</v>
      </c>
      <c r="H699" s="45">
        <v>0</v>
      </c>
      <c r="I699" s="45">
        <v>0</v>
      </c>
      <c r="J699" s="45">
        <v>0</v>
      </c>
      <c r="K699" s="45">
        <v>0</v>
      </c>
      <c r="L699" s="234"/>
      <c r="M699" s="112"/>
    </row>
    <row r="700" spans="1:13" ht="15" x14ac:dyDescent="0.2">
      <c r="A700" s="225" t="s">
        <v>550</v>
      </c>
      <c r="B700" s="228" t="s">
        <v>551</v>
      </c>
      <c r="C700" s="222">
        <v>2018</v>
      </c>
      <c r="D700" s="98" t="s">
        <v>5</v>
      </c>
      <c r="E700" s="45">
        <f t="shared" ref="E700:K700" si="155">SUM(E701:E704)</f>
        <v>0</v>
      </c>
      <c r="F700" s="45">
        <f t="shared" si="155"/>
        <v>2309.6999999999998</v>
      </c>
      <c r="G700" s="45">
        <f t="shared" si="155"/>
        <v>0</v>
      </c>
      <c r="H700" s="45">
        <f t="shared" si="155"/>
        <v>1309.7</v>
      </c>
      <c r="I700" s="45">
        <f t="shared" si="155"/>
        <v>1000</v>
      </c>
      <c r="J700" s="45">
        <f t="shared" si="155"/>
        <v>0</v>
      </c>
      <c r="K700" s="45">
        <f t="shared" si="155"/>
        <v>0</v>
      </c>
      <c r="L700" s="232" t="s">
        <v>213</v>
      </c>
      <c r="M700" s="111"/>
    </row>
    <row r="701" spans="1:13" ht="45" x14ac:dyDescent="0.2">
      <c r="A701" s="226"/>
      <c r="B701" s="229"/>
      <c r="C701" s="223"/>
      <c r="D701" s="98" t="s">
        <v>4</v>
      </c>
      <c r="E701" s="45">
        <v>0</v>
      </c>
      <c r="F701" s="45">
        <f>SUM(G701:K701)</f>
        <v>0</v>
      </c>
      <c r="G701" s="45">
        <v>0</v>
      </c>
      <c r="H701" s="45">
        <v>0</v>
      </c>
      <c r="I701" s="45">
        <v>0</v>
      </c>
      <c r="J701" s="45">
        <v>0</v>
      </c>
      <c r="K701" s="45">
        <v>0</v>
      </c>
      <c r="L701" s="233"/>
      <c r="M701" s="110"/>
    </row>
    <row r="702" spans="1:13" ht="60" x14ac:dyDescent="0.2">
      <c r="A702" s="226"/>
      <c r="B702" s="229"/>
      <c r="C702" s="223"/>
      <c r="D702" s="98" t="s">
        <v>10</v>
      </c>
      <c r="E702" s="45">
        <v>0</v>
      </c>
      <c r="F702" s="45">
        <f>SUM(G702:K702)</f>
        <v>0</v>
      </c>
      <c r="G702" s="45">
        <v>0</v>
      </c>
      <c r="H702" s="45">
        <v>0</v>
      </c>
      <c r="I702" s="45">
        <v>0</v>
      </c>
      <c r="J702" s="45">
        <v>0</v>
      </c>
      <c r="K702" s="45">
        <v>0</v>
      </c>
      <c r="L702" s="233"/>
      <c r="M702" s="110"/>
    </row>
    <row r="703" spans="1:13" ht="75" x14ac:dyDescent="0.2">
      <c r="A703" s="226"/>
      <c r="B703" s="229"/>
      <c r="C703" s="223"/>
      <c r="D703" s="98" t="s">
        <v>26</v>
      </c>
      <c r="E703" s="45">
        <v>0</v>
      </c>
      <c r="F703" s="45">
        <f>SUM(G703:K703)</f>
        <v>2309.6999999999998</v>
      </c>
      <c r="G703" s="45">
        <v>0</v>
      </c>
      <c r="H703" s="45">
        <v>1309.7</v>
      </c>
      <c r="I703" s="45">
        <v>1000</v>
      </c>
      <c r="J703" s="45">
        <v>0</v>
      </c>
      <c r="K703" s="45">
        <v>0</v>
      </c>
      <c r="L703" s="233"/>
      <c r="M703" s="110"/>
    </row>
    <row r="704" spans="1:13" ht="30" x14ac:dyDescent="0.2">
      <c r="A704" s="227"/>
      <c r="B704" s="230"/>
      <c r="C704" s="224"/>
      <c r="D704" s="98" t="s">
        <v>46</v>
      </c>
      <c r="E704" s="45">
        <v>0</v>
      </c>
      <c r="F704" s="45">
        <f>SUM(G704:K704)</f>
        <v>0</v>
      </c>
      <c r="G704" s="45">
        <v>0</v>
      </c>
      <c r="H704" s="45">
        <v>0</v>
      </c>
      <c r="I704" s="45">
        <v>0</v>
      </c>
      <c r="J704" s="45">
        <v>0</v>
      </c>
      <c r="K704" s="45">
        <v>0</v>
      </c>
      <c r="L704" s="234"/>
      <c r="M704" s="112"/>
    </row>
    <row r="705" spans="1:13" ht="15" x14ac:dyDescent="0.2">
      <c r="A705" s="225" t="s">
        <v>553</v>
      </c>
      <c r="B705" s="228" t="s">
        <v>554</v>
      </c>
      <c r="C705" s="222">
        <v>2018</v>
      </c>
      <c r="D705" s="98" t="s">
        <v>5</v>
      </c>
      <c r="E705" s="45">
        <f t="shared" ref="E705:K705" si="156">SUM(E706:E709)</f>
        <v>0</v>
      </c>
      <c r="F705" s="45">
        <f t="shared" si="156"/>
        <v>3208</v>
      </c>
      <c r="G705" s="45">
        <f t="shared" si="156"/>
        <v>0</v>
      </c>
      <c r="H705" s="45">
        <f t="shared" si="156"/>
        <v>3208</v>
      </c>
      <c r="I705" s="45">
        <f t="shared" si="156"/>
        <v>0</v>
      </c>
      <c r="J705" s="45">
        <f t="shared" si="156"/>
        <v>0</v>
      </c>
      <c r="K705" s="45">
        <f t="shared" si="156"/>
        <v>0</v>
      </c>
      <c r="L705" s="232" t="s">
        <v>213</v>
      </c>
      <c r="M705" s="111"/>
    </row>
    <row r="706" spans="1:13" ht="45" x14ac:dyDescent="0.2">
      <c r="A706" s="226"/>
      <c r="B706" s="229"/>
      <c r="C706" s="223"/>
      <c r="D706" s="98" t="s">
        <v>4</v>
      </c>
      <c r="E706" s="45">
        <v>0</v>
      </c>
      <c r="F706" s="45">
        <f>SUM(G706:K706)</f>
        <v>0</v>
      </c>
      <c r="G706" s="45">
        <v>0</v>
      </c>
      <c r="H706" s="45">
        <v>0</v>
      </c>
      <c r="I706" s="45">
        <v>0</v>
      </c>
      <c r="J706" s="45">
        <v>0</v>
      </c>
      <c r="K706" s="45">
        <v>0</v>
      </c>
      <c r="L706" s="233"/>
      <c r="M706" s="110"/>
    </row>
    <row r="707" spans="1:13" ht="60" x14ac:dyDescent="0.2">
      <c r="A707" s="226"/>
      <c r="B707" s="229"/>
      <c r="C707" s="223"/>
      <c r="D707" s="98" t="s">
        <v>10</v>
      </c>
      <c r="E707" s="45">
        <v>0</v>
      </c>
      <c r="F707" s="45">
        <f>SUM(G707:K707)</f>
        <v>0</v>
      </c>
      <c r="G707" s="45">
        <v>0</v>
      </c>
      <c r="H707" s="45">
        <v>0</v>
      </c>
      <c r="I707" s="45">
        <v>0</v>
      </c>
      <c r="J707" s="45">
        <v>0</v>
      </c>
      <c r="K707" s="45">
        <v>0</v>
      </c>
      <c r="L707" s="233"/>
      <c r="M707" s="110"/>
    </row>
    <row r="708" spans="1:13" ht="75" x14ac:dyDescent="0.2">
      <c r="A708" s="226"/>
      <c r="B708" s="229"/>
      <c r="C708" s="223"/>
      <c r="D708" s="98" t="s">
        <v>26</v>
      </c>
      <c r="E708" s="45">
        <v>0</v>
      </c>
      <c r="F708" s="45">
        <f>SUM(G708:K708)</f>
        <v>3208</v>
      </c>
      <c r="G708" s="45">
        <v>0</v>
      </c>
      <c r="H708" s="45">
        <v>3208</v>
      </c>
      <c r="I708" s="45">
        <v>0</v>
      </c>
      <c r="J708" s="45">
        <v>0</v>
      </c>
      <c r="K708" s="45">
        <v>0</v>
      </c>
      <c r="L708" s="233"/>
      <c r="M708" s="110"/>
    </row>
    <row r="709" spans="1:13" ht="30" x14ac:dyDescent="0.2">
      <c r="A709" s="227"/>
      <c r="B709" s="230"/>
      <c r="C709" s="224"/>
      <c r="D709" s="98" t="s">
        <v>46</v>
      </c>
      <c r="E709" s="45">
        <v>0</v>
      </c>
      <c r="F709" s="45">
        <f>SUM(G709:K709)</f>
        <v>0</v>
      </c>
      <c r="G709" s="45">
        <v>0</v>
      </c>
      <c r="H709" s="45">
        <v>0</v>
      </c>
      <c r="I709" s="45">
        <v>0</v>
      </c>
      <c r="J709" s="45">
        <v>0</v>
      </c>
      <c r="K709" s="45">
        <v>0</v>
      </c>
      <c r="L709" s="234"/>
      <c r="M709" s="112"/>
    </row>
    <row r="710" spans="1:13" ht="15" customHeight="1" x14ac:dyDescent="0.2">
      <c r="A710" s="225" t="s">
        <v>574</v>
      </c>
      <c r="B710" s="228" t="s">
        <v>575</v>
      </c>
      <c r="C710" s="236">
        <v>2019</v>
      </c>
      <c r="D710" s="98" t="s">
        <v>5</v>
      </c>
      <c r="E710" s="45">
        <f>SUM(E711:E714)</f>
        <v>0</v>
      </c>
      <c r="F710" s="45">
        <f>SUM(G710:K710)</f>
        <v>250</v>
      </c>
      <c r="G710" s="45">
        <f>SUM(G711:G714)</f>
        <v>0</v>
      </c>
      <c r="H710" s="45">
        <f>SUM(H711:H714)</f>
        <v>0</v>
      </c>
      <c r="I710" s="45">
        <f>SUM(I711:I714)</f>
        <v>250</v>
      </c>
      <c r="J710" s="45">
        <f>SUM(J711:J714)</f>
        <v>0</v>
      </c>
      <c r="K710" s="45">
        <f>SUM(K711:K714)</f>
        <v>0</v>
      </c>
      <c r="L710" s="232" t="s">
        <v>213</v>
      </c>
      <c r="M710" s="111"/>
    </row>
    <row r="711" spans="1:13" ht="43.5" customHeight="1" x14ac:dyDescent="0.2">
      <c r="A711" s="226"/>
      <c r="B711" s="229"/>
      <c r="C711" s="236"/>
      <c r="D711" s="98" t="s">
        <v>4</v>
      </c>
      <c r="E711" s="45">
        <v>0</v>
      </c>
      <c r="F711" s="45">
        <f t="shared" ref="F711:F734" si="157">SUM(G711:K711)</f>
        <v>0</v>
      </c>
      <c r="G711" s="45">
        <v>0</v>
      </c>
      <c r="H711" s="45">
        <v>0</v>
      </c>
      <c r="I711" s="45">
        <v>0</v>
      </c>
      <c r="J711" s="45">
        <v>0</v>
      </c>
      <c r="K711" s="45">
        <v>0</v>
      </c>
      <c r="L711" s="233"/>
      <c r="M711" s="110"/>
    </row>
    <row r="712" spans="1:13" ht="67.5" customHeight="1" x14ac:dyDescent="0.2">
      <c r="A712" s="226"/>
      <c r="B712" s="229"/>
      <c r="C712" s="236"/>
      <c r="D712" s="98" t="s">
        <v>10</v>
      </c>
      <c r="E712" s="45">
        <v>0</v>
      </c>
      <c r="F712" s="45">
        <f t="shared" si="157"/>
        <v>0</v>
      </c>
      <c r="G712" s="45">
        <v>0</v>
      </c>
      <c r="H712" s="45">
        <v>0</v>
      </c>
      <c r="I712" s="45">
        <v>0</v>
      </c>
      <c r="J712" s="45">
        <v>0</v>
      </c>
      <c r="K712" s="45">
        <v>0</v>
      </c>
      <c r="L712" s="233"/>
      <c r="M712" s="110"/>
    </row>
    <row r="713" spans="1:13" ht="84.75" customHeight="1" x14ac:dyDescent="0.2">
      <c r="A713" s="226"/>
      <c r="B713" s="229"/>
      <c r="C713" s="236"/>
      <c r="D713" s="98" t="s">
        <v>26</v>
      </c>
      <c r="E713" s="45">
        <v>0</v>
      </c>
      <c r="F713" s="45">
        <f t="shared" si="157"/>
        <v>250</v>
      </c>
      <c r="G713" s="45">
        <v>0</v>
      </c>
      <c r="H713" s="45">
        <v>0</v>
      </c>
      <c r="I713" s="45">
        <v>250</v>
      </c>
      <c r="J713" s="45">
        <v>0</v>
      </c>
      <c r="K713" s="45">
        <v>0</v>
      </c>
      <c r="L713" s="233"/>
      <c r="M713" s="110"/>
    </row>
    <row r="714" spans="1:13" ht="30" customHeight="1" x14ac:dyDescent="0.2">
      <c r="A714" s="227"/>
      <c r="B714" s="230"/>
      <c r="C714" s="236"/>
      <c r="D714" s="98" t="s">
        <v>46</v>
      </c>
      <c r="E714" s="45">
        <v>0</v>
      </c>
      <c r="F714" s="45">
        <f t="shared" si="157"/>
        <v>0</v>
      </c>
      <c r="G714" s="45">
        <v>0</v>
      </c>
      <c r="H714" s="45">
        <v>0</v>
      </c>
      <c r="I714" s="45">
        <v>0</v>
      </c>
      <c r="J714" s="45">
        <v>0</v>
      </c>
      <c r="K714" s="45">
        <v>0</v>
      </c>
      <c r="L714" s="234"/>
      <c r="M714" s="112"/>
    </row>
    <row r="715" spans="1:13" ht="15" customHeight="1" x14ac:dyDescent="0.2">
      <c r="A715" s="225" t="s">
        <v>576</v>
      </c>
      <c r="B715" s="228" t="s">
        <v>577</v>
      </c>
      <c r="C715" s="237">
        <v>2019</v>
      </c>
      <c r="D715" s="98" t="s">
        <v>5</v>
      </c>
      <c r="E715" s="45">
        <f>E716+E717+E718+E719</f>
        <v>0</v>
      </c>
      <c r="F715" s="45">
        <f t="shared" si="157"/>
        <v>1000</v>
      </c>
      <c r="G715" s="45">
        <f>SUM(G716:G719)</f>
        <v>0</v>
      </c>
      <c r="H715" s="45">
        <f>SUM(H716:H719)</f>
        <v>0</v>
      </c>
      <c r="I715" s="45">
        <f>SUM(I716:I719)</f>
        <v>1000</v>
      </c>
      <c r="J715" s="45">
        <f>SUM(J716:J719)</f>
        <v>0</v>
      </c>
      <c r="K715" s="45">
        <f>SUM(K716:K719)</f>
        <v>0</v>
      </c>
      <c r="L715" s="232" t="s">
        <v>213</v>
      </c>
      <c r="M715" s="111"/>
    </row>
    <row r="716" spans="1:13" ht="51.75" customHeight="1" x14ac:dyDescent="0.2">
      <c r="A716" s="226"/>
      <c r="B716" s="229"/>
      <c r="C716" s="238"/>
      <c r="D716" s="98" t="s">
        <v>4</v>
      </c>
      <c r="E716" s="45">
        <v>0</v>
      </c>
      <c r="F716" s="45">
        <f t="shared" si="157"/>
        <v>0</v>
      </c>
      <c r="G716" s="45">
        <v>0</v>
      </c>
      <c r="H716" s="45">
        <v>0</v>
      </c>
      <c r="I716" s="45">
        <v>0</v>
      </c>
      <c r="J716" s="45">
        <v>0</v>
      </c>
      <c r="K716" s="45">
        <v>0</v>
      </c>
      <c r="L716" s="233"/>
      <c r="M716" s="110"/>
    </row>
    <row r="717" spans="1:13" ht="61.5" customHeight="1" x14ac:dyDescent="0.2">
      <c r="A717" s="226"/>
      <c r="B717" s="229"/>
      <c r="C717" s="238"/>
      <c r="D717" s="98" t="s">
        <v>10</v>
      </c>
      <c r="E717" s="45">
        <v>0</v>
      </c>
      <c r="F717" s="45">
        <f t="shared" si="157"/>
        <v>0</v>
      </c>
      <c r="G717" s="45">
        <v>0</v>
      </c>
      <c r="H717" s="45">
        <v>0</v>
      </c>
      <c r="I717" s="45">
        <v>0</v>
      </c>
      <c r="J717" s="45">
        <v>0</v>
      </c>
      <c r="K717" s="45">
        <v>0</v>
      </c>
      <c r="L717" s="233"/>
      <c r="M717" s="110"/>
    </row>
    <row r="718" spans="1:13" ht="81.75" customHeight="1" x14ac:dyDescent="0.2">
      <c r="A718" s="226"/>
      <c r="B718" s="229"/>
      <c r="C718" s="238"/>
      <c r="D718" s="98" t="s">
        <v>26</v>
      </c>
      <c r="E718" s="45">
        <v>0</v>
      </c>
      <c r="F718" s="45">
        <f t="shared" si="157"/>
        <v>1000</v>
      </c>
      <c r="G718" s="45">
        <v>0</v>
      </c>
      <c r="H718" s="45">
        <v>0</v>
      </c>
      <c r="I718" s="45">
        <v>1000</v>
      </c>
      <c r="J718" s="45">
        <v>0</v>
      </c>
      <c r="K718" s="45">
        <v>0</v>
      </c>
      <c r="L718" s="233"/>
      <c r="M718" s="110"/>
    </row>
    <row r="719" spans="1:13" ht="28.5" customHeight="1" x14ac:dyDescent="0.2">
      <c r="A719" s="227"/>
      <c r="B719" s="230"/>
      <c r="C719" s="239"/>
      <c r="D719" s="98" t="s">
        <v>46</v>
      </c>
      <c r="E719" s="45">
        <v>0</v>
      </c>
      <c r="F719" s="45">
        <f t="shared" si="157"/>
        <v>0</v>
      </c>
      <c r="G719" s="45">
        <v>0</v>
      </c>
      <c r="H719" s="45">
        <v>0</v>
      </c>
      <c r="I719" s="45"/>
      <c r="J719" s="45">
        <v>0</v>
      </c>
      <c r="K719" s="45">
        <v>0</v>
      </c>
      <c r="L719" s="234"/>
      <c r="M719" s="112"/>
    </row>
    <row r="720" spans="1:13" ht="15" customHeight="1" x14ac:dyDescent="0.2">
      <c r="A720" s="225" t="s">
        <v>578</v>
      </c>
      <c r="B720" s="228" t="s">
        <v>588</v>
      </c>
      <c r="C720" s="237">
        <v>2019</v>
      </c>
      <c r="D720" s="98" t="s">
        <v>5</v>
      </c>
      <c r="E720" s="45">
        <f>E721+E722+E723+E724</f>
        <v>0</v>
      </c>
      <c r="F720" s="45">
        <f t="shared" si="157"/>
        <v>1000</v>
      </c>
      <c r="G720" s="45">
        <f>SUM(G721:G724)</f>
        <v>0</v>
      </c>
      <c r="H720" s="45">
        <f>SUM(H721:H724)</f>
        <v>0</v>
      </c>
      <c r="I720" s="45">
        <f>SUM(I721:I724)</f>
        <v>1000</v>
      </c>
      <c r="J720" s="45">
        <f>SUM(J721:J724)</f>
        <v>0</v>
      </c>
      <c r="K720" s="45">
        <f>SUM(K721:K724)</f>
        <v>0</v>
      </c>
      <c r="L720" s="232" t="s">
        <v>213</v>
      </c>
      <c r="M720" s="111"/>
    </row>
    <row r="721" spans="1:13" ht="48.75" customHeight="1" x14ac:dyDescent="0.2">
      <c r="A721" s="226"/>
      <c r="B721" s="229"/>
      <c r="C721" s="238"/>
      <c r="D721" s="98" t="s">
        <v>4</v>
      </c>
      <c r="E721" s="45">
        <v>0</v>
      </c>
      <c r="F721" s="45">
        <f t="shared" si="157"/>
        <v>0</v>
      </c>
      <c r="G721" s="45">
        <v>0</v>
      </c>
      <c r="H721" s="45">
        <v>0</v>
      </c>
      <c r="I721" s="45">
        <v>0</v>
      </c>
      <c r="J721" s="45">
        <v>0</v>
      </c>
      <c r="K721" s="45">
        <v>0</v>
      </c>
      <c r="L721" s="233"/>
      <c r="M721" s="110"/>
    </row>
    <row r="722" spans="1:13" ht="60.75" customHeight="1" x14ac:dyDescent="0.2">
      <c r="A722" s="226"/>
      <c r="B722" s="229"/>
      <c r="C722" s="238"/>
      <c r="D722" s="98" t="s">
        <v>10</v>
      </c>
      <c r="E722" s="45">
        <v>0</v>
      </c>
      <c r="F722" s="45">
        <f t="shared" si="157"/>
        <v>0</v>
      </c>
      <c r="G722" s="45">
        <v>0</v>
      </c>
      <c r="H722" s="45">
        <v>0</v>
      </c>
      <c r="I722" s="45">
        <v>0</v>
      </c>
      <c r="J722" s="45">
        <v>0</v>
      </c>
      <c r="K722" s="45">
        <v>0</v>
      </c>
      <c r="L722" s="233"/>
      <c r="M722" s="110"/>
    </row>
    <row r="723" spans="1:13" ht="78" customHeight="1" x14ac:dyDescent="0.2">
      <c r="A723" s="226"/>
      <c r="B723" s="229"/>
      <c r="C723" s="238"/>
      <c r="D723" s="98" t="s">
        <v>26</v>
      </c>
      <c r="E723" s="45">
        <v>0</v>
      </c>
      <c r="F723" s="45">
        <f t="shared" si="157"/>
        <v>1000</v>
      </c>
      <c r="G723" s="45">
        <v>0</v>
      </c>
      <c r="H723" s="45">
        <v>0</v>
      </c>
      <c r="I723" s="45">
        <v>1000</v>
      </c>
      <c r="J723" s="45">
        <v>0</v>
      </c>
      <c r="K723" s="45">
        <v>0</v>
      </c>
      <c r="L723" s="233"/>
      <c r="M723" s="110"/>
    </row>
    <row r="724" spans="1:13" ht="36.75" customHeight="1" x14ac:dyDescent="0.2">
      <c r="A724" s="227"/>
      <c r="B724" s="230"/>
      <c r="C724" s="239"/>
      <c r="D724" s="98" t="s">
        <v>46</v>
      </c>
      <c r="E724" s="45">
        <v>0</v>
      </c>
      <c r="F724" s="45">
        <f t="shared" si="157"/>
        <v>0</v>
      </c>
      <c r="G724" s="45">
        <v>0</v>
      </c>
      <c r="H724" s="45">
        <v>0</v>
      </c>
      <c r="I724" s="45">
        <v>0</v>
      </c>
      <c r="J724" s="45">
        <v>0</v>
      </c>
      <c r="K724" s="45">
        <v>0</v>
      </c>
      <c r="L724" s="234"/>
      <c r="M724" s="112"/>
    </row>
    <row r="725" spans="1:13" ht="15" customHeight="1" x14ac:dyDescent="0.2">
      <c r="A725" s="225" t="s">
        <v>579</v>
      </c>
      <c r="B725" s="228" t="s">
        <v>580</v>
      </c>
      <c r="C725" s="236">
        <v>2019</v>
      </c>
      <c r="D725" s="98" t="s">
        <v>5</v>
      </c>
      <c r="E725" s="45">
        <f>E726+E727+E728+E729</f>
        <v>0</v>
      </c>
      <c r="F725" s="45">
        <f t="shared" si="157"/>
        <v>150</v>
      </c>
      <c r="G725" s="45">
        <f>SUM(G726:G729)</f>
        <v>0</v>
      </c>
      <c r="H725" s="45">
        <f>SUM(H726:H729)</f>
        <v>0</v>
      </c>
      <c r="I725" s="45">
        <f>SUM(I726:I729)</f>
        <v>150</v>
      </c>
      <c r="J725" s="45">
        <f>SUM(J726:J729)</f>
        <v>0</v>
      </c>
      <c r="K725" s="45">
        <f>SUM(K726:K729)</f>
        <v>0</v>
      </c>
      <c r="L725" s="232" t="s">
        <v>213</v>
      </c>
      <c r="M725" s="111"/>
    </row>
    <row r="726" spans="1:13" ht="45.75" customHeight="1" x14ac:dyDescent="0.2">
      <c r="A726" s="226"/>
      <c r="B726" s="229"/>
      <c r="C726" s="236"/>
      <c r="D726" s="98" t="s">
        <v>4</v>
      </c>
      <c r="E726" s="45">
        <v>0</v>
      </c>
      <c r="F726" s="45">
        <f t="shared" si="157"/>
        <v>0</v>
      </c>
      <c r="G726" s="45">
        <v>0</v>
      </c>
      <c r="H726" s="45">
        <v>0</v>
      </c>
      <c r="I726" s="45">
        <v>0</v>
      </c>
      <c r="J726" s="45">
        <v>0</v>
      </c>
      <c r="K726" s="45">
        <v>0</v>
      </c>
      <c r="L726" s="233"/>
      <c r="M726" s="110"/>
    </row>
    <row r="727" spans="1:13" ht="65.25" customHeight="1" x14ac:dyDescent="0.2">
      <c r="A727" s="226"/>
      <c r="B727" s="229"/>
      <c r="C727" s="236"/>
      <c r="D727" s="98" t="s">
        <v>10</v>
      </c>
      <c r="E727" s="45">
        <v>0</v>
      </c>
      <c r="F727" s="45">
        <f t="shared" si="157"/>
        <v>0</v>
      </c>
      <c r="G727" s="45">
        <v>0</v>
      </c>
      <c r="H727" s="45">
        <v>0</v>
      </c>
      <c r="I727" s="45">
        <v>0</v>
      </c>
      <c r="J727" s="45">
        <v>0</v>
      </c>
      <c r="K727" s="45">
        <v>0</v>
      </c>
      <c r="L727" s="233"/>
      <c r="M727" s="110"/>
    </row>
    <row r="728" spans="1:13" ht="79.5" customHeight="1" x14ac:dyDescent="0.2">
      <c r="A728" s="226"/>
      <c r="B728" s="229"/>
      <c r="C728" s="236"/>
      <c r="D728" s="98" t="s">
        <v>26</v>
      </c>
      <c r="E728" s="45">
        <v>0</v>
      </c>
      <c r="F728" s="45">
        <f t="shared" si="157"/>
        <v>150</v>
      </c>
      <c r="G728" s="45">
        <v>0</v>
      </c>
      <c r="H728" s="45">
        <v>0</v>
      </c>
      <c r="I728" s="45">
        <v>150</v>
      </c>
      <c r="J728" s="45">
        <v>0</v>
      </c>
      <c r="K728" s="45">
        <v>0</v>
      </c>
      <c r="L728" s="233"/>
      <c r="M728" s="110"/>
    </row>
    <row r="729" spans="1:13" ht="35.25" customHeight="1" x14ac:dyDescent="0.2">
      <c r="A729" s="227"/>
      <c r="B729" s="230"/>
      <c r="C729" s="236"/>
      <c r="D729" s="98" t="s">
        <v>46</v>
      </c>
      <c r="E729" s="45">
        <v>0</v>
      </c>
      <c r="F729" s="45">
        <f t="shared" si="157"/>
        <v>0</v>
      </c>
      <c r="G729" s="45">
        <v>0</v>
      </c>
      <c r="H729" s="45">
        <v>0</v>
      </c>
      <c r="I729" s="45">
        <v>0</v>
      </c>
      <c r="J729" s="45">
        <v>0</v>
      </c>
      <c r="K729" s="45">
        <v>0</v>
      </c>
      <c r="L729" s="234"/>
      <c r="M729" s="112"/>
    </row>
    <row r="730" spans="1:13" ht="15" customHeight="1" x14ac:dyDescent="0.2">
      <c r="A730" s="225" t="s">
        <v>581</v>
      </c>
      <c r="B730" s="228" t="s">
        <v>582</v>
      </c>
      <c r="C730" s="237">
        <v>2019</v>
      </c>
      <c r="D730" s="98" t="s">
        <v>5</v>
      </c>
      <c r="E730" s="45">
        <f>E731+E732+E733+E734</f>
        <v>0</v>
      </c>
      <c r="F730" s="45">
        <f t="shared" si="157"/>
        <v>1000</v>
      </c>
      <c r="G730" s="45">
        <f>SUM(G731:G734)</f>
        <v>0</v>
      </c>
      <c r="H730" s="45">
        <f>SUM(H731:H734)</f>
        <v>0</v>
      </c>
      <c r="I730" s="45">
        <f>SUM(I731:I734)</f>
        <v>1000</v>
      </c>
      <c r="J730" s="45">
        <f>SUM(J731:J734)</f>
        <v>0</v>
      </c>
      <c r="K730" s="45">
        <f>SUM(K731:K734)</f>
        <v>0</v>
      </c>
      <c r="L730" s="232" t="s">
        <v>213</v>
      </c>
      <c r="M730" s="111"/>
    </row>
    <row r="731" spans="1:13" ht="50.25" customHeight="1" x14ac:dyDescent="0.2">
      <c r="A731" s="226"/>
      <c r="B731" s="229"/>
      <c r="C731" s="238"/>
      <c r="D731" s="98" t="s">
        <v>4</v>
      </c>
      <c r="E731" s="45">
        <v>0</v>
      </c>
      <c r="F731" s="45">
        <f t="shared" si="157"/>
        <v>0</v>
      </c>
      <c r="G731" s="45">
        <v>0</v>
      </c>
      <c r="H731" s="45">
        <v>0</v>
      </c>
      <c r="I731" s="45">
        <v>0</v>
      </c>
      <c r="J731" s="45">
        <v>0</v>
      </c>
      <c r="K731" s="45">
        <v>0</v>
      </c>
      <c r="L731" s="233"/>
      <c r="M731" s="110"/>
    </row>
    <row r="732" spans="1:13" ht="64.5" customHeight="1" x14ac:dyDescent="0.2">
      <c r="A732" s="226"/>
      <c r="B732" s="229"/>
      <c r="C732" s="238"/>
      <c r="D732" s="98" t="s">
        <v>10</v>
      </c>
      <c r="E732" s="45">
        <v>0</v>
      </c>
      <c r="F732" s="45">
        <f t="shared" si="157"/>
        <v>0</v>
      </c>
      <c r="G732" s="45">
        <v>0</v>
      </c>
      <c r="H732" s="45">
        <v>0</v>
      </c>
      <c r="I732" s="45">
        <v>0</v>
      </c>
      <c r="J732" s="45">
        <v>0</v>
      </c>
      <c r="K732" s="45">
        <v>0</v>
      </c>
      <c r="L732" s="233"/>
      <c r="M732" s="110"/>
    </row>
    <row r="733" spans="1:13" ht="75.75" customHeight="1" x14ac:dyDescent="0.2">
      <c r="A733" s="226"/>
      <c r="B733" s="229"/>
      <c r="C733" s="238"/>
      <c r="D733" s="98" t="s">
        <v>26</v>
      </c>
      <c r="E733" s="45">
        <v>0</v>
      </c>
      <c r="F733" s="45">
        <f t="shared" si="157"/>
        <v>1000</v>
      </c>
      <c r="G733" s="45">
        <v>0</v>
      </c>
      <c r="H733" s="45">
        <v>0</v>
      </c>
      <c r="I733" s="45">
        <v>1000</v>
      </c>
      <c r="J733" s="45">
        <v>0</v>
      </c>
      <c r="K733" s="45">
        <v>0</v>
      </c>
      <c r="L733" s="233"/>
      <c r="M733" s="110"/>
    </row>
    <row r="734" spans="1:13" ht="40.5" customHeight="1" x14ac:dyDescent="0.2">
      <c r="A734" s="227"/>
      <c r="B734" s="230"/>
      <c r="C734" s="239"/>
      <c r="D734" s="98" t="s">
        <v>46</v>
      </c>
      <c r="E734" s="45">
        <v>0</v>
      </c>
      <c r="F734" s="45">
        <f t="shared" si="157"/>
        <v>0</v>
      </c>
      <c r="G734" s="45">
        <v>0</v>
      </c>
      <c r="H734" s="45">
        <v>0</v>
      </c>
      <c r="I734" s="45">
        <v>0</v>
      </c>
      <c r="J734" s="45">
        <v>0</v>
      </c>
      <c r="K734" s="45">
        <v>0</v>
      </c>
      <c r="L734" s="234"/>
      <c r="M734" s="112"/>
    </row>
    <row r="735" spans="1:13" ht="40.5" customHeight="1" x14ac:dyDescent="0.2">
      <c r="A735" s="225" t="s">
        <v>611</v>
      </c>
      <c r="B735" s="228" t="s">
        <v>612</v>
      </c>
      <c r="C735" s="113">
        <v>2019</v>
      </c>
      <c r="D735" s="98" t="s">
        <v>5</v>
      </c>
      <c r="E735" s="45">
        <v>0</v>
      </c>
      <c r="F735" s="45">
        <f>G735+H735+I735+J735+K735</f>
        <v>3500</v>
      </c>
      <c r="G735" s="45">
        <f>G736+G737+G738+G739</f>
        <v>0</v>
      </c>
      <c r="H735" s="45">
        <f>H736+H737+H738+H739</f>
        <v>0</v>
      </c>
      <c r="I735" s="45">
        <f>I736+I737+I738+I739</f>
        <v>3500</v>
      </c>
      <c r="J735" s="45">
        <f>J736+J737+J738+J739</f>
        <v>0</v>
      </c>
      <c r="K735" s="45">
        <f>K736+K737+K738+K739</f>
        <v>0</v>
      </c>
      <c r="L735" s="232" t="s">
        <v>213</v>
      </c>
      <c r="M735" s="110"/>
    </row>
    <row r="736" spans="1:13" ht="40.5" customHeight="1" x14ac:dyDescent="0.2">
      <c r="A736" s="226"/>
      <c r="B736" s="229"/>
      <c r="C736" s="113"/>
      <c r="D736" s="98" t="s">
        <v>4</v>
      </c>
      <c r="E736" s="45">
        <v>0</v>
      </c>
      <c r="F736" s="45">
        <f>G736+H736+I736+J736+K736</f>
        <v>0</v>
      </c>
      <c r="G736" s="45">
        <v>0</v>
      </c>
      <c r="H736" s="45">
        <v>0</v>
      </c>
      <c r="I736" s="45">
        <v>0</v>
      </c>
      <c r="J736" s="45">
        <v>0</v>
      </c>
      <c r="K736" s="45">
        <v>0</v>
      </c>
      <c r="L736" s="233"/>
      <c r="M736" s="110"/>
    </row>
    <row r="737" spans="1:13" ht="40.5" customHeight="1" x14ac:dyDescent="0.2">
      <c r="A737" s="226"/>
      <c r="B737" s="229"/>
      <c r="C737" s="113"/>
      <c r="D737" s="98" t="s">
        <v>10</v>
      </c>
      <c r="E737" s="45">
        <v>0</v>
      </c>
      <c r="F737" s="45">
        <f>G737+H737+I737+J737+K737</f>
        <v>0</v>
      </c>
      <c r="G737" s="45">
        <v>0</v>
      </c>
      <c r="H737" s="45">
        <v>0</v>
      </c>
      <c r="I737" s="45">
        <v>0</v>
      </c>
      <c r="J737" s="45">
        <v>0</v>
      </c>
      <c r="K737" s="45">
        <v>0</v>
      </c>
      <c r="L737" s="233"/>
      <c r="M737" s="110"/>
    </row>
    <row r="738" spans="1:13" ht="40.5" customHeight="1" x14ac:dyDescent="0.2">
      <c r="A738" s="226"/>
      <c r="B738" s="229"/>
      <c r="C738" s="113"/>
      <c r="D738" s="98" t="s">
        <v>26</v>
      </c>
      <c r="E738" s="45">
        <v>0</v>
      </c>
      <c r="F738" s="45">
        <f>G738+H738+I738+J738+K738</f>
        <v>3500</v>
      </c>
      <c r="G738" s="45">
        <v>0</v>
      </c>
      <c r="H738" s="45">
        <v>0</v>
      </c>
      <c r="I738" s="45">
        <v>3500</v>
      </c>
      <c r="J738" s="45">
        <v>0</v>
      </c>
      <c r="K738" s="45">
        <v>0</v>
      </c>
      <c r="L738" s="233"/>
      <c r="M738" s="110"/>
    </row>
    <row r="739" spans="1:13" ht="40.5" customHeight="1" x14ac:dyDescent="0.2">
      <c r="A739" s="227"/>
      <c r="B739" s="230"/>
      <c r="C739" s="113"/>
      <c r="D739" s="98" t="s">
        <v>46</v>
      </c>
      <c r="E739" s="45">
        <v>0</v>
      </c>
      <c r="F739" s="45">
        <f>G739+H739+I739+J739+K739</f>
        <v>0</v>
      </c>
      <c r="G739" s="45">
        <v>0</v>
      </c>
      <c r="H739" s="45">
        <v>0</v>
      </c>
      <c r="I739" s="45">
        <v>0</v>
      </c>
      <c r="J739" s="45">
        <v>0</v>
      </c>
      <c r="K739" s="45">
        <v>0</v>
      </c>
      <c r="L739" s="234"/>
      <c r="M739" s="110"/>
    </row>
    <row r="740" spans="1:13" ht="40.5" customHeight="1" x14ac:dyDescent="0.2">
      <c r="A740" s="225" t="s">
        <v>684</v>
      </c>
      <c r="B740" s="228" t="s">
        <v>685</v>
      </c>
      <c r="C740" s="231"/>
      <c r="D740" s="98" t="s">
        <v>5</v>
      </c>
      <c r="E740" s="45">
        <v>0</v>
      </c>
      <c r="F740" s="45">
        <f t="shared" ref="F740:F744" si="158">G740+H740+I740+J740+K740</f>
        <v>970.5</v>
      </c>
      <c r="G740" s="45">
        <f>G741+G742+G743+G744</f>
        <v>0</v>
      </c>
      <c r="H740" s="45">
        <f t="shared" ref="H740:K740" si="159">H741+H742+H743+H744</f>
        <v>0</v>
      </c>
      <c r="I740" s="45">
        <f t="shared" si="159"/>
        <v>970.5</v>
      </c>
      <c r="J740" s="45">
        <f t="shared" si="159"/>
        <v>0</v>
      </c>
      <c r="K740" s="45">
        <f t="shared" si="159"/>
        <v>0</v>
      </c>
      <c r="L740" s="232" t="s">
        <v>213</v>
      </c>
      <c r="M740" s="235"/>
    </row>
    <row r="741" spans="1:13" ht="40.5" customHeight="1" x14ac:dyDescent="0.2">
      <c r="A741" s="226"/>
      <c r="B741" s="229"/>
      <c r="C741" s="231"/>
      <c r="D741" s="98" t="s">
        <v>4</v>
      </c>
      <c r="E741" s="45">
        <v>0</v>
      </c>
      <c r="F741" s="45">
        <f t="shared" si="158"/>
        <v>0</v>
      </c>
      <c r="G741" s="45">
        <v>0</v>
      </c>
      <c r="H741" s="45">
        <v>0</v>
      </c>
      <c r="I741" s="45">
        <v>0</v>
      </c>
      <c r="J741" s="45">
        <v>0</v>
      </c>
      <c r="K741" s="45">
        <v>0</v>
      </c>
      <c r="L741" s="233"/>
      <c r="M741" s="223"/>
    </row>
    <row r="742" spans="1:13" ht="40.5" customHeight="1" x14ac:dyDescent="0.2">
      <c r="A742" s="226"/>
      <c r="B742" s="229"/>
      <c r="C742" s="231"/>
      <c r="D742" s="98" t="s">
        <v>10</v>
      </c>
      <c r="E742" s="45">
        <v>0</v>
      </c>
      <c r="F742" s="45">
        <f t="shared" si="158"/>
        <v>0</v>
      </c>
      <c r="G742" s="45">
        <v>0</v>
      </c>
      <c r="H742" s="45">
        <v>0</v>
      </c>
      <c r="I742" s="45">
        <v>0</v>
      </c>
      <c r="J742" s="45">
        <v>0</v>
      </c>
      <c r="K742" s="45">
        <v>0</v>
      </c>
      <c r="L742" s="233"/>
      <c r="M742" s="223"/>
    </row>
    <row r="743" spans="1:13" ht="40.5" customHeight="1" x14ac:dyDescent="0.2">
      <c r="A743" s="226"/>
      <c r="B743" s="229"/>
      <c r="C743" s="231"/>
      <c r="D743" s="98" t="s">
        <v>26</v>
      </c>
      <c r="E743" s="45">
        <v>0</v>
      </c>
      <c r="F743" s="45">
        <f t="shared" si="158"/>
        <v>970.5</v>
      </c>
      <c r="G743" s="45">
        <v>0</v>
      </c>
      <c r="H743" s="45">
        <v>0</v>
      </c>
      <c r="I743" s="45">
        <v>970.5</v>
      </c>
      <c r="J743" s="45">
        <v>0</v>
      </c>
      <c r="K743" s="45">
        <v>0</v>
      </c>
      <c r="L743" s="233"/>
      <c r="M743" s="223"/>
    </row>
    <row r="744" spans="1:13" ht="40.5" customHeight="1" x14ac:dyDescent="0.2">
      <c r="A744" s="227"/>
      <c r="B744" s="230"/>
      <c r="C744" s="231"/>
      <c r="D744" s="98" t="s">
        <v>46</v>
      </c>
      <c r="E744" s="45">
        <v>0</v>
      </c>
      <c r="F744" s="45">
        <f t="shared" si="158"/>
        <v>0</v>
      </c>
      <c r="G744" s="45">
        <v>0</v>
      </c>
      <c r="H744" s="45">
        <v>0</v>
      </c>
      <c r="I744" s="45">
        <v>0</v>
      </c>
      <c r="J744" s="45">
        <v>0</v>
      </c>
      <c r="K744" s="45">
        <v>0</v>
      </c>
      <c r="L744" s="234"/>
      <c r="M744" s="224"/>
    </row>
    <row r="745" spans="1:13" ht="15" x14ac:dyDescent="0.2">
      <c r="A745" s="300">
        <v>3</v>
      </c>
      <c r="B745" s="297" t="s">
        <v>238</v>
      </c>
      <c r="C745" s="222" t="s">
        <v>91</v>
      </c>
      <c r="D745" s="98" t="s">
        <v>5</v>
      </c>
      <c r="E745" s="45">
        <f>E750+E755+E760+E765+E770+E775+E780</f>
        <v>2517.1</v>
      </c>
      <c r="F745" s="45">
        <f t="shared" ref="F745:K745" si="160">F750+F755+F760+F765+F770+F775+F780+F785</f>
        <v>14609.9</v>
      </c>
      <c r="G745" s="45">
        <f t="shared" si="160"/>
        <v>3744.6</v>
      </c>
      <c r="H745" s="45">
        <f t="shared" si="160"/>
        <v>2513.1</v>
      </c>
      <c r="I745" s="45">
        <f t="shared" si="160"/>
        <v>3214.2</v>
      </c>
      <c r="J745" s="45">
        <f t="shared" si="160"/>
        <v>2569</v>
      </c>
      <c r="K745" s="45">
        <f t="shared" si="160"/>
        <v>2569</v>
      </c>
      <c r="L745" s="232" t="s">
        <v>213</v>
      </c>
      <c r="M745" s="232" t="s">
        <v>683</v>
      </c>
    </row>
    <row r="746" spans="1:13" ht="45" x14ac:dyDescent="0.2">
      <c r="A746" s="300"/>
      <c r="B746" s="287"/>
      <c r="C746" s="241"/>
      <c r="D746" s="98" t="s">
        <v>4</v>
      </c>
      <c r="E746" s="45">
        <f>E751+E756+E761+E766+E771+E776+E781</f>
        <v>0</v>
      </c>
      <c r="F746" s="45">
        <f t="shared" ref="F746:K749" si="161">F751+F756+F761+F766+F771+F776+F781+F786</f>
        <v>0</v>
      </c>
      <c r="G746" s="45">
        <f t="shared" si="161"/>
        <v>0</v>
      </c>
      <c r="H746" s="45">
        <f t="shared" si="161"/>
        <v>0</v>
      </c>
      <c r="I746" s="45">
        <f t="shared" si="161"/>
        <v>0</v>
      </c>
      <c r="J746" s="45">
        <f t="shared" si="161"/>
        <v>0</v>
      </c>
      <c r="K746" s="45">
        <f t="shared" si="161"/>
        <v>0</v>
      </c>
      <c r="L746" s="243"/>
      <c r="M746" s="243"/>
    </row>
    <row r="747" spans="1:13" ht="60" x14ac:dyDescent="0.2">
      <c r="A747" s="300"/>
      <c r="B747" s="287"/>
      <c r="C747" s="241"/>
      <c r="D747" s="98" t="s">
        <v>10</v>
      </c>
      <c r="E747" s="45">
        <f>E752+E757+E762+E767+E772+E777+E782</f>
        <v>0</v>
      </c>
      <c r="F747" s="45">
        <f t="shared" si="161"/>
        <v>0</v>
      </c>
      <c r="G747" s="45">
        <f t="shared" si="161"/>
        <v>0</v>
      </c>
      <c r="H747" s="45">
        <f t="shared" si="161"/>
        <v>0</v>
      </c>
      <c r="I747" s="45">
        <f t="shared" si="161"/>
        <v>0</v>
      </c>
      <c r="J747" s="45">
        <f t="shared" si="161"/>
        <v>0</v>
      </c>
      <c r="K747" s="45">
        <f t="shared" si="161"/>
        <v>0</v>
      </c>
      <c r="L747" s="243"/>
      <c r="M747" s="243"/>
    </row>
    <row r="748" spans="1:13" ht="75" x14ac:dyDescent="0.2">
      <c r="A748" s="300"/>
      <c r="B748" s="287"/>
      <c r="C748" s="241"/>
      <c r="D748" s="98" t="s">
        <v>26</v>
      </c>
      <c r="E748" s="45">
        <f>E753+E758+E763+E768+E773+E778+E783</f>
        <v>2517.1</v>
      </c>
      <c r="F748" s="45">
        <f t="shared" si="161"/>
        <v>14609.9</v>
      </c>
      <c r="G748" s="45">
        <f t="shared" si="161"/>
        <v>3744.6</v>
      </c>
      <c r="H748" s="45">
        <f t="shared" si="161"/>
        <v>2513.1</v>
      </c>
      <c r="I748" s="45">
        <f t="shared" si="161"/>
        <v>3214.2</v>
      </c>
      <c r="J748" s="45">
        <f t="shared" si="161"/>
        <v>2569</v>
      </c>
      <c r="K748" s="45">
        <f t="shared" si="161"/>
        <v>2569</v>
      </c>
      <c r="L748" s="243"/>
      <c r="M748" s="243"/>
    </row>
    <row r="749" spans="1:13" ht="409.5" customHeight="1" x14ac:dyDescent="0.2">
      <c r="A749" s="300"/>
      <c r="B749" s="287"/>
      <c r="C749" s="242"/>
      <c r="D749" s="98" t="s">
        <v>46</v>
      </c>
      <c r="E749" s="45">
        <f>E754+E759+E764+E769+E774+E779+E784</f>
        <v>0</v>
      </c>
      <c r="F749" s="45">
        <f t="shared" si="161"/>
        <v>0</v>
      </c>
      <c r="G749" s="45">
        <f t="shared" si="161"/>
        <v>0</v>
      </c>
      <c r="H749" s="45">
        <f t="shared" si="161"/>
        <v>0</v>
      </c>
      <c r="I749" s="45">
        <f t="shared" si="161"/>
        <v>0</v>
      </c>
      <c r="J749" s="45">
        <f t="shared" si="161"/>
        <v>0</v>
      </c>
      <c r="K749" s="45">
        <f t="shared" si="161"/>
        <v>0</v>
      </c>
      <c r="L749" s="244"/>
      <c r="M749" s="244"/>
    </row>
    <row r="750" spans="1:13" ht="15" customHeight="1" x14ac:dyDescent="0.2">
      <c r="A750" s="300" t="s">
        <v>131</v>
      </c>
      <c r="B750" s="291" t="s">
        <v>239</v>
      </c>
      <c r="C750" s="222" t="s">
        <v>91</v>
      </c>
      <c r="D750" s="98" t="s">
        <v>5</v>
      </c>
      <c r="E750" s="45">
        <f>SUM(E751:E754)</f>
        <v>0</v>
      </c>
      <c r="F750" s="45">
        <f t="shared" ref="F750:F824" si="162">SUM(G750:K750)</f>
        <v>0</v>
      </c>
      <c r="G750" s="45">
        <f>SUM(G751:G754)</f>
        <v>0</v>
      </c>
      <c r="H750" s="45">
        <f>SUM(H751:H754)</f>
        <v>0</v>
      </c>
      <c r="I750" s="45">
        <f>SUM(I751:I754)</f>
        <v>0</v>
      </c>
      <c r="J750" s="45">
        <f>SUM(J751:J754)</f>
        <v>0</v>
      </c>
      <c r="K750" s="45">
        <f>SUM(K751:K754)</f>
        <v>0</v>
      </c>
      <c r="L750" s="232" t="s">
        <v>213</v>
      </c>
      <c r="M750" s="232"/>
    </row>
    <row r="751" spans="1:13" ht="45" x14ac:dyDescent="0.2">
      <c r="A751" s="300"/>
      <c r="B751" s="276"/>
      <c r="C751" s="241"/>
      <c r="D751" s="98" t="s">
        <v>4</v>
      </c>
      <c r="E751" s="45">
        <v>0</v>
      </c>
      <c r="F751" s="45">
        <f t="shared" si="162"/>
        <v>0</v>
      </c>
      <c r="G751" s="45">
        <v>0</v>
      </c>
      <c r="H751" s="45">
        <v>0</v>
      </c>
      <c r="I751" s="45">
        <v>0</v>
      </c>
      <c r="J751" s="45">
        <v>0</v>
      </c>
      <c r="K751" s="45">
        <v>0</v>
      </c>
      <c r="L751" s="243"/>
      <c r="M751" s="243"/>
    </row>
    <row r="752" spans="1:13" ht="60" x14ac:dyDescent="0.2">
      <c r="A752" s="300"/>
      <c r="B752" s="276"/>
      <c r="C752" s="241"/>
      <c r="D752" s="98" t="s">
        <v>10</v>
      </c>
      <c r="E752" s="45">
        <v>0</v>
      </c>
      <c r="F752" s="45">
        <f t="shared" si="162"/>
        <v>0</v>
      </c>
      <c r="G752" s="45">
        <v>0</v>
      </c>
      <c r="H752" s="45">
        <v>0</v>
      </c>
      <c r="I752" s="45">
        <v>0</v>
      </c>
      <c r="J752" s="45">
        <v>0</v>
      </c>
      <c r="K752" s="45">
        <v>0</v>
      </c>
      <c r="L752" s="243"/>
      <c r="M752" s="243"/>
    </row>
    <row r="753" spans="1:13" ht="75" x14ac:dyDescent="0.2">
      <c r="A753" s="300"/>
      <c r="B753" s="276"/>
      <c r="C753" s="241"/>
      <c r="D753" s="98" t="s">
        <v>26</v>
      </c>
      <c r="E753" s="45">
        <v>0</v>
      </c>
      <c r="F753" s="45">
        <f t="shared" si="162"/>
        <v>0</v>
      </c>
      <c r="G753" s="45">
        <v>0</v>
      </c>
      <c r="H753" s="45">
        <v>0</v>
      </c>
      <c r="I753" s="45">
        <v>0</v>
      </c>
      <c r="J753" s="45">
        <v>0</v>
      </c>
      <c r="K753" s="45">
        <v>0</v>
      </c>
      <c r="L753" s="243"/>
      <c r="M753" s="243"/>
    </row>
    <row r="754" spans="1:13" ht="30" x14ac:dyDescent="0.2">
      <c r="A754" s="300"/>
      <c r="B754" s="276"/>
      <c r="C754" s="242"/>
      <c r="D754" s="98" t="s">
        <v>46</v>
      </c>
      <c r="E754" s="45">
        <v>0</v>
      </c>
      <c r="F754" s="45">
        <f t="shared" si="162"/>
        <v>0</v>
      </c>
      <c r="G754" s="45">
        <v>0</v>
      </c>
      <c r="H754" s="45">
        <v>0</v>
      </c>
      <c r="I754" s="45">
        <v>0</v>
      </c>
      <c r="J754" s="45">
        <v>0</v>
      </c>
      <c r="K754" s="45">
        <v>0</v>
      </c>
      <c r="L754" s="244"/>
      <c r="M754" s="244"/>
    </row>
    <row r="755" spans="1:13" ht="15" customHeight="1" x14ac:dyDescent="0.2">
      <c r="A755" s="240" t="s">
        <v>232</v>
      </c>
      <c r="B755" s="303" t="s">
        <v>240</v>
      </c>
      <c r="C755" s="222" t="s">
        <v>91</v>
      </c>
      <c r="D755" s="98" t="s">
        <v>5</v>
      </c>
      <c r="E755" s="45">
        <f>E756+E757+E758+E759</f>
        <v>0</v>
      </c>
      <c r="F755" s="45">
        <f t="shared" si="162"/>
        <v>0</v>
      </c>
      <c r="G755" s="45">
        <f>SUM(G756:G759)</f>
        <v>0</v>
      </c>
      <c r="H755" s="45">
        <f>SUM(H756:H759)</f>
        <v>0</v>
      </c>
      <c r="I755" s="45">
        <f>SUM(I756:I759)</f>
        <v>0</v>
      </c>
      <c r="J755" s="45">
        <f>SUM(J756:J759)</f>
        <v>0</v>
      </c>
      <c r="K755" s="45">
        <f>SUM(K756:K759)</f>
        <v>0</v>
      </c>
      <c r="L755" s="232" t="s">
        <v>213</v>
      </c>
      <c r="M755" s="232"/>
    </row>
    <row r="756" spans="1:13" ht="45" x14ac:dyDescent="0.2">
      <c r="A756" s="245"/>
      <c r="B756" s="243"/>
      <c r="C756" s="241"/>
      <c r="D756" s="98" t="s">
        <v>4</v>
      </c>
      <c r="E756" s="45">
        <v>0</v>
      </c>
      <c r="F756" s="45">
        <f t="shared" si="162"/>
        <v>0</v>
      </c>
      <c r="G756" s="45">
        <v>0</v>
      </c>
      <c r="H756" s="45">
        <v>0</v>
      </c>
      <c r="I756" s="45">
        <v>0</v>
      </c>
      <c r="J756" s="45">
        <v>0</v>
      </c>
      <c r="K756" s="45">
        <v>0</v>
      </c>
      <c r="L756" s="243"/>
      <c r="M756" s="243"/>
    </row>
    <row r="757" spans="1:13" ht="60" x14ac:dyDescent="0.2">
      <c r="A757" s="245"/>
      <c r="B757" s="243"/>
      <c r="C757" s="241"/>
      <c r="D757" s="98" t="s">
        <v>10</v>
      </c>
      <c r="E757" s="45">
        <v>0</v>
      </c>
      <c r="F757" s="45">
        <f t="shared" si="162"/>
        <v>0</v>
      </c>
      <c r="G757" s="45">
        <v>0</v>
      </c>
      <c r="H757" s="45">
        <v>0</v>
      </c>
      <c r="I757" s="45">
        <v>0</v>
      </c>
      <c r="J757" s="45">
        <v>0</v>
      </c>
      <c r="K757" s="45">
        <v>0</v>
      </c>
      <c r="L757" s="243"/>
      <c r="M757" s="243"/>
    </row>
    <row r="758" spans="1:13" ht="75" x14ac:dyDescent="0.2">
      <c r="A758" s="245"/>
      <c r="B758" s="243"/>
      <c r="C758" s="241"/>
      <c r="D758" s="98" t="s">
        <v>26</v>
      </c>
      <c r="E758" s="45">
        <v>0</v>
      </c>
      <c r="F758" s="45">
        <f t="shared" si="162"/>
        <v>0</v>
      </c>
      <c r="G758" s="45">
        <v>0</v>
      </c>
      <c r="H758" s="45">
        <v>0</v>
      </c>
      <c r="I758" s="45">
        <v>0</v>
      </c>
      <c r="J758" s="45">
        <v>0</v>
      </c>
      <c r="K758" s="45">
        <v>0</v>
      </c>
      <c r="L758" s="243"/>
      <c r="M758" s="243"/>
    </row>
    <row r="759" spans="1:13" ht="30" x14ac:dyDescent="0.2">
      <c r="A759" s="246"/>
      <c r="B759" s="244"/>
      <c r="C759" s="242"/>
      <c r="D759" s="98" t="s">
        <v>46</v>
      </c>
      <c r="E759" s="45">
        <v>0</v>
      </c>
      <c r="F759" s="45">
        <f t="shared" si="162"/>
        <v>0</v>
      </c>
      <c r="G759" s="45">
        <v>0</v>
      </c>
      <c r="H759" s="45">
        <v>0</v>
      </c>
      <c r="I759" s="45">
        <v>0</v>
      </c>
      <c r="J759" s="45">
        <v>0</v>
      </c>
      <c r="K759" s="45">
        <v>0</v>
      </c>
      <c r="L759" s="244"/>
      <c r="M759" s="244"/>
    </row>
    <row r="760" spans="1:13" ht="15" customHeight="1" x14ac:dyDescent="0.2">
      <c r="A760" s="240" t="s">
        <v>233</v>
      </c>
      <c r="B760" s="303" t="s">
        <v>241</v>
      </c>
      <c r="C760" s="222" t="s">
        <v>91</v>
      </c>
      <c r="D760" s="98" t="s">
        <v>5</v>
      </c>
      <c r="E760" s="45">
        <f>SUM(E761:E764)</f>
        <v>0</v>
      </c>
      <c r="F760" s="45">
        <f t="shared" si="162"/>
        <v>0</v>
      </c>
      <c r="G760" s="45">
        <f>SUM(G761:G764)</f>
        <v>0</v>
      </c>
      <c r="H760" s="45">
        <f>SUM(H761:H764)</f>
        <v>0</v>
      </c>
      <c r="I760" s="45">
        <f>SUM(I761:I764)</f>
        <v>0</v>
      </c>
      <c r="J760" s="45">
        <f>SUM(J761:J764)</f>
        <v>0</v>
      </c>
      <c r="K760" s="45">
        <f>SUM(K761:K764)</f>
        <v>0</v>
      </c>
      <c r="L760" s="232" t="s">
        <v>213</v>
      </c>
      <c r="M760" s="232"/>
    </row>
    <row r="761" spans="1:13" ht="45" x14ac:dyDescent="0.2">
      <c r="A761" s="245"/>
      <c r="B761" s="243"/>
      <c r="C761" s="241"/>
      <c r="D761" s="98" t="s">
        <v>4</v>
      </c>
      <c r="E761" s="45">
        <v>0</v>
      </c>
      <c r="F761" s="45">
        <f t="shared" si="162"/>
        <v>0</v>
      </c>
      <c r="G761" s="45">
        <v>0</v>
      </c>
      <c r="H761" s="45">
        <v>0</v>
      </c>
      <c r="I761" s="45">
        <v>0</v>
      </c>
      <c r="J761" s="45">
        <v>0</v>
      </c>
      <c r="K761" s="45">
        <v>0</v>
      </c>
      <c r="L761" s="243"/>
      <c r="M761" s="243"/>
    </row>
    <row r="762" spans="1:13" ht="60" x14ac:dyDescent="0.2">
      <c r="A762" s="245"/>
      <c r="B762" s="243"/>
      <c r="C762" s="241"/>
      <c r="D762" s="98" t="s">
        <v>10</v>
      </c>
      <c r="E762" s="45">
        <v>0</v>
      </c>
      <c r="F762" s="45">
        <f t="shared" si="162"/>
        <v>0</v>
      </c>
      <c r="G762" s="45">
        <v>0</v>
      </c>
      <c r="H762" s="45">
        <v>0</v>
      </c>
      <c r="I762" s="45">
        <v>0</v>
      </c>
      <c r="J762" s="45">
        <v>0</v>
      </c>
      <c r="K762" s="45">
        <v>0</v>
      </c>
      <c r="L762" s="243"/>
      <c r="M762" s="243"/>
    </row>
    <row r="763" spans="1:13" ht="75" x14ac:dyDescent="0.2">
      <c r="A763" s="245"/>
      <c r="B763" s="243"/>
      <c r="C763" s="241"/>
      <c r="D763" s="98" t="s">
        <v>26</v>
      </c>
      <c r="E763" s="45">
        <v>0</v>
      </c>
      <c r="F763" s="45">
        <f t="shared" si="162"/>
        <v>0</v>
      </c>
      <c r="G763" s="45">
        <v>0</v>
      </c>
      <c r="H763" s="45">
        <v>0</v>
      </c>
      <c r="I763" s="45">
        <v>0</v>
      </c>
      <c r="J763" s="45">
        <v>0</v>
      </c>
      <c r="K763" s="45">
        <v>0</v>
      </c>
      <c r="L763" s="243"/>
      <c r="M763" s="243"/>
    </row>
    <row r="764" spans="1:13" ht="30" x14ac:dyDescent="0.2">
      <c r="A764" s="246"/>
      <c r="B764" s="244"/>
      <c r="C764" s="242"/>
      <c r="D764" s="98" t="s">
        <v>46</v>
      </c>
      <c r="E764" s="45">
        <v>0</v>
      </c>
      <c r="F764" s="45">
        <f t="shared" si="162"/>
        <v>0</v>
      </c>
      <c r="G764" s="45">
        <v>0</v>
      </c>
      <c r="H764" s="45">
        <v>0</v>
      </c>
      <c r="I764" s="45">
        <v>0</v>
      </c>
      <c r="J764" s="45">
        <v>0</v>
      </c>
      <c r="K764" s="45">
        <v>0</v>
      </c>
      <c r="L764" s="244"/>
      <c r="M764" s="244"/>
    </row>
    <row r="765" spans="1:13" ht="15" customHeight="1" x14ac:dyDescent="0.2">
      <c r="A765" s="240" t="s">
        <v>234</v>
      </c>
      <c r="B765" s="303" t="s">
        <v>242</v>
      </c>
      <c r="C765" s="222" t="s">
        <v>91</v>
      </c>
      <c r="D765" s="98" t="s">
        <v>5</v>
      </c>
      <c r="E765" s="45">
        <f>SUM(E766:E769)</f>
        <v>0</v>
      </c>
      <c r="F765" s="45">
        <f t="shared" si="162"/>
        <v>0</v>
      </c>
      <c r="G765" s="45">
        <f>SUM(G766:G769)</f>
        <v>0</v>
      </c>
      <c r="H765" s="45">
        <f>SUM(H766:H769)</f>
        <v>0</v>
      </c>
      <c r="I765" s="45">
        <f>SUM(I766:I769)</f>
        <v>0</v>
      </c>
      <c r="J765" s="45">
        <f>SUM(J766:J769)</f>
        <v>0</v>
      </c>
      <c r="K765" s="45">
        <f>SUM(K766:K769)</f>
        <v>0</v>
      </c>
      <c r="L765" s="232" t="s">
        <v>213</v>
      </c>
      <c r="M765" s="232"/>
    </row>
    <row r="766" spans="1:13" ht="45" x14ac:dyDescent="0.2">
      <c r="A766" s="245"/>
      <c r="B766" s="243"/>
      <c r="C766" s="241"/>
      <c r="D766" s="98" t="s">
        <v>4</v>
      </c>
      <c r="E766" s="45">
        <v>0</v>
      </c>
      <c r="F766" s="45">
        <f t="shared" si="162"/>
        <v>0</v>
      </c>
      <c r="G766" s="45">
        <v>0</v>
      </c>
      <c r="H766" s="45">
        <v>0</v>
      </c>
      <c r="I766" s="45">
        <v>0</v>
      </c>
      <c r="J766" s="45">
        <v>0</v>
      </c>
      <c r="K766" s="45">
        <v>0</v>
      </c>
      <c r="L766" s="243"/>
      <c r="M766" s="243"/>
    </row>
    <row r="767" spans="1:13" ht="60" x14ac:dyDescent="0.2">
      <c r="A767" s="245"/>
      <c r="B767" s="243"/>
      <c r="C767" s="241"/>
      <c r="D767" s="98" t="s">
        <v>10</v>
      </c>
      <c r="E767" s="45">
        <v>0</v>
      </c>
      <c r="F767" s="45">
        <f t="shared" si="162"/>
        <v>0</v>
      </c>
      <c r="G767" s="45">
        <v>0</v>
      </c>
      <c r="H767" s="45">
        <v>0</v>
      </c>
      <c r="I767" s="45">
        <v>0</v>
      </c>
      <c r="J767" s="45">
        <v>0</v>
      </c>
      <c r="K767" s="45">
        <v>0</v>
      </c>
      <c r="L767" s="243"/>
      <c r="M767" s="243"/>
    </row>
    <row r="768" spans="1:13" ht="75" x14ac:dyDescent="0.2">
      <c r="A768" s="245"/>
      <c r="B768" s="243"/>
      <c r="C768" s="241"/>
      <c r="D768" s="98" t="s">
        <v>26</v>
      </c>
      <c r="E768" s="45">
        <v>0</v>
      </c>
      <c r="F768" s="45">
        <f t="shared" si="162"/>
        <v>0</v>
      </c>
      <c r="G768" s="45">
        <v>0</v>
      </c>
      <c r="H768" s="45">
        <v>0</v>
      </c>
      <c r="I768" s="45">
        <v>0</v>
      </c>
      <c r="J768" s="45">
        <v>0</v>
      </c>
      <c r="K768" s="45">
        <v>0</v>
      </c>
      <c r="L768" s="243"/>
      <c r="M768" s="243"/>
    </row>
    <row r="769" spans="1:13" ht="30" x14ac:dyDescent="0.2">
      <c r="A769" s="246"/>
      <c r="B769" s="244"/>
      <c r="C769" s="242"/>
      <c r="D769" s="98" t="s">
        <v>46</v>
      </c>
      <c r="E769" s="45">
        <v>0</v>
      </c>
      <c r="F769" s="45">
        <f t="shared" si="162"/>
        <v>0</v>
      </c>
      <c r="G769" s="45">
        <v>0</v>
      </c>
      <c r="H769" s="45">
        <v>0</v>
      </c>
      <c r="I769" s="45">
        <v>0</v>
      </c>
      <c r="J769" s="45">
        <v>0</v>
      </c>
      <c r="K769" s="45">
        <v>0</v>
      </c>
      <c r="L769" s="244"/>
      <c r="M769" s="244"/>
    </row>
    <row r="770" spans="1:13" ht="15" x14ac:dyDescent="0.2">
      <c r="A770" s="240" t="s">
        <v>235</v>
      </c>
      <c r="B770" s="232" t="s">
        <v>243</v>
      </c>
      <c r="C770" s="222" t="s">
        <v>91</v>
      </c>
      <c r="D770" s="98" t="s">
        <v>5</v>
      </c>
      <c r="E770" s="45">
        <f>SUM(E771:E774)</f>
        <v>0</v>
      </c>
      <c r="F770" s="45">
        <f t="shared" si="162"/>
        <v>0</v>
      </c>
      <c r="G770" s="45">
        <f>SUM(G771:G774)</f>
        <v>0</v>
      </c>
      <c r="H770" s="45">
        <f>SUM(H771:H774)</f>
        <v>0</v>
      </c>
      <c r="I770" s="45">
        <f>SUM(I771:I774)</f>
        <v>0</v>
      </c>
      <c r="J770" s="45">
        <f>SUM(J771:J774)</f>
        <v>0</v>
      </c>
      <c r="K770" s="45">
        <f>SUM(K771:K774)</f>
        <v>0</v>
      </c>
      <c r="L770" s="232" t="s">
        <v>213</v>
      </c>
      <c r="M770" s="232"/>
    </row>
    <row r="771" spans="1:13" ht="45" x14ac:dyDescent="0.2">
      <c r="A771" s="245"/>
      <c r="B771" s="243"/>
      <c r="C771" s="241"/>
      <c r="D771" s="98" t="s">
        <v>4</v>
      </c>
      <c r="E771" s="45">
        <v>0</v>
      </c>
      <c r="F771" s="45">
        <f t="shared" si="162"/>
        <v>0</v>
      </c>
      <c r="G771" s="45">
        <v>0</v>
      </c>
      <c r="H771" s="45">
        <v>0</v>
      </c>
      <c r="I771" s="45">
        <v>0</v>
      </c>
      <c r="J771" s="45">
        <v>0</v>
      </c>
      <c r="K771" s="45">
        <v>0</v>
      </c>
      <c r="L771" s="243"/>
      <c r="M771" s="243"/>
    </row>
    <row r="772" spans="1:13" ht="60" x14ac:dyDescent="0.2">
      <c r="A772" s="245"/>
      <c r="B772" s="243"/>
      <c r="C772" s="241"/>
      <c r="D772" s="98" t="s">
        <v>10</v>
      </c>
      <c r="E772" s="45">
        <v>0</v>
      </c>
      <c r="F772" s="45">
        <f t="shared" si="162"/>
        <v>0</v>
      </c>
      <c r="G772" s="45">
        <v>0</v>
      </c>
      <c r="H772" s="45">
        <v>0</v>
      </c>
      <c r="I772" s="45">
        <v>0</v>
      </c>
      <c r="J772" s="45">
        <v>0</v>
      </c>
      <c r="K772" s="45">
        <v>0</v>
      </c>
      <c r="L772" s="243"/>
      <c r="M772" s="243"/>
    </row>
    <row r="773" spans="1:13" ht="75" x14ac:dyDescent="0.2">
      <c r="A773" s="245"/>
      <c r="B773" s="243"/>
      <c r="C773" s="241"/>
      <c r="D773" s="98" t="s">
        <v>26</v>
      </c>
      <c r="E773" s="45">
        <v>0</v>
      </c>
      <c r="F773" s="45">
        <f t="shared" si="162"/>
        <v>0</v>
      </c>
      <c r="G773" s="45">
        <v>0</v>
      </c>
      <c r="H773" s="45">
        <v>0</v>
      </c>
      <c r="I773" s="45">
        <v>0</v>
      </c>
      <c r="J773" s="45">
        <v>0</v>
      </c>
      <c r="K773" s="45">
        <v>0</v>
      </c>
      <c r="L773" s="243"/>
      <c r="M773" s="243"/>
    </row>
    <row r="774" spans="1:13" ht="30" x14ac:dyDescent="0.2">
      <c r="A774" s="246"/>
      <c r="B774" s="244"/>
      <c r="C774" s="242"/>
      <c r="D774" s="98" t="s">
        <v>46</v>
      </c>
      <c r="E774" s="45">
        <v>0</v>
      </c>
      <c r="F774" s="45">
        <f t="shared" si="162"/>
        <v>0</v>
      </c>
      <c r="G774" s="45">
        <v>0</v>
      </c>
      <c r="H774" s="45">
        <v>0</v>
      </c>
      <c r="I774" s="45">
        <v>0</v>
      </c>
      <c r="J774" s="45">
        <v>0</v>
      </c>
      <c r="K774" s="45">
        <v>0</v>
      </c>
      <c r="L774" s="244"/>
      <c r="M774" s="244"/>
    </row>
    <row r="775" spans="1:13" ht="15" x14ac:dyDescent="0.2">
      <c r="A775" s="240" t="s">
        <v>236</v>
      </c>
      <c r="B775" s="232" t="s">
        <v>244</v>
      </c>
      <c r="C775" s="222" t="s">
        <v>91</v>
      </c>
      <c r="D775" s="98" t="s">
        <v>5</v>
      </c>
      <c r="E775" s="45">
        <f>SUM(E776:E779)</f>
        <v>1457.1</v>
      </c>
      <c r="F775" s="45">
        <f t="shared" si="162"/>
        <v>6205.7999999999993</v>
      </c>
      <c r="G775" s="45">
        <f>SUM(G776:G779)</f>
        <v>2247.6999999999998</v>
      </c>
      <c r="H775" s="45">
        <f>SUM(H776:H779)</f>
        <v>1051.0999999999999</v>
      </c>
      <c r="I775" s="45">
        <f>SUM(I776:I779)</f>
        <v>969</v>
      </c>
      <c r="J775" s="45">
        <f>SUM(J776:J779)</f>
        <v>969</v>
      </c>
      <c r="K775" s="45">
        <f>SUM(K776:K779)</f>
        <v>969</v>
      </c>
      <c r="L775" s="232" t="s">
        <v>213</v>
      </c>
      <c r="M775" s="232"/>
    </row>
    <row r="776" spans="1:13" ht="45" x14ac:dyDescent="0.2">
      <c r="A776" s="245"/>
      <c r="B776" s="243"/>
      <c r="C776" s="241"/>
      <c r="D776" s="98" t="s">
        <v>4</v>
      </c>
      <c r="E776" s="45">
        <v>0</v>
      </c>
      <c r="F776" s="45">
        <f t="shared" si="162"/>
        <v>0</v>
      </c>
      <c r="G776" s="45">
        <v>0</v>
      </c>
      <c r="H776" s="45">
        <v>0</v>
      </c>
      <c r="I776" s="45">
        <v>0</v>
      </c>
      <c r="J776" s="45">
        <v>0</v>
      </c>
      <c r="K776" s="45">
        <v>0</v>
      </c>
      <c r="L776" s="243"/>
      <c r="M776" s="243"/>
    </row>
    <row r="777" spans="1:13" ht="60" x14ac:dyDescent="0.2">
      <c r="A777" s="245"/>
      <c r="B777" s="243"/>
      <c r="C777" s="241"/>
      <c r="D777" s="98" t="s">
        <v>10</v>
      </c>
      <c r="E777" s="45">
        <v>0</v>
      </c>
      <c r="F777" s="45">
        <f t="shared" si="162"/>
        <v>0</v>
      </c>
      <c r="G777" s="45">
        <v>0</v>
      </c>
      <c r="H777" s="45">
        <v>0</v>
      </c>
      <c r="I777" s="45">
        <v>0</v>
      </c>
      <c r="J777" s="45">
        <v>0</v>
      </c>
      <c r="K777" s="45">
        <v>0</v>
      </c>
      <c r="L777" s="243"/>
      <c r="M777" s="243"/>
    </row>
    <row r="778" spans="1:13" ht="75" x14ac:dyDescent="0.2">
      <c r="A778" s="245"/>
      <c r="B778" s="243"/>
      <c r="C778" s="241"/>
      <c r="D778" s="98" t="s">
        <v>26</v>
      </c>
      <c r="E778" s="45">
        <v>1457.1</v>
      </c>
      <c r="F778" s="45">
        <f t="shared" si="162"/>
        <v>6205.7999999999993</v>
      </c>
      <c r="G778" s="45">
        <v>2247.6999999999998</v>
      </c>
      <c r="H778" s="45">
        <f>2450-1398.9</f>
        <v>1051.0999999999999</v>
      </c>
      <c r="I778" s="45">
        <v>969</v>
      </c>
      <c r="J778" s="45">
        <v>969</v>
      </c>
      <c r="K778" s="45">
        <v>969</v>
      </c>
      <c r="L778" s="243"/>
      <c r="M778" s="243"/>
    </row>
    <row r="779" spans="1:13" ht="30" x14ac:dyDescent="0.2">
      <c r="A779" s="246"/>
      <c r="B779" s="244"/>
      <c r="C779" s="242"/>
      <c r="D779" s="98" t="s">
        <v>46</v>
      </c>
      <c r="E779" s="45">
        <v>0</v>
      </c>
      <c r="F779" s="45">
        <f t="shared" si="162"/>
        <v>0</v>
      </c>
      <c r="G779" s="45">
        <v>0</v>
      </c>
      <c r="H779" s="45">
        <v>0</v>
      </c>
      <c r="I779" s="45">
        <v>0</v>
      </c>
      <c r="J779" s="45">
        <v>0</v>
      </c>
      <c r="K779" s="45">
        <v>0</v>
      </c>
      <c r="L779" s="244"/>
      <c r="M779" s="244"/>
    </row>
    <row r="780" spans="1:13" ht="15" x14ac:dyDescent="0.2">
      <c r="A780" s="240" t="s">
        <v>237</v>
      </c>
      <c r="B780" s="303" t="s">
        <v>489</v>
      </c>
      <c r="C780" s="222" t="s">
        <v>91</v>
      </c>
      <c r="D780" s="98" t="s">
        <v>5</v>
      </c>
      <c r="E780" s="45">
        <f>SUM(E781:E784)</f>
        <v>1060</v>
      </c>
      <c r="F780" s="45">
        <f t="shared" si="162"/>
        <v>7767.1</v>
      </c>
      <c r="G780" s="45">
        <f>SUM(G781:G784)</f>
        <v>1496.9</v>
      </c>
      <c r="H780" s="45">
        <f>SUM(H781:H784)</f>
        <v>825</v>
      </c>
      <c r="I780" s="45">
        <f>SUM(I781:I784)</f>
        <v>2245.1999999999998</v>
      </c>
      <c r="J780" s="45">
        <f>SUM(J781:J784)</f>
        <v>1600</v>
      </c>
      <c r="K780" s="45">
        <f>SUM(K781:K784)</f>
        <v>1600</v>
      </c>
      <c r="L780" s="232" t="s">
        <v>213</v>
      </c>
      <c r="M780" s="232"/>
    </row>
    <row r="781" spans="1:13" ht="45" x14ac:dyDescent="0.2">
      <c r="A781" s="245"/>
      <c r="B781" s="243"/>
      <c r="C781" s="241"/>
      <c r="D781" s="98" t="s">
        <v>4</v>
      </c>
      <c r="E781" s="45">
        <v>0</v>
      </c>
      <c r="F781" s="45">
        <f t="shared" si="162"/>
        <v>0</v>
      </c>
      <c r="G781" s="45">
        <v>0</v>
      </c>
      <c r="H781" s="45">
        <v>0</v>
      </c>
      <c r="I781" s="45">
        <v>0</v>
      </c>
      <c r="J781" s="45">
        <v>0</v>
      </c>
      <c r="K781" s="45">
        <v>0</v>
      </c>
      <c r="L781" s="243"/>
      <c r="M781" s="243"/>
    </row>
    <row r="782" spans="1:13" ht="60" x14ac:dyDescent="0.2">
      <c r="A782" s="245"/>
      <c r="B782" s="243"/>
      <c r="C782" s="241"/>
      <c r="D782" s="98" t="s">
        <v>10</v>
      </c>
      <c r="E782" s="45">
        <v>0</v>
      </c>
      <c r="F782" s="45">
        <f t="shared" si="162"/>
        <v>0</v>
      </c>
      <c r="G782" s="45">
        <v>0</v>
      </c>
      <c r="H782" s="45">
        <v>0</v>
      </c>
      <c r="I782" s="45">
        <v>0</v>
      </c>
      <c r="J782" s="45">
        <v>0</v>
      </c>
      <c r="K782" s="45">
        <v>0</v>
      </c>
      <c r="L782" s="243"/>
      <c r="M782" s="243"/>
    </row>
    <row r="783" spans="1:13" ht="75" x14ac:dyDescent="0.2">
      <c r="A783" s="245"/>
      <c r="B783" s="243"/>
      <c r="C783" s="241"/>
      <c r="D783" s="98" t="s">
        <v>26</v>
      </c>
      <c r="E783" s="45">
        <v>1060</v>
      </c>
      <c r="F783" s="45">
        <f t="shared" si="162"/>
        <v>7767.1</v>
      </c>
      <c r="G783" s="45">
        <v>1496.9</v>
      </c>
      <c r="H783" s="45">
        <f>1325-500</f>
        <v>825</v>
      </c>
      <c r="I783" s="45">
        <f>2500-254.8</f>
        <v>2245.1999999999998</v>
      </c>
      <c r="J783" s="45">
        <v>1600</v>
      </c>
      <c r="K783" s="45">
        <v>1600</v>
      </c>
      <c r="L783" s="243"/>
      <c r="M783" s="243"/>
    </row>
    <row r="784" spans="1:13" ht="30" x14ac:dyDescent="0.2">
      <c r="A784" s="246"/>
      <c r="B784" s="244"/>
      <c r="C784" s="242"/>
      <c r="D784" s="98" t="s">
        <v>46</v>
      </c>
      <c r="E784" s="45">
        <v>0</v>
      </c>
      <c r="F784" s="45">
        <f t="shared" si="162"/>
        <v>0</v>
      </c>
      <c r="G784" s="45">
        <v>0</v>
      </c>
      <c r="H784" s="45">
        <v>0</v>
      </c>
      <c r="I784" s="45">
        <v>0</v>
      </c>
      <c r="J784" s="45">
        <v>0</v>
      </c>
      <c r="K784" s="45">
        <v>0</v>
      </c>
      <c r="L784" s="244"/>
      <c r="M784" s="244"/>
    </row>
    <row r="785" spans="1:13" ht="15" customHeight="1" x14ac:dyDescent="0.2">
      <c r="A785" s="240" t="s">
        <v>532</v>
      </c>
      <c r="B785" s="303" t="s">
        <v>533</v>
      </c>
      <c r="C785" s="222" t="s">
        <v>91</v>
      </c>
      <c r="D785" s="98" t="s">
        <v>5</v>
      </c>
      <c r="E785" s="45">
        <f>SUM(E786:E789)</f>
        <v>0</v>
      </c>
      <c r="F785" s="45">
        <f t="shared" ref="F785:F814" si="163">SUM(G785:K785)</f>
        <v>637</v>
      </c>
      <c r="G785" s="45">
        <f>SUM(G786:G789)</f>
        <v>0</v>
      </c>
      <c r="H785" s="45">
        <f>SUM(H786:H789)</f>
        <v>637</v>
      </c>
      <c r="I785" s="45">
        <f>SUM(I786:I789)</f>
        <v>0</v>
      </c>
      <c r="J785" s="45">
        <f>SUM(J786:J789)</f>
        <v>0</v>
      </c>
      <c r="K785" s="45">
        <f>SUM(K786:K789)</f>
        <v>0</v>
      </c>
      <c r="L785" s="232" t="s">
        <v>213</v>
      </c>
      <c r="M785" s="232"/>
    </row>
    <row r="786" spans="1:13" ht="45" x14ac:dyDescent="0.2">
      <c r="A786" s="245"/>
      <c r="B786" s="243"/>
      <c r="C786" s="241"/>
      <c r="D786" s="98" t="s">
        <v>4</v>
      </c>
      <c r="E786" s="45">
        <v>0</v>
      </c>
      <c r="F786" s="45">
        <f t="shared" si="163"/>
        <v>0</v>
      </c>
      <c r="G786" s="45">
        <v>0</v>
      </c>
      <c r="H786" s="45">
        <v>0</v>
      </c>
      <c r="I786" s="45">
        <v>0</v>
      </c>
      <c r="J786" s="45">
        <v>0</v>
      </c>
      <c r="K786" s="45">
        <v>0</v>
      </c>
      <c r="L786" s="243"/>
      <c r="M786" s="243"/>
    </row>
    <row r="787" spans="1:13" ht="60" x14ac:dyDescent="0.2">
      <c r="A787" s="245"/>
      <c r="B787" s="243"/>
      <c r="C787" s="241"/>
      <c r="D787" s="98" t="s">
        <v>10</v>
      </c>
      <c r="E787" s="45">
        <v>0</v>
      </c>
      <c r="F787" s="45">
        <f t="shared" si="163"/>
        <v>0</v>
      </c>
      <c r="G787" s="45">
        <v>0</v>
      </c>
      <c r="H787" s="45">
        <v>0</v>
      </c>
      <c r="I787" s="45">
        <v>0</v>
      </c>
      <c r="J787" s="45">
        <v>0</v>
      </c>
      <c r="K787" s="45">
        <v>0</v>
      </c>
      <c r="L787" s="243"/>
      <c r="M787" s="243"/>
    </row>
    <row r="788" spans="1:13" ht="75" x14ac:dyDescent="0.2">
      <c r="A788" s="245"/>
      <c r="B788" s="243"/>
      <c r="C788" s="241"/>
      <c r="D788" s="98" t="s">
        <v>26</v>
      </c>
      <c r="E788" s="45">
        <v>0</v>
      </c>
      <c r="F788" s="45">
        <f t="shared" si="163"/>
        <v>637</v>
      </c>
      <c r="G788" s="45">
        <v>0</v>
      </c>
      <c r="H788" s="45">
        <v>637</v>
      </c>
      <c r="I788" s="45">
        <v>0</v>
      </c>
      <c r="J788" s="45">
        <v>0</v>
      </c>
      <c r="K788" s="45">
        <v>0</v>
      </c>
      <c r="L788" s="243"/>
      <c r="M788" s="243"/>
    </row>
    <row r="789" spans="1:13" ht="30" x14ac:dyDescent="0.2">
      <c r="A789" s="246"/>
      <c r="B789" s="244"/>
      <c r="C789" s="242"/>
      <c r="D789" s="98" t="s">
        <v>46</v>
      </c>
      <c r="E789" s="45">
        <v>0</v>
      </c>
      <c r="F789" s="45">
        <f t="shared" si="163"/>
        <v>0</v>
      </c>
      <c r="G789" s="45">
        <v>0</v>
      </c>
      <c r="H789" s="45">
        <v>0</v>
      </c>
      <c r="I789" s="45">
        <v>0</v>
      </c>
      <c r="J789" s="45">
        <v>0</v>
      </c>
      <c r="K789" s="45">
        <v>0</v>
      </c>
      <c r="L789" s="244"/>
      <c r="M789" s="244"/>
    </row>
    <row r="790" spans="1:13" ht="15" x14ac:dyDescent="0.2">
      <c r="A790" s="240" t="s">
        <v>591</v>
      </c>
      <c r="B790" s="303" t="s">
        <v>598</v>
      </c>
      <c r="C790" s="222" t="s">
        <v>596</v>
      </c>
      <c r="D790" s="98" t="s">
        <v>5</v>
      </c>
      <c r="E790" s="45">
        <f>SUM(E791:E794)</f>
        <v>0</v>
      </c>
      <c r="F790" s="45">
        <f t="shared" si="163"/>
        <v>0</v>
      </c>
      <c r="G790" s="45">
        <f>SUM(G791:G794)</f>
        <v>0</v>
      </c>
      <c r="H790" s="45">
        <f>SUM(H791:H794)</f>
        <v>0</v>
      </c>
      <c r="I790" s="45">
        <f>SUM(I791:I794)</f>
        <v>0</v>
      </c>
      <c r="J790" s="45">
        <f>SUM(J791:J794)</f>
        <v>0</v>
      </c>
      <c r="K790" s="45">
        <f>SUM(K791:K794)</f>
        <v>0</v>
      </c>
      <c r="L790" s="232" t="s">
        <v>213</v>
      </c>
      <c r="M790" s="232"/>
    </row>
    <row r="791" spans="1:13" ht="45" x14ac:dyDescent="0.2">
      <c r="A791" s="245"/>
      <c r="B791" s="243"/>
      <c r="C791" s="241"/>
      <c r="D791" s="98" t="s">
        <v>4</v>
      </c>
      <c r="E791" s="45">
        <v>0</v>
      </c>
      <c r="F791" s="45">
        <f t="shared" si="163"/>
        <v>0</v>
      </c>
      <c r="G791" s="45">
        <v>0</v>
      </c>
      <c r="H791" s="45">
        <v>0</v>
      </c>
      <c r="I791" s="45">
        <v>0</v>
      </c>
      <c r="J791" s="45">
        <v>0</v>
      </c>
      <c r="K791" s="45">
        <v>0</v>
      </c>
      <c r="L791" s="243"/>
      <c r="M791" s="243"/>
    </row>
    <row r="792" spans="1:13" ht="60" x14ac:dyDescent="0.2">
      <c r="A792" s="245"/>
      <c r="B792" s="243"/>
      <c r="C792" s="241"/>
      <c r="D792" s="98" t="s">
        <v>10</v>
      </c>
      <c r="E792" s="45">
        <v>0</v>
      </c>
      <c r="F792" s="45">
        <f t="shared" si="163"/>
        <v>0</v>
      </c>
      <c r="G792" s="45">
        <v>0</v>
      </c>
      <c r="H792" s="45">
        <v>0</v>
      </c>
      <c r="I792" s="45">
        <v>0</v>
      </c>
      <c r="J792" s="45">
        <v>0</v>
      </c>
      <c r="K792" s="45">
        <v>0</v>
      </c>
      <c r="L792" s="243"/>
      <c r="M792" s="243"/>
    </row>
    <row r="793" spans="1:13" ht="75" x14ac:dyDescent="0.2">
      <c r="A793" s="245"/>
      <c r="B793" s="243"/>
      <c r="C793" s="241"/>
      <c r="D793" s="98" t="s">
        <v>26</v>
      </c>
      <c r="E793" s="45">
        <v>0</v>
      </c>
      <c r="F793" s="45">
        <f t="shared" si="163"/>
        <v>0</v>
      </c>
      <c r="G793" s="45">
        <v>0</v>
      </c>
      <c r="H793" s="45">
        <v>0</v>
      </c>
      <c r="I793" s="45">
        <v>0</v>
      </c>
      <c r="J793" s="45">
        <v>0</v>
      </c>
      <c r="K793" s="45">
        <v>0</v>
      </c>
      <c r="L793" s="243"/>
      <c r="M793" s="243"/>
    </row>
    <row r="794" spans="1:13" ht="30" x14ac:dyDescent="0.2">
      <c r="A794" s="246"/>
      <c r="B794" s="244"/>
      <c r="C794" s="242"/>
      <c r="D794" s="98" t="s">
        <v>46</v>
      </c>
      <c r="E794" s="45">
        <v>0</v>
      </c>
      <c r="F794" s="45">
        <f t="shared" si="163"/>
        <v>0</v>
      </c>
      <c r="G794" s="45">
        <v>0</v>
      </c>
      <c r="H794" s="45">
        <v>0</v>
      </c>
      <c r="I794" s="45">
        <v>0</v>
      </c>
      <c r="J794" s="45">
        <v>0</v>
      </c>
      <c r="K794" s="45">
        <v>0</v>
      </c>
      <c r="L794" s="244"/>
      <c r="M794" s="244"/>
    </row>
    <row r="795" spans="1:13" ht="15" x14ac:dyDescent="0.2">
      <c r="A795" s="240" t="s">
        <v>592</v>
      </c>
      <c r="B795" s="303" t="s">
        <v>597</v>
      </c>
      <c r="C795" s="222" t="s">
        <v>596</v>
      </c>
      <c r="D795" s="98" t="s">
        <v>5</v>
      </c>
      <c r="E795" s="45">
        <f>SUM(E796:E799)</f>
        <v>0</v>
      </c>
      <c r="F795" s="45">
        <f t="shared" si="163"/>
        <v>0</v>
      </c>
      <c r="G795" s="45">
        <f>SUM(G796:G799)</f>
        <v>0</v>
      </c>
      <c r="H795" s="45">
        <f>SUM(H796:H799)</f>
        <v>0</v>
      </c>
      <c r="I795" s="45">
        <f>SUM(I796:I799)</f>
        <v>0</v>
      </c>
      <c r="J795" s="45">
        <f>SUM(J796:J799)</f>
        <v>0</v>
      </c>
      <c r="K795" s="45">
        <f>SUM(K796:K799)</f>
        <v>0</v>
      </c>
      <c r="L795" s="232" t="s">
        <v>213</v>
      </c>
      <c r="M795" s="232"/>
    </row>
    <row r="796" spans="1:13" ht="45" x14ac:dyDescent="0.2">
      <c r="A796" s="245"/>
      <c r="B796" s="243"/>
      <c r="C796" s="241"/>
      <c r="D796" s="98" t="s">
        <v>4</v>
      </c>
      <c r="E796" s="45">
        <v>0</v>
      </c>
      <c r="F796" s="45">
        <f t="shared" si="163"/>
        <v>0</v>
      </c>
      <c r="G796" s="45">
        <v>0</v>
      </c>
      <c r="H796" s="45">
        <v>0</v>
      </c>
      <c r="I796" s="45">
        <v>0</v>
      </c>
      <c r="J796" s="45">
        <v>0</v>
      </c>
      <c r="K796" s="45">
        <v>0</v>
      </c>
      <c r="L796" s="243"/>
      <c r="M796" s="243"/>
    </row>
    <row r="797" spans="1:13" ht="60" x14ac:dyDescent="0.2">
      <c r="A797" s="245"/>
      <c r="B797" s="243"/>
      <c r="C797" s="241"/>
      <c r="D797" s="98" t="s">
        <v>10</v>
      </c>
      <c r="E797" s="45">
        <v>0</v>
      </c>
      <c r="F797" s="45">
        <f t="shared" si="163"/>
        <v>0</v>
      </c>
      <c r="G797" s="45">
        <v>0</v>
      </c>
      <c r="H797" s="45">
        <v>0</v>
      </c>
      <c r="I797" s="45">
        <v>0</v>
      </c>
      <c r="J797" s="45">
        <v>0</v>
      </c>
      <c r="K797" s="45">
        <v>0</v>
      </c>
      <c r="L797" s="243"/>
      <c r="M797" s="243"/>
    </row>
    <row r="798" spans="1:13" ht="75" x14ac:dyDescent="0.2">
      <c r="A798" s="245"/>
      <c r="B798" s="243"/>
      <c r="C798" s="241"/>
      <c r="D798" s="98" t="s">
        <v>26</v>
      </c>
      <c r="E798" s="45">
        <v>0</v>
      </c>
      <c r="F798" s="45">
        <f t="shared" si="163"/>
        <v>0</v>
      </c>
      <c r="G798" s="45">
        <v>0</v>
      </c>
      <c r="H798" s="45">
        <v>0</v>
      </c>
      <c r="I798" s="45">
        <v>0</v>
      </c>
      <c r="J798" s="45">
        <v>0</v>
      </c>
      <c r="K798" s="45">
        <v>0</v>
      </c>
      <c r="L798" s="243"/>
      <c r="M798" s="243"/>
    </row>
    <row r="799" spans="1:13" ht="30" x14ac:dyDescent="0.2">
      <c r="A799" s="246"/>
      <c r="B799" s="244"/>
      <c r="C799" s="242"/>
      <c r="D799" s="98" t="s">
        <v>46</v>
      </c>
      <c r="E799" s="45">
        <v>0</v>
      </c>
      <c r="F799" s="45">
        <f t="shared" si="163"/>
        <v>0</v>
      </c>
      <c r="G799" s="45">
        <v>0</v>
      </c>
      <c r="H799" s="45">
        <v>0</v>
      </c>
      <c r="I799" s="45">
        <v>0</v>
      </c>
      <c r="J799" s="45">
        <v>0</v>
      </c>
      <c r="K799" s="45">
        <v>0</v>
      </c>
      <c r="L799" s="244"/>
      <c r="M799" s="244"/>
    </row>
    <row r="800" spans="1:13" ht="15" x14ac:dyDescent="0.2">
      <c r="A800" s="240" t="s">
        <v>593</v>
      </c>
      <c r="B800" s="303" t="s">
        <v>599</v>
      </c>
      <c r="C800" s="222" t="s">
        <v>596</v>
      </c>
      <c r="D800" s="98" t="s">
        <v>5</v>
      </c>
      <c r="E800" s="45">
        <f>SUM(E801:E804)</f>
        <v>0</v>
      </c>
      <c r="F800" s="45">
        <f t="shared" si="163"/>
        <v>0</v>
      </c>
      <c r="G800" s="45">
        <f>SUM(G801:G804)</f>
        <v>0</v>
      </c>
      <c r="H800" s="45">
        <f>SUM(H801:H804)</f>
        <v>0</v>
      </c>
      <c r="I800" s="45">
        <f>SUM(I801:I804)</f>
        <v>0</v>
      </c>
      <c r="J800" s="45">
        <f>SUM(J801:J804)</f>
        <v>0</v>
      </c>
      <c r="K800" s="45">
        <f>SUM(K801:K804)</f>
        <v>0</v>
      </c>
      <c r="L800" s="232" t="s">
        <v>213</v>
      </c>
      <c r="M800" s="232"/>
    </row>
    <row r="801" spans="1:13" ht="45" x14ac:dyDescent="0.2">
      <c r="A801" s="245"/>
      <c r="B801" s="243"/>
      <c r="C801" s="241"/>
      <c r="D801" s="98" t="s">
        <v>4</v>
      </c>
      <c r="E801" s="45">
        <v>0</v>
      </c>
      <c r="F801" s="45">
        <f t="shared" si="163"/>
        <v>0</v>
      </c>
      <c r="G801" s="45">
        <v>0</v>
      </c>
      <c r="H801" s="45">
        <v>0</v>
      </c>
      <c r="I801" s="45">
        <v>0</v>
      </c>
      <c r="J801" s="45">
        <v>0</v>
      </c>
      <c r="K801" s="45">
        <v>0</v>
      </c>
      <c r="L801" s="243"/>
      <c r="M801" s="243"/>
    </row>
    <row r="802" spans="1:13" ht="60" x14ac:dyDescent="0.2">
      <c r="A802" s="245"/>
      <c r="B802" s="243"/>
      <c r="C802" s="241"/>
      <c r="D802" s="98" t="s">
        <v>10</v>
      </c>
      <c r="E802" s="45">
        <v>0</v>
      </c>
      <c r="F802" s="45">
        <f t="shared" si="163"/>
        <v>0</v>
      </c>
      <c r="G802" s="45">
        <v>0</v>
      </c>
      <c r="H802" s="45">
        <v>0</v>
      </c>
      <c r="I802" s="45">
        <v>0</v>
      </c>
      <c r="J802" s="45">
        <v>0</v>
      </c>
      <c r="K802" s="45">
        <v>0</v>
      </c>
      <c r="L802" s="243"/>
      <c r="M802" s="243"/>
    </row>
    <row r="803" spans="1:13" ht="75" x14ac:dyDescent="0.2">
      <c r="A803" s="245"/>
      <c r="B803" s="243"/>
      <c r="C803" s="241"/>
      <c r="D803" s="98" t="s">
        <v>26</v>
      </c>
      <c r="E803" s="45">
        <v>0</v>
      </c>
      <c r="F803" s="45">
        <f t="shared" si="163"/>
        <v>0</v>
      </c>
      <c r="G803" s="45">
        <v>0</v>
      </c>
      <c r="H803" s="45">
        <v>0</v>
      </c>
      <c r="I803" s="45">
        <v>0</v>
      </c>
      <c r="J803" s="45">
        <v>0</v>
      </c>
      <c r="K803" s="45">
        <v>0</v>
      </c>
      <c r="L803" s="243"/>
      <c r="M803" s="243"/>
    </row>
    <row r="804" spans="1:13" ht="30" x14ac:dyDescent="0.2">
      <c r="A804" s="246"/>
      <c r="B804" s="244"/>
      <c r="C804" s="242"/>
      <c r="D804" s="98" t="s">
        <v>46</v>
      </c>
      <c r="E804" s="45">
        <v>0</v>
      </c>
      <c r="F804" s="45">
        <f t="shared" si="163"/>
        <v>0</v>
      </c>
      <c r="G804" s="45">
        <v>0</v>
      </c>
      <c r="H804" s="45">
        <v>0</v>
      </c>
      <c r="I804" s="45">
        <v>0</v>
      </c>
      <c r="J804" s="45">
        <v>0</v>
      </c>
      <c r="K804" s="45">
        <v>0</v>
      </c>
      <c r="L804" s="244"/>
      <c r="M804" s="244"/>
    </row>
    <row r="805" spans="1:13" ht="15" x14ac:dyDescent="0.2">
      <c r="A805" s="240" t="s">
        <v>594</v>
      </c>
      <c r="B805" s="303" t="s">
        <v>600</v>
      </c>
      <c r="C805" s="222" t="s">
        <v>596</v>
      </c>
      <c r="D805" s="98" t="s">
        <v>5</v>
      </c>
      <c r="E805" s="45">
        <f>SUM(E806:E809)</f>
        <v>0</v>
      </c>
      <c r="F805" s="45">
        <f t="shared" si="163"/>
        <v>0</v>
      </c>
      <c r="G805" s="45">
        <f>SUM(G806:G809)</f>
        <v>0</v>
      </c>
      <c r="H805" s="45">
        <f>SUM(H806:H809)</f>
        <v>0</v>
      </c>
      <c r="I805" s="45">
        <f>SUM(I806:I809)</f>
        <v>0</v>
      </c>
      <c r="J805" s="45">
        <f>SUM(J806:J809)</f>
        <v>0</v>
      </c>
      <c r="K805" s="45">
        <f>SUM(K806:K809)</f>
        <v>0</v>
      </c>
      <c r="L805" s="232" t="s">
        <v>213</v>
      </c>
      <c r="M805" s="232"/>
    </row>
    <row r="806" spans="1:13" ht="45" x14ac:dyDescent="0.2">
      <c r="A806" s="245"/>
      <c r="B806" s="243"/>
      <c r="C806" s="241"/>
      <c r="D806" s="98" t="s">
        <v>4</v>
      </c>
      <c r="E806" s="45">
        <v>0</v>
      </c>
      <c r="F806" s="45">
        <f t="shared" si="163"/>
        <v>0</v>
      </c>
      <c r="G806" s="45">
        <v>0</v>
      </c>
      <c r="H806" s="45">
        <v>0</v>
      </c>
      <c r="I806" s="45">
        <v>0</v>
      </c>
      <c r="J806" s="45">
        <v>0</v>
      </c>
      <c r="K806" s="45">
        <v>0</v>
      </c>
      <c r="L806" s="243"/>
      <c r="M806" s="243"/>
    </row>
    <row r="807" spans="1:13" ht="60" x14ac:dyDescent="0.2">
      <c r="A807" s="245"/>
      <c r="B807" s="243"/>
      <c r="C807" s="241"/>
      <c r="D807" s="98" t="s">
        <v>10</v>
      </c>
      <c r="E807" s="45">
        <v>0</v>
      </c>
      <c r="F807" s="45">
        <f t="shared" si="163"/>
        <v>0</v>
      </c>
      <c r="G807" s="45">
        <v>0</v>
      </c>
      <c r="H807" s="45">
        <v>0</v>
      </c>
      <c r="I807" s="45">
        <v>0</v>
      </c>
      <c r="J807" s="45">
        <v>0</v>
      </c>
      <c r="K807" s="45">
        <v>0</v>
      </c>
      <c r="L807" s="243"/>
      <c r="M807" s="243"/>
    </row>
    <row r="808" spans="1:13" ht="75" x14ac:dyDescent="0.2">
      <c r="A808" s="245"/>
      <c r="B808" s="243"/>
      <c r="C808" s="241"/>
      <c r="D808" s="98" t="s">
        <v>26</v>
      </c>
      <c r="E808" s="45">
        <v>0</v>
      </c>
      <c r="F808" s="45">
        <f t="shared" si="163"/>
        <v>0</v>
      </c>
      <c r="G808" s="45">
        <v>0</v>
      </c>
      <c r="H808" s="45">
        <v>0</v>
      </c>
      <c r="I808" s="45">
        <v>0</v>
      </c>
      <c r="J808" s="45">
        <v>0</v>
      </c>
      <c r="K808" s="45">
        <v>0</v>
      </c>
      <c r="L808" s="243"/>
      <c r="M808" s="243"/>
    </row>
    <row r="809" spans="1:13" ht="30" x14ac:dyDescent="0.2">
      <c r="A809" s="246"/>
      <c r="B809" s="244"/>
      <c r="C809" s="242"/>
      <c r="D809" s="98" t="s">
        <v>46</v>
      </c>
      <c r="E809" s="45">
        <v>0</v>
      </c>
      <c r="F809" s="45">
        <f t="shared" si="163"/>
        <v>0</v>
      </c>
      <c r="G809" s="45">
        <v>0</v>
      </c>
      <c r="H809" s="45">
        <v>0</v>
      </c>
      <c r="I809" s="45">
        <v>0</v>
      </c>
      <c r="J809" s="45">
        <v>0</v>
      </c>
      <c r="K809" s="45">
        <v>0</v>
      </c>
      <c r="L809" s="244"/>
      <c r="M809" s="244"/>
    </row>
    <row r="810" spans="1:13" ht="15" x14ac:dyDescent="0.2">
      <c r="A810" s="240" t="s">
        <v>595</v>
      </c>
      <c r="B810" s="303" t="s">
        <v>601</v>
      </c>
      <c r="C810" s="222" t="s">
        <v>596</v>
      </c>
      <c r="D810" s="98" t="s">
        <v>5</v>
      </c>
      <c r="E810" s="45">
        <f>SUM(E811:E814)</f>
        <v>0</v>
      </c>
      <c r="F810" s="45">
        <f t="shared" si="163"/>
        <v>0</v>
      </c>
      <c r="G810" s="45">
        <f>SUM(G811:G814)</f>
        <v>0</v>
      </c>
      <c r="H810" s="45">
        <f>SUM(H811:H814)</f>
        <v>0</v>
      </c>
      <c r="I810" s="45">
        <f>SUM(I811:I814)</f>
        <v>0</v>
      </c>
      <c r="J810" s="45">
        <f>SUM(J811:J814)</f>
        <v>0</v>
      </c>
      <c r="K810" s="45">
        <f>SUM(K811:K814)</f>
        <v>0</v>
      </c>
      <c r="L810" s="232" t="s">
        <v>213</v>
      </c>
      <c r="M810" s="232"/>
    </row>
    <row r="811" spans="1:13" ht="45" x14ac:dyDescent="0.2">
      <c r="A811" s="245"/>
      <c r="B811" s="243"/>
      <c r="C811" s="241"/>
      <c r="D811" s="98" t="s">
        <v>4</v>
      </c>
      <c r="E811" s="45">
        <v>0</v>
      </c>
      <c r="F811" s="45">
        <f t="shared" si="163"/>
        <v>0</v>
      </c>
      <c r="G811" s="45">
        <v>0</v>
      </c>
      <c r="H811" s="45">
        <v>0</v>
      </c>
      <c r="I811" s="45">
        <v>0</v>
      </c>
      <c r="J811" s="45">
        <v>0</v>
      </c>
      <c r="K811" s="45">
        <v>0</v>
      </c>
      <c r="L811" s="243"/>
      <c r="M811" s="243"/>
    </row>
    <row r="812" spans="1:13" ht="60" x14ac:dyDescent="0.2">
      <c r="A812" s="245"/>
      <c r="B812" s="243"/>
      <c r="C812" s="241"/>
      <c r="D812" s="98" t="s">
        <v>10</v>
      </c>
      <c r="E812" s="45">
        <v>0</v>
      </c>
      <c r="F812" s="45">
        <f t="shared" si="163"/>
        <v>0</v>
      </c>
      <c r="G812" s="45">
        <v>0</v>
      </c>
      <c r="H812" s="45">
        <v>0</v>
      </c>
      <c r="I812" s="45">
        <v>0</v>
      </c>
      <c r="J812" s="45">
        <v>0</v>
      </c>
      <c r="K812" s="45">
        <v>0</v>
      </c>
      <c r="L812" s="243"/>
      <c r="M812" s="243"/>
    </row>
    <row r="813" spans="1:13" ht="75" x14ac:dyDescent="0.2">
      <c r="A813" s="245"/>
      <c r="B813" s="243"/>
      <c r="C813" s="241"/>
      <c r="D813" s="98" t="s">
        <v>26</v>
      </c>
      <c r="E813" s="45">
        <v>0</v>
      </c>
      <c r="F813" s="45">
        <f t="shared" si="163"/>
        <v>0</v>
      </c>
      <c r="G813" s="45">
        <v>0</v>
      </c>
      <c r="H813" s="45">
        <v>0</v>
      </c>
      <c r="I813" s="45">
        <v>0</v>
      </c>
      <c r="J813" s="45">
        <v>0</v>
      </c>
      <c r="K813" s="45">
        <v>0</v>
      </c>
      <c r="L813" s="243"/>
      <c r="M813" s="243"/>
    </row>
    <row r="814" spans="1:13" ht="30" x14ac:dyDescent="0.2">
      <c r="A814" s="246"/>
      <c r="B814" s="244"/>
      <c r="C814" s="242"/>
      <c r="D814" s="98" t="s">
        <v>46</v>
      </c>
      <c r="E814" s="45">
        <v>0</v>
      </c>
      <c r="F814" s="45">
        <f t="shared" si="163"/>
        <v>0</v>
      </c>
      <c r="G814" s="45">
        <v>0</v>
      </c>
      <c r="H814" s="45">
        <v>0</v>
      </c>
      <c r="I814" s="45">
        <v>0</v>
      </c>
      <c r="J814" s="45">
        <v>0</v>
      </c>
      <c r="K814" s="45">
        <v>0</v>
      </c>
      <c r="L814" s="244"/>
      <c r="M814" s="244"/>
    </row>
    <row r="815" spans="1:13" ht="15" x14ac:dyDescent="0.2">
      <c r="A815" s="240" t="s">
        <v>204</v>
      </c>
      <c r="B815" s="297" t="s">
        <v>245</v>
      </c>
      <c r="C815" s="222" t="s">
        <v>91</v>
      </c>
      <c r="D815" s="98" t="s">
        <v>5</v>
      </c>
      <c r="E815" s="45">
        <f t="shared" ref="E815:K815" si="164">E820</f>
        <v>0</v>
      </c>
      <c r="F815" s="45">
        <f t="shared" si="164"/>
        <v>34023</v>
      </c>
      <c r="G815" s="45">
        <f t="shared" si="164"/>
        <v>10486</v>
      </c>
      <c r="H815" s="45">
        <f t="shared" si="164"/>
        <v>10486</v>
      </c>
      <c r="I815" s="45">
        <f t="shared" si="164"/>
        <v>13051</v>
      </c>
      <c r="J815" s="45">
        <f t="shared" si="164"/>
        <v>0</v>
      </c>
      <c r="K815" s="45">
        <f t="shared" si="164"/>
        <v>0</v>
      </c>
      <c r="L815" s="232"/>
      <c r="M815" s="232"/>
    </row>
    <row r="816" spans="1:13" ht="45" x14ac:dyDescent="0.2">
      <c r="A816" s="245"/>
      <c r="B816" s="287"/>
      <c r="C816" s="241"/>
      <c r="D816" s="98" t="s">
        <v>4</v>
      </c>
      <c r="E816" s="45">
        <f>E821</f>
        <v>0</v>
      </c>
      <c r="F816" s="45">
        <f t="shared" ref="F816:K819" si="165">F821</f>
        <v>0</v>
      </c>
      <c r="G816" s="45">
        <f t="shared" si="165"/>
        <v>0</v>
      </c>
      <c r="H816" s="45">
        <f t="shared" si="165"/>
        <v>0</v>
      </c>
      <c r="I816" s="45">
        <f t="shared" si="165"/>
        <v>0</v>
      </c>
      <c r="J816" s="45">
        <f t="shared" si="165"/>
        <v>0</v>
      </c>
      <c r="K816" s="45">
        <f t="shared" si="165"/>
        <v>0</v>
      </c>
      <c r="L816" s="243"/>
      <c r="M816" s="243"/>
    </row>
    <row r="817" spans="1:13" ht="60" x14ac:dyDescent="0.2">
      <c r="A817" s="245"/>
      <c r="B817" s="287"/>
      <c r="C817" s="241"/>
      <c r="D817" s="98" t="s">
        <v>10</v>
      </c>
      <c r="E817" s="45">
        <f>E822</f>
        <v>0</v>
      </c>
      <c r="F817" s="45">
        <f t="shared" si="165"/>
        <v>34023</v>
      </c>
      <c r="G817" s="45">
        <f t="shared" si="165"/>
        <v>10486</v>
      </c>
      <c r="H817" s="45">
        <f t="shared" si="165"/>
        <v>10486</v>
      </c>
      <c r="I817" s="45">
        <f t="shared" si="165"/>
        <v>13051</v>
      </c>
      <c r="J817" s="45">
        <f t="shared" si="165"/>
        <v>0</v>
      </c>
      <c r="K817" s="45">
        <f t="shared" si="165"/>
        <v>0</v>
      </c>
      <c r="L817" s="243"/>
      <c r="M817" s="243"/>
    </row>
    <row r="818" spans="1:13" ht="75" x14ac:dyDescent="0.2">
      <c r="A818" s="245"/>
      <c r="B818" s="287"/>
      <c r="C818" s="241"/>
      <c r="D818" s="98" t="s">
        <v>26</v>
      </c>
      <c r="E818" s="45">
        <f>E823</f>
        <v>0</v>
      </c>
      <c r="F818" s="45">
        <f t="shared" si="165"/>
        <v>0</v>
      </c>
      <c r="G818" s="45">
        <f t="shared" si="165"/>
        <v>0</v>
      </c>
      <c r="H818" s="45">
        <f t="shared" si="165"/>
        <v>0</v>
      </c>
      <c r="I818" s="45">
        <f t="shared" si="165"/>
        <v>0</v>
      </c>
      <c r="J818" s="45">
        <f t="shared" si="165"/>
        <v>0</v>
      </c>
      <c r="K818" s="45">
        <f t="shared" si="165"/>
        <v>0</v>
      </c>
      <c r="L818" s="243"/>
      <c r="M818" s="243"/>
    </row>
    <row r="819" spans="1:13" ht="30" x14ac:dyDescent="0.2">
      <c r="A819" s="246"/>
      <c r="B819" s="287"/>
      <c r="C819" s="242"/>
      <c r="D819" s="98" t="s">
        <v>46</v>
      </c>
      <c r="E819" s="45">
        <f>E824</f>
        <v>0</v>
      </c>
      <c r="F819" s="45">
        <f t="shared" si="165"/>
        <v>0</v>
      </c>
      <c r="G819" s="45">
        <f t="shared" si="165"/>
        <v>0</v>
      </c>
      <c r="H819" s="45">
        <f t="shared" si="165"/>
        <v>0</v>
      </c>
      <c r="I819" s="45">
        <f t="shared" si="165"/>
        <v>0</v>
      </c>
      <c r="J819" s="45">
        <f t="shared" si="165"/>
        <v>0</v>
      </c>
      <c r="K819" s="45">
        <f t="shared" si="165"/>
        <v>0</v>
      </c>
      <c r="L819" s="244"/>
      <c r="M819" s="244"/>
    </row>
    <row r="820" spans="1:13" ht="15" x14ac:dyDescent="0.2">
      <c r="A820" s="240" t="s">
        <v>132</v>
      </c>
      <c r="B820" s="291" t="s">
        <v>246</v>
      </c>
      <c r="C820" s="222" t="s">
        <v>91</v>
      </c>
      <c r="D820" s="98" t="s">
        <v>5</v>
      </c>
      <c r="E820" s="45">
        <f>SUM(E821:E824)</f>
        <v>0</v>
      </c>
      <c r="F820" s="45">
        <f t="shared" si="162"/>
        <v>34023</v>
      </c>
      <c r="G820" s="45">
        <f>SUM(G821:G824)</f>
        <v>10486</v>
      </c>
      <c r="H820" s="45">
        <f>SUM(H821:H824)</f>
        <v>10486</v>
      </c>
      <c r="I820" s="45">
        <f>SUM(I821:I824)</f>
        <v>13051</v>
      </c>
      <c r="J820" s="45">
        <f>SUM(J821:J824)</f>
        <v>0</v>
      </c>
      <c r="K820" s="45">
        <f>SUM(K821:K824)</f>
        <v>0</v>
      </c>
      <c r="L820" s="232" t="s">
        <v>213</v>
      </c>
      <c r="M820" s="232"/>
    </row>
    <row r="821" spans="1:13" ht="45" x14ac:dyDescent="0.2">
      <c r="A821" s="245"/>
      <c r="B821" s="276"/>
      <c r="C821" s="241"/>
      <c r="D821" s="98" t="s">
        <v>4</v>
      </c>
      <c r="E821" s="45">
        <v>0</v>
      </c>
      <c r="F821" s="45">
        <f t="shared" si="162"/>
        <v>0</v>
      </c>
      <c r="G821" s="45">
        <v>0</v>
      </c>
      <c r="H821" s="45">
        <v>0</v>
      </c>
      <c r="I821" s="45">
        <v>0</v>
      </c>
      <c r="J821" s="45">
        <v>0</v>
      </c>
      <c r="K821" s="45">
        <v>0</v>
      </c>
      <c r="L821" s="243"/>
      <c r="M821" s="243"/>
    </row>
    <row r="822" spans="1:13" ht="60" x14ac:dyDescent="0.2">
      <c r="A822" s="245"/>
      <c r="B822" s="276"/>
      <c r="C822" s="241"/>
      <c r="D822" s="98" t="s">
        <v>10</v>
      </c>
      <c r="E822" s="45">
        <v>0</v>
      </c>
      <c r="F822" s="45">
        <f t="shared" si="162"/>
        <v>34023</v>
      </c>
      <c r="G822" s="45">
        <v>10486</v>
      </c>
      <c r="H822" s="45">
        <v>10486</v>
      </c>
      <c r="I822" s="45">
        <v>13051</v>
      </c>
      <c r="J822" s="45">
        <v>0</v>
      </c>
      <c r="K822" s="45">
        <v>0</v>
      </c>
      <c r="L822" s="243"/>
      <c r="M822" s="243"/>
    </row>
    <row r="823" spans="1:13" ht="75" x14ac:dyDescent="0.2">
      <c r="A823" s="245"/>
      <c r="B823" s="276"/>
      <c r="C823" s="241"/>
      <c r="D823" s="98" t="s">
        <v>26</v>
      </c>
      <c r="E823" s="45">
        <v>0</v>
      </c>
      <c r="F823" s="45">
        <f t="shared" si="162"/>
        <v>0</v>
      </c>
      <c r="G823" s="45">
        <v>0</v>
      </c>
      <c r="H823" s="45">
        <v>0</v>
      </c>
      <c r="I823" s="45">
        <v>0</v>
      </c>
      <c r="J823" s="45">
        <v>0</v>
      </c>
      <c r="K823" s="45">
        <v>0</v>
      </c>
      <c r="L823" s="243"/>
      <c r="M823" s="243"/>
    </row>
    <row r="824" spans="1:13" ht="30" x14ac:dyDescent="0.2">
      <c r="A824" s="246"/>
      <c r="B824" s="276"/>
      <c r="C824" s="242"/>
      <c r="D824" s="98" t="s">
        <v>46</v>
      </c>
      <c r="E824" s="45">
        <v>0</v>
      </c>
      <c r="F824" s="45">
        <f t="shared" si="162"/>
        <v>0</v>
      </c>
      <c r="G824" s="45">
        <v>0</v>
      </c>
      <c r="H824" s="45">
        <v>0</v>
      </c>
      <c r="I824" s="45">
        <v>0</v>
      </c>
      <c r="J824" s="45">
        <v>0</v>
      </c>
      <c r="K824" s="45">
        <v>0</v>
      </c>
      <c r="L824" s="244"/>
      <c r="M824" s="244"/>
    </row>
    <row r="825" spans="1:13" ht="15" customHeight="1" x14ac:dyDescent="0.2">
      <c r="A825" s="253"/>
      <c r="B825" s="278" t="s">
        <v>168</v>
      </c>
      <c r="C825" s="279"/>
      <c r="D825" s="98" t="s">
        <v>5</v>
      </c>
      <c r="E825" s="45">
        <f t="shared" ref="E825:K829" si="166">E510+E520+E745+E815</f>
        <v>152819.70000000001</v>
      </c>
      <c r="F825" s="45">
        <f t="shared" si="166"/>
        <v>1029859.0000000001</v>
      </c>
      <c r="G825" s="45">
        <f t="shared" si="166"/>
        <v>536534.19999999995</v>
      </c>
      <c r="H825" s="45">
        <f t="shared" si="166"/>
        <v>342304.39999999997</v>
      </c>
      <c r="I825" s="45">
        <f t="shared" si="166"/>
        <v>83514.39999999998</v>
      </c>
      <c r="J825" s="45">
        <f t="shared" si="166"/>
        <v>33904</v>
      </c>
      <c r="K825" s="45">
        <f t="shared" si="166"/>
        <v>33602</v>
      </c>
      <c r="L825" s="232"/>
      <c r="M825" s="232"/>
    </row>
    <row r="826" spans="1:13" ht="45" x14ac:dyDescent="0.2">
      <c r="A826" s="254"/>
      <c r="B826" s="280"/>
      <c r="C826" s="281"/>
      <c r="D826" s="98" t="s">
        <v>4</v>
      </c>
      <c r="E826" s="45">
        <f t="shared" si="166"/>
        <v>0</v>
      </c>
      <c r="F826" s="45">
        <f t="shared" si="166"/>
        <v>0</v>
      </c>
      <c r="G826" s="45">
        <f t="shared" si="166"/>
        <v>0</v>
      </c>
      <c r="H826" s="45">
        <f t="shared" si="166"/>
        <v>0</v>
      </c>
      <c r="I826" s="45">
        <f t="shared" si="166"/>
        <v>0</v>
      </c>
      <c r="J826" s="45">
        <f t="shared" si="166"/>
        <v>0</v>
      </c>
      <c r="K826" s="45">
        <f t="shared" si="166"/>
        <v>0</v>
      </c>
      <c r="L826" s="243"/>
      <c r="M826" s="243"/>
    </row>
    <row r="827" spans="1:13" ht="60" x14ac:dyDescent="0.2">
      <c r="A827" s="254"/>
      <c r="B827" s="280"/>
      <c r="C827" s="281"/>
      <c r="D827" s="98" t="s">
        <v>10</v>
      </c>
      <c r="E827" s="45">
        <f t="shared" si="166"/>
        <v>0</v>
      </c>
      <c r="F827" s="45">
        <f t="shared" si="166"/>
        <v>34023</v>
      </c>
      <c r="G827" s="45">
        <f t="shared" si="166"/>
        <v>10486</v>
      </c>
      <c r="H827" s="45">
        <f t="shared" si="166"/>
        <v>10486</v>
      </c>
      <c r="I827" s="45">
        <f t="shared" si="166"/>
        <v>13051</v>
      </c>
      <c r="J827" s="45">
        <f t="shared" si="166"/>
        <v>0</v>
      </c>
      <c r="K827" s="45">
        <f t="shared" si="166"/>
        <v>0</v>
      </c>
      <c r="L827" s="243"/>
      <c r="M827" s="243"/>
    </row>
    <row r="828" spans="1:13" ht="75" x14ac:dyDescent="0.2">
      <c r="A828" s="254"/>
      <c r="B828" s="280"/>
      <c r="C828" s="281"/>
      <c r="D828" s="98" t="s">
        <v>26</v>
      </c>
      <c r="E828" s="45">
        <f t="shared" si="166"/>
        <v>152819.70000000001</v>
      </c>
      <c r="F828" s="45">
        <f t="shared" si="166"/>
        <v>995836.00000000012</v>
      </c>
      <c r="G828" s="45">
        <f t="shared" si="166"/>
        <v>526048.19999999995</v>
      </c>
      <c r="H828" s="45">
        <f t="shared" si="166"/>
        <v>331818.39999999997</v>
      </c>
      <c r="I828" s="45">
        <f t="shared" si="166"/>
        <v>70463.39999999998</v>
      </c>
      <c r="J828" s="45">
        <f t="shared" si="166"/>
        <v>33904</v>
      </c>
      <c r="K828" s="45">
        <f t="shared" si="166"/>
        <v>33602</v>
      </c>
      <c r="L828" s="243"/>
      <c r="M828" s="243"/>
    </row>
    <row r="829" spans="1:13" ht="30" x14ac:dyDescent="0.2">
      <c r="A829" s="255"/>
      <c r="B829" s="282"/>
      <c r="C829" s="283"/>
      <c r="D829" s="98" t="s">
        <v>46</v>
      </c>
      <c r="E829" s="45">
        <f t="shared" si="166"/>
        <v>0</v>
      </c>
      <c r="F829" s="45">
        <f t="shared" si="166"/>
        <v>0</v>
      </c>
      <c r="G829" s="45">
        <f t="shared" si="166"/>
        <v>0</v>
      </c>
      <c r="H829" s="45">
        <f t="shared" si="166"/>
        <v>0</v>
      </c>
      <c r="I829" s="45">
        <f t="shared" si="166"/>
        <v>0</v>
      </c>
      <c r="J829" s="45">
        <f t="shared" si="166"/>
        <v>0</v>
      </c>
      <c r="K829" s="45">
        <f t="shared" si="166"/>
        <v>0</v>
      </c>
      <c r="L829" s="244"/>
      <c r="M829" s="244"/>
    </row>
    <row r="830" spans="1:13" ht="22.5" customHeight="1" x14ac:dyDescent="0.2">
      <c r="A830" s="272" t="s">
        <v>339</v>
      </c>
      <c r="B830" s="273"/>
      <c r="C830" s="273"/>
      <c r="D830" s="273"/>
      <c r="E830" s="273"/>
      <c r="F830" s="273"/>
      <c r="G830" s="273"/>
      <c r="H830" s="273"/>
      <c r="I830" s="273"/>
      <c r="J830" s="273"/>
      <c r="K830" s="273"/>
      <c r="L830" s="273"/>
      <c r="M830" s="274"/>
    </row>
    <row r="831" spans="1:13" ht="25.5" customHeight="1" x14ac:dyDescent="0.2">
      <c r="A831" s="247" t="s">
        <v>9</v>
      </c>
      <c r="B831" s="276" t="s">
        <v>127</v>
      </c>
      <c r="C831" s="222" t="s">
        <v>91</v>
      </c>
      <c r="D831" s="98" t="s">
        <v>5</v>
      </c>
      <c r="E831" s="45">
        <f t="shared" ref="E831:K831" si="167">E836+E841+E846</f>
        <v>20790.7</v>
      </c>
      <c r="F831" s="45">
        <f t="shared" si="167"/>
        <v>112673</v>
      </c>
      <c r="G831" s="45">
        <f t="shared" si="167"/>
        <v>24953.1</v>
      </c>
      <c r="H831" s="45">
        <f t="shared" si="167"/>
        <v>26699.9</v>
      </c>
      <c r="I831" s="45">
        <f t="shared" si="167"/>
        <v>21040</v>
      </c>
      <c r="J831" s="45">
        <f t="shared" si="167"/>
        <v>19990</v>
      </c>
      <c r="K831" s="45">
        <f t="shared" si="167"/>
        <v>19990</v>
      </c>
      <c r="L831" s="232"/>
      <c r="M831" s="232"/>
    </row>
    <row r="832" spans="1:13" ht="47.25" customHeight="1" x14ac:dyDescent="0.2">
      <c r="A832" s="247"/>
      <c r="B832" s="276"/>
      <c r="C832" s="241"/>
      <c r="D832" s="98" t="s">
        <v>4</v>
      </c>
      <c r="E832" s="45">
        <f>E837+E842+E847</f>
        <v>0</v>
      </c>
      <c r="F832" s="45">
        <f t="shared" ref="F832:K835" si="168">F837+F842+F847</f>
        <v>0</v>
      </c>
      <c r="G832" s="45">
        <f t="shared" si="168"/>
        <v>0</v>
      </c>
      <c r="H832" s="45">
        <f t="shared" si="168"/>
        <v>0</v>
      </c>
      <c r="I832" s="45">
        <f t="shared" si="168"/>
        <v>0</v>
      </c>
      <c r="J832" s="45">
        <f t="shared" si="168"/>
        <v>0</v>
      </c>
      <c r="K832" s="45">
        <f t="shared" si="168"/>
        <v>0</v>
      </c>
      <c r="L832" s="243"/>
      <c r="M832" s="243"/>
    </row>
    <row r="833" spans="1:13" ht="60" x14ac:dyDescent="0.2">
      <c r="A833" s="247"/>
      <c r="B833" s="276"/>
      <c r="C833" s="241"/>
      <c r="D833" s="98" t="s">
        <v>10</v>
      </c>
      <c r="E833" s="45">
        <f>E838+E843+E848</f>
        <v>0</v>
      </c>
      <c r="F833" s="45">
        <f t="shared" si="168"/>
        <v>0</v>
      </c>
      <c r="G833" s="45">
        <f t="shared" si="168"/>
        <v>0</v>
      </c>
      <c r="H833" s="45">
        <f t="shared" si="168"/>
        <v>0</v>
      </c>
      <c r="I833" s="45">
        <f t="shared" si="168"/>
        <v>0</v>
      </c>
      <c r="J833" s="45">
        <f t="shared" si="168"/>
        <v>0</v>
      </c>
      <c r="K833" s="45">
        <f t="shared" si="168"/>
        <v>0</v>
      </c>
      <c r="L833" s="243"/>
      <c r="M833" s="243"/>
    </row>
    <row r="834" spans="1:13" ht="75" x14ac:dyDescent="0.2">
      <c r="A834" s="247"/>
      <c r="B834" s="276"/>
      <c r="C834" s="241"/>
      <c r="D834" s="98" t="s">
        <v>26</v>
      </c>
      <c r="E834" s="45">
        <f>E839+E844+E849</f>
        <v>20790.7</v>
      </c>
      <c r="F834" s="45">
        <f t="shared" si="168"/>
        <v>112673</v>
      </c>
      <c r="G834" s="45">
        <f t="shared" si="168"/>
        <v>24953.1</v>
      </c>
      <c r="H834" s="45">
        <f t="shared" si="168"/>
        <v>26699.9</v>
      </c>
      <c r="I834" s="45">
        <f t="shared" si="168"/>
        <v>21040</v>
      </c>
      <c r="J834" s="45">
        <f t="shared" si="168"/>
        <v>19990</v>
      </c>
      <c r="K834" s="45">
        <f t="shared" si="168"/>
        <v>19990</v>
      </c>
      <c r="L834" s="243"/>
      <c r="M834" s="243"/>
    </row>
    <row r="835" spans="1:13" ht="30" x14ac:dyDescent="0.2">
      <c r="A835" s="247"/>
      <c r="B835" s="276"/>
      <c r="C835" s="242"/>
      <c r="D835" s="98" t="s">
        <v>46</v>
      </c>
      <c r="E835" s="45">
        <f>E840+E845+E850</f>
        <v>0</v>
      </c>
      <c r="F835" s="45">
        <f t="shared" si="168"/>
        <v>0</v>
      </c>
      <c r="G835" s="45">
        <f t="shared" si="168"/>
        <v>0</v>
      </c>
      <c r="H835" s="45">
        <f t="shared" si="168"/>
        <v>0</v>
      </c>
      <c r="I835" s="45">
        <f t="shared" si="168"/>
        <v>0</v>
      </c>
      <c r="J835" s="45">
        <f t="shared" si="168"/>
        <v>0</v>
      </c>
      <c r="K835" s="45">
        <f t="shared" si="168"/>
        <v>0</v>
      </c>
      <c r="L835" s="244"/>
      <c r="M835" s="244"/>
    </row>
    <row r="836" spans="1:13" ht="15" x14ac:dyDescent="0.2">
      <c r="A836" s="292" t="s">
        <v>15</v>
      </c>
      <c r="B836" s="275" t="s">
        <v>340</v>
      </c>
      <c r="C836" s="222" t="s">
        <v>91</v>
      </c>
      <c r="D836" s="98" t="s">
        <v>5</v>
      </c>
      <c r="E836" s="45">
        <f>SUM(E837:E840)</f>
        <v>2160</v>
      </c>
      <c r="F836" s="45">
        <f t="shared" ref="F836:F850" si="169">SUM(G836:K836)</f>
        <v>19335</v>
      </c>
      <c r="G836" s="45">
        <f>SUM(G837:G840)</f>
        <v>6655.1</v>
      </c>
      <c r="H836" s="45">
        <f>SUM(H837:H840)</f>
        <v>8089.9</v>
      </c>
      <c r="I836" s="45">
        <f>SUM(I837:I840)</f>
        <v>1530</v>
      </c>
      <c r="J836" s="45">
        <f>SUM(J837:J840)</f>
        <v>1530</v>
      </c>
      <c r="K836" s="45">
        <f>SUM(K837:K840)</f>
        <v>1530</v>
      </c>
      <c r="L836" s="232" t="s">
        <v>341</v>
      </c>
      <c r="M836" s="232"/>
    </row>
    <row r="837" spans="1:13" ht="45" x14ac:dyDescent="0.2">
      <c r="A837" s="292"/>
      <c r="B837" s="276"/>
      <c r="C837" s="241"/>
      <c r="D837" s="98" t="s">
        <v>4</v>
      </c>
      <c r="E837" s="45">
        <v>0</v>
      </c>
      <c r="F837" s="45">
        <f t="shared" si="169"/>
        <v>0</v>
      </c>
      <c r="G837" s="45">
        <v>0</v>
      </c>
      <c r="H837" s="45">
        <v>0</v>
      </c>
      <c r="I837" s="45">
        <v>0</v>
      </c>
      <c r="J837" s="45">
        <v>0</v>
      </c>
      <c r="K837" s="45">
        <v>0</v>
      </c>
      <c r="L837" s="243"/>
      <c r="M837" s="243"/>
    </row>
    <row r="838" spans="1:13" ht="60" x14ac:dyDescent="0.2">
      <c r="A838" s="292"/>
      <c r="B838" s="276"/>
      <c r="C838" s="241"/>
      <c r="D838" s="98" t="s">
        <v>10</v>
      </c>
      <c r="E838" s="45">
        <v>0</v>
      </c>
      <c r="F838" s="45">
        <f t="shared" si="169"/>
        <v>0</v>
      </c>
      <c r="G838" s="45">
        <v>0</v>
      </c>
      <c r="H838" s="45">
        <v>0</v>
      </c>
      <c r="I838" s="45">
        <v>0</v>
      </c>
      <c r="J838" s="45">
        <v>0</v>
      </c>
      <c r="K838" s="45">
        <v>0</v>
      </c>
      <c r="L838" s="243"/>
      <c r="M838" s="243"/>
    </row>
    <row r="839" spans="1:13" ht="75" x14ac:dyDescent="0.2">
      <c r="A839" s="292"/>
      <c r="B839" s="276"/>
      <c r="C839" s="241"/>
      <c r="D839" s="98" t="s">
        <v>26</v>
      </c>
      <c r="E839" s="45">
        <v>2160</v>
      </c>
      <c r="F839" s="45">
        <f t="shared" si="169"/>
        <v>19335</v>
      </c>
      <c r="G839" s="45">
        <v>6655.1</v>
      </c>
      <c r="H839" s="45">
        <f>1380+3000+3709.9</f>
        <v>8089.9</v>
      </c>
      <c r="I839" s="45">
        <f>1380+150</f>
        <v>1530</v>
      </c>
      <c r="J839" s="45">
        <f>1380+150</f>
        <v>1530</v>
      </c>
      <c r="K839" s="45">
        <f>1380+150</f>
        <v>1530</v>
      </c>
      <c r="L839" s="243"/>
      <c r="M839" s="243"/>
    </row>
    <row r="840" spans="1:13" ht="30" x14ac:dyDescent="0.2">
      <c r="A840" s="292"/>
      <c r="B840" s="276"/>
      <c r="C840" s="242"/>
      <c r="D840" s="98" t="s">
        <v>46</v>
      </c>
      <c r="E840" s="45">
        <v>0</v>
      </c>
      <c r="F840" s="45">
        <f t="shared" si="169"/>
        <v>0</v>
      </c>
      <c r="G840" s="45">
        <v>0</v>
      </c>
      <c r="H840" s="45">
        <v>0</v>
      </c>
      <c r="I840" s="45">
        <v>0</v>
      </c>
      <c r="J840" s="45">
        <v>0</v>
      </c>
      <c r="K840" s="45">
        <v>0</v>
      </c>
      <c r="L840" s="244"/>
      <c r="M840" s="244"/>
    </row>
    <row r="841" spans="1:13" ht="23.25" customHeight="1" x14ac:dyDescent="0.2">
      <c r="A841" s="247" t="s">
        <v>38</v>
      </c>
      <c r="B841" s="287" t="s">
        <v>344</v>
      </c>
      <c r="C841" s="222" t="s">
        <v>91</v>
      </c>
      <c r="D841" s="98" t="s">
        <v>5</v>
      </c>
      <c r="E841" s="45">
        <f>SUM(E842:E845)</f>
        <v>18280.7</v>
      </c>
      <c r="F841" s="45">
        <f t="shared" si="169"/>
        <v>92438</v>
      </c>
      <c r="G841" s="45">
        <f>SUM(G842:G845)</f>
        <v>17948</v>
      </c>
      <c r="H841" s="45">
        <f>SUM(H842:H845)</f>
        <v>18360</v>
      </c>
      <c r="I841" s="45">
        <f>SUM(I842:I845)</f>
        <v>19410</v>
      </c>
      <c r="J841" s="45">
        <f>SUM(J842:J845)</f>
        <v>18360</v>
      </c>
      <c r="K841" s="45">
        <f>SUM(K842:K845)</f>
        <v>18360</v>
      </c>
      <c r="L841" s="232" t="s">
        <v>342</v>
      </c>
      <c r="M841" s="232"/>
    </row>
    <row r="842" spans="1:13" ht="45" x14ac:dyDescent="0.2">
      <c r="A842" s="247"/>
      <c r="B842" s="287"/>
      <c r="C842" s="241"/>
      <c r="D842" s="98" t="s">
        <v>4</v>
      </c>
      <c r="E842" s="45">
        <v>0</v>
      </c>
      <c r="F842" s="45">
        <f t="shared" si="169"/>
        <v>0</v>
      </c>
      <c r="G842" s="45">
        <v>0</v>
      </c>
      <c r="H842" s="45">
        <v>0</v>
      </c>
      <c r="I842" s="45">
        <v>0</v>
      </c>
      <c r="J842" s="45">
        <v>0</v>
      </c>
      <c r="K842" s="45">
        <v>0</v>
      </c>
      <c r="L842" s="243"/>
      <c r="M842" s="243"/>
    </row>
    <row r="843" spans="1:13" ht="60" x14ac:dyDescent="0.2">
      <c r="A843" s="247"/>
      <c r="B843" s="287"/>
      <c r="C843" s="241"/>
      <c r="D843" s="98" t="s">
        <v>10</v>
      </c>
      <c r="E843" s="45">
        <v>0</v>
      </c>
      <c r="F843" s="45">
        <f t="shared" si="169"/>
        <v>0</v>
      </c>
      <c r="G843" s="45">
        <v>0</v>
      </c>
      <c r="H843" s="45">
        <v>0</v>
      </c>
      <c r="I843" s="45">
        <v>0</v>
      </c>
      <c r="J843" s="45">
        <v>0</v>
      </c>
      <c r="K843" s="45">
        <v>0</v>
      </c>
      <c r="L843" s="243"/>
      <c r="M843" s="243"/>
    </row>
    <row r="844" spans="1:13" ht="75" x14ac:dyDescent="0.2">
      <c r="A844" s="247"/>
      <c r="B844" s="287"/>
      <c r="C844" s="241"/>
      <c r="D844" s="98" t="s">
        <v>26</v>
      </c>
      <c r="E844" s="45">
        <v>18280.7</v>
      </c>
      <c r="F844" s="45">
        <f t="shared" si="169"/>
        <v>92438</v>
      </c>
      <c r="G844" s="45">
        <v>17948</v>
      </c>
      <c r="H844" s="45">
        <v>18360</v>
      </c>
      <c r="I844" s="45">
        <v>19410</v>
      </c>
      <c r="J844" s="45">
        <v>18360</v>
      </c>
      <c r="K844" s="45">
        <v>18360</v>
      </c>
      <c r="L844" s="243"/>
      <c r="M844" s="243"/>
    </row>
    <row r="845" spans="1:13" ht="30" x14ac:dyDescent="0.2">
      <c r="A845" s="247"/>
      <c r="B845" s="287"/>
      <c r="C845" s="242"/>
      <c r="D845" s="98" t="s">
        <v>46</v>
      </c>
      <c r="E845" s="45">
        <v>0</v>
      </c>
      <c r="F845" s="45">
        <f t="shared" si="169"/>
        <v>0</v>
      </c>
      <c r="G845" s="45">
        <v>0</v>
      </c>
      <c r="H845" s="45">
        <v>0</v>
      </c>
      <c r="I845" s="45">
        <v>0</v>
      </c>
      <c r="J845" s="45">
        <v>0</v>
      </c>
      <c r="K845" s="45">
        <v>0</v>
      </c>
      <c r="L845" s="244"/>
      <c r="M845" s="244"/>
    </row>
    <row r="846" spans="1:13" ht="15" x14ac:dyDescent="0.2">
      <c r="A846" s="247" t="s">
        <v>48</v>
      </c>
      <c r="B846" s="276" t="s">
        <v>343</v>
      </c>
      <c r="C846" s="222" t="s">
        <v>91</v>
      </c>
      <c r="D846" s="98" t="s">
        <v>5</v>
      </c>
      <c r="E846" s="45">
        <f>SUM(E847:E850)</f>
        <v>350</v>
      </c>
      <c r="F846" s="45">
        <f t="shared" si="169"/>
        <v>900</v>
      </c>
      <c r="G846" s="45">
        <f>SUM(G847:G850)</f>
        <v>350</v>
      </c>
      <c r="H846" s="45">
        <f>SUM(H847:H850)</f>
        <v>250</v>
      </c>
      <c r="I846" s="45">
        <f>SUM(I847:I850)</f>
        <v>100</v>
      </c>
      <c r="J846" s="45">
        <f>SUM(J847:J850)</f>
        <v>100</v>
      </c>
      <c r="K846" s="45">
        <f>SUM(K847:K850)</f>
        <v>100</v>
      </c>
      <c r="L846" s="232" t="s">
        <v>341</v>
      </c>
      <c r="M846" s="232"/>
    </row>
    <row r="847" spans="1:13" ht="45" x14ac:dyDescent="0.2">
      <c r="A847" s="247"/>
      <c r="B847" s="276"/>
      <c r="C847" s="241"/>
      <c r="D847" s="98" t="s">
        <v>4</v>
      </c>
      <c r="E847" s="45">
        <v>0</v>
      </c>
      <c r="F847" s="45">
        <f t="shared" si="169"/>
        <v>0</v>
      </c>
      <c r="G847" s="45">
        <v>0</v>
      </c>
      <c r="H847" s="45">
        <v>0</v>
      </c>
      <c r="I847" s="45">
        <v>0</v>
      </c>
      <c r="J847" s="45">
        <v>0</v>
      </c>
      <c r="K847" s="45">
        <v>0</v>
      </c>
      <c r="L847" s="243"/>
      <c r="M847" s="243"/>
    </row>
    <row r="848" spans="1:13" ht="60" x14ac:dyDescent="0.2">
      <c r="A848" s="247"/>
      <c r="B848" s="276"/>
      <c r="C848" s="241"/>
      <c r="D848" s="98" t="s">
        <v>10</v>
      </c>
      <c r="E848" s="45">
        <v>0</v>
      </c>
      <c r="F848" s="45">
        <f t="shared" si="169"/>
        <v>0</v>
      </c>
      <c r="G848" s="45">
        <v>0</v>
      </c>
      <c r="H848" s="45">
        <v>0</v>
      </c>
      <c r="I848" s="45">
        <v>0</v>
      </c>
      <c r="J848" s="45">
        <v>0</v>
      </c>
      <c r="K848" s="45">
        <v>0</v>
      </c>
      <c r="L848" s="243"/>
      <c r="M848" s="243"/>
    </row>
    <row r="849" spans="1:13" ht="75" x14ac:dyDescent="0.2">
      <c r="A849" s="247"/>
      <c r="B849" s="276"/>
      <c r="C849" s="241"/>
      <c r="D849" s="98" t="s">
        <v>26</v>
      </c>
      <c r="E849" s="45">
        <v>350</v>
      </c>
      <c r="F849" s="45">
        <f t="shared" si="169"/>
        <v>900</v>
      </c>
      <c r="G849" s="45">
        <v>350</v>
      </c>
      <c r="H849" s="45">
        <v>250</v>
      </c>
      <c r="I849" s="45">
        <f>250-150</f>
        <v>100</v>
      </c>
      <c r="J849" s="45">
        <f>250-150</f>
        <v>100</v>
      </c>
      <c r="K849" s="45">
        <f>250-150</f>
        <v>100</v>
      </c>
      <c r="L849" s="243"/>
      <c r="M849" s="243"/>
    </row>
    <row r="850" spans="1:13" ht="30" x14ac:dyDescent="0.2">
      <c r="A850" s="247"/>
      <c r="B850" s="276"/>
      <c r="C850" s="242"/>
      <c r="D850" s="98" t="s">
        <v>46</v>
      </c>
      <c r="E850" s="45">
        <v>0</v>
      </c>
      <c r="F850" s="45">
        <f t="shared" si="169"/>
        <v>0</v>
      </c>
      <c r="G850" s="45">
        <v>0</v>
      </c>
      <c r="H850" s="45">
        <v>0</v>
      </c>
      <c r="I850" s="45">
        <v>0</v>
      </c>
      <c r="J850" s="45">
        <v>0</v>
      </c>
      <c r="K850" s="45">
        <v>0</v>
      </c>
      <c r="L850" s="244"/>
      <c r="M850" s="244"/>
    </row>
    <row r="851" spans="1:13" ht="15" customHeight="1" x14ac:dyDescent="0.2">
      <c r="A851" s="253"/>
      <c r="B851" s="278" t="s">
        <v>130</v>
      </c>
      <c r="C851" s="279"/>
      <c r="D851" s="98" t="s">
        <v>5</v>
      </c>
      <c r="E851" s="45">
        <f t="shared" ref="E851:K851" si="170">E831</f>
        <v>20790.7</v>
      </c>
      <c r="F851" s="45">
        <f t="shared" si="170"/>
        <v>112673</v>
      </c>
      <c r="G851" s="45">
        <f t="shared" si="170"/>
        <v>24953.1</v>
      </c>
      <c r="H851" s="45">
        <f t="shared" si="170"/>
        <v>26699.9</v>
      </c>
      <c r="I851" s="45">
        <f t="shared" si="170"/>
        <v>21040</v>
      </c>
      <c r="J851" s="45">
        <f t="shared" si="170"/>
        <v>19990</v>
      </c>
      <c r="K851" s="45">
        <f t="shared" si="170"/>
        <v>19990</v>
      </c>
      <c r="L851" s="232"/>
      <c r="M851" s="232"/>
    </row>
    <row r="852" spans="1:13" ht="45" x14ac:dyDescent="0.2">
      <c r="A852" s="254"/>
      <c r="B852" s="280"/>
      <c r="C852" s="281"/>
      <c r="D852" s="98" t="s">
        <v>4</v>
      </c>
      <c r="E852" s="45">
        <f>E832</f>
        <v>0</v>
      </c>
      <c r="F852" s="45">
        <f t="shared" ref="F852:K855" si="171">F832</f>
        <v>0</v>
      </c>
      <c r="G852" s="45">
        <f t="shared" si="171"/>
        <v>0</v>
      </c>
      <c r="H852" s="45">
        <f t="shared" si="171"/>
        <v>0</v>
      </c>
      <c r="I852" s="45">
        <f t="shared" si="171"/>
        <v>0</v>
      </c>
      <c r="J852" s="45">
        <f t="shared" si="171"/>
        <v>0</v>
      </c>
      <c r="K852" s="45">
        <f t="shared" si="171"/>
        <v>0</v>
      </c>
      <c r="L852" s="243"/>
      <c r="M852" s="243"/>
    </row>
    <row r="853" spans="1:13" ht="60" x14ac:dyDescent="0.2">
      <c r="A853" s="254"/>
      <c r="B853" s="280"/>
      <c r="C853" s="281"/>
      <c r="D853" s="98" t="s">
        <v>10</v>
      </c>
      <c r="E853" s="45">
        <f>E833</f>
        <v>0</v>
      </c>
      <c r="F853" s="45">
        <f t="shared" si="171"/>
        <v>0</v>
      </c>
      <c r="G853" s="45">
        <f t="shared" si="171"/>
        <v>0</v>
      </c>
      <c r="H853" s="45">
        <f t="shared" si="171"/>
        <v>0</v>
      </c>
      <c r="I853" s="45">
        <f t="shared" si="171"/>
        <v>0</v>
      </c>
      <c r="J853" s="45">
        <f t="shared" si="171"/>
        <v>0</v>
      </c>
      <c r="K853" s="45">
        <f t="shared" si="171"/>
        <v>0</v>
      </c>
      <c r="L853" s="243"/>
      <c r="M853" s="243"/>
    </row>
    <row r="854" spans="1:13" ht="75" x14ac:dyDescent="0.2">
      <c r="A854" s="254"/>
      <c r="B854" s="280"/>
      <c r="C854" s="281"/>
      <c r="D854" s="98" t="s">
        <v>26</v>
      </c>
      <c r="E854" s="45">
        <f>E834</f>
        <v>20790.7</v>
      </c>
      <c r="F854" s="45">
        <f t="shared" si="171"/>
        <v>112673</v>
      </c>
      <c r="G854" s="45">
        <f t="shared" si="171"/>
        <v>24953.1</v>
      </c>
      <c r="H854" s="45">
        <f t="shared" si="171"/>
        <v>26699.9</v>
      </c>
      <c r="I854" s="45">
        <f t="shared" si="171"/>
        <v>21040</v>
      </c>
      <c r="J854" s="45">
        <f t="shared" si="171"/>
        <v>19990</v>
      </c>
      <c r="K854" s="45">
        <f t="shared" si="171"/>
        <v>19990</v>
      </c>
      <c r="L854" s="243"/>
      <c r="M854" s="243"/>
    </row>
    <row r="855" spans="1:13" ht="30" x14ac:dyDescent="0.2">
      <c r="A855" s="255"/>
      <c r="B855" s="282"/>
      <c r="C855" s="283"/>
      <c r="D855" s="98" t="s">
        <v>46</v>
      </c>
      <c r="E855" s="45">
        <f>E835</f>
        <v>0</v>
      </c>
      <c r="F855" s="45">
        <f t="shared" si="171"/>
        <v>0</v>
      </c>
      <c r="G855" s="45">
        <f t="shared" si="171"/>
        <v>0</v>
      </c>
      <c r="H855" s="45">
        <f t="shared" si="171"/>
        <v>0</v>
      </c>
      <c r="I855" s="45">
        <f t="shared" si="171"/>
        <v>0</v>
      </c>
      <c r="J855" s="45">
        <f t="shared" si="171"/>
        <v>0</v>
      </c>
      <c r="K855" s="45">
        <f t="shared" si="171"/>
        <v>0</v>
      </c>
      <c r="L855" s="244"/>
      <c r="M855" s="244"/>
    </row>
    <row r="856" spans="1:13" ht="22.5" customHeight="1" x14ac:dyDescent="0.2">
      <c r="A856" s="272" t="s">
        <v>345</v>
      </c>
      <c r="B856" s="273"/>
      <c r="C856" s="273"/>
      <c r="D856" s="273"/>
      <c r="E856" s="273"/>
      <c r="F856" s="273"/>
      <c r="G856" s="273"/>
      <c r="H856" s="273"/>
      <c r="I856" s="273"/>
      <c r="J856" s="273"/>
      <c r="K856" s="273"/>
      <c r="L856" s="273"/>
      <c r="M856" s="274"/>
    </row>
    <row r="857" spans="1:13" ht="25.5" customHeight="1" x14ac:dyDescent="0.2">
      <c r="A857" s="247" t="s">
        <v>9</v>
      </c>
      <c r="B857" s="276" t="s">
        <v>127</v>
      </c>
      <c r="C857" s="222" t="s">
        <v>91</v>
      </c>
      <c r="D857" s="98" t="s">
        <v>5</v>
      </c>
      <c r="E857" s="45">
        <f t="shared" ref="E857:K857" si="172">E862+E867</f>
        <v>6008.2000000000007</v>
      </c>
      <c r="F857" s="45">
        <f t="shared" si="172"/>
        <v>46671.7</v>
      </c>
      <c r="G857" s="45">
        <f t="shared" si="172"/>
        <v>7775.2</v>
      </c>
      <c r="H857" s="45">
        <f t="shared" si="172"/>
        <v>8773.6</v>
      </c>
      <c r="I857" s="45">
        <f t="shared" si="172"/>
        <v>11288.699999999999</v>
      </c>
      <c r="J857" s="45">
        <f t="shared" si="172"/>
        <v>9417.0999999999985</v>
      </c>
      <c r="K857" s="45">
        <f t="shared" si="172"/>
        <v>9417.0999999999985</v>
      </c>
      <c r="L857" s="232"/>
      <c r="M857" s="232"/>
    </row>
    <row r="858" spans="1:13" ht="20.25" customHeight="1" x14ac:dyDescent="0.2">
      <c r="A858" s="247"/>
      <c r="B858" s="276"/>
      <c r="C858" s="241"/>
      <c r="D858" s="98" t="s">
        <v>4</v>
      </c>
      <c r="E858" s="45">
        <f>E863+E868</f>
        <v>0</v>
      </c>
      <c r="F858" s="45">
        <f t="shared" ref="F858:K861" si="173">F863+F868</f>
        <v>0</v>
      </c>
      <c r="G858" s="45">
        <f t="shared" si="173"/>
        <v>0</v>
      </c>
      <c r="H858" s="45">
        <f t="shared" si="173"/>
        <v>0</v>
      </c>
      <c r="I858" s="45">
        <f t="shared" si="173"/>
        <v>0</v>
      </c>
      <c r="J858" s="45">
        <f t="shared" si="173"/>
        <v>0</v>
      </c>
      <c r="K858" s="45">
        <f t="shared" si="173"/>
        <v>0</v>
      </c>
      <c r="L858" s="243"/>
      <c r="M858" s="243"/>
    </row>
    <row r="859" spans="1:13" ht="25.5" customHeight="1" x14ac:dyDescent="0.2">
      <c r="A859" s="247"/>
      <c r="B859" s="276"/>
      <c r="C859" s="241"/>
      <c r="D859" s="98" t="s">
        <v>10</v>
      </c>
      <c r="E859" s="45">
        <f>E864+E869</f>
        <v>0</v>
      </c>
      <c r="F859" s="45">
        <f t="shared" si="173"/>
        <v>0</v>
      </c>
      <c r="G859" s="45">
        <f t="shared" si="173"/>
        <v>0</v>
      </c>
      <c r="H859" s="45">
        <f t="shared" si="173"/>
        <v>0</v>
      </c>
      <c r="I859" s="45">
        <f t="shared" si="173"/>
        <v>0</v>
      </c>
      <c r="J859" s="45">
        <f t="shared" si="173"/>
        <v>0</v>
      </c>
      <c r="K859" s="45">
        <f t="shared" si="173"/>
        <v>0</v>
      </c>
      <c r="L859" s="243"/>
      <c r="M859" s="243"/>
    </row>
    <row r="860" spans="1:13" ht="30.75" customHeight="1" x14ac:dyDescent="0.2">
      <c r="A860" s="247"/>
      <c r="B860" s="276"/>
      <c r="C860" s="241"/>
      <c r="D860" s="98" t="s">
        <v>26</v>
      </c>
      <c r="E860" s="45">
        <f>E865+E870</f>
        <v>6008.2000000000007</v>
      </c>
      <c r="F860" s="45">
        <f t="shared" si="173"/>
        <v>46671.7</v>
      </c>
      <c r="G860" s="45">
        <f t="shared" si="173"/>
        <v>7775.2</v>
      </c>
      <c r="H860" s="45">
        <f t="shared" si="173"/>
        <v>8773.6</v>
      </c>
      <c r="I860" s="45">
        <f t="shared" si="173"/>
        <v>11288.699999999999</v>
      </c>
      <c r="J860" s="45">
        <f t="shared" si="173"/>
        <v>9417.0999999999985</v>
      </c>
      <c r="K860" s="45">
        <f t="shared" si="173"/>
        <v>9417.0999999999985</v>
      </c>
      <c r="L860" s="243"/>
      <c r="M860" s="243"/>
    </row>
    <row r="861" spans="1:13" ht="46.5" customHeight="1" x14ac:dyDescent="0.2">
      <c r="A861" s="247"/>
      <c r="B861" s="276"/>
      <c r="C861" s="242"/>
      <c r="D861" s="98" t="s">
        <v>46</v>
      </c>
      <c r="E861" s="45">
        <f>E866+E871</f>
        <v>0</v>
      </c>
      <c r="F861" s="45">
        <f t="shared" si="173"/>
        <v>0</v>
      </c>
      <c r="G861" s="45">
        <f t="shared" si="173"/>
        <v>0</v>
      </c>
      <c r="H861" s="45">
        <f t="shared" si="173"/>
        <v>0</v>
      </c>
      <c r="I861" s="45">
        <f t="shared" si="173"/>
        <v>0</v>
      </c>
      <c r="J861" s="45">
        <f t="shared" si="173"/>
        <v>0</v>
      </c>
      <c r="K861" s="45">
        <f t="shared" si="173"/>
        <v>0</v>
      </c>
      <c r="L861" s="244"/>
      <c r="M861" s="244"/>
    </row>
    <row r="862" spans="1:13" ht="15" x14ac:dyDescent="0.2">
      <c r="A862" s="292" t="s">
        <v>15</v>
      </c>
      <c r="B862" s="275" t="s">
        <v>346</v>
      </c>
      <c r="C862" s="222" t="s">
        <v>91</v>
      </c>
      <c r="D862" s="98" t="s">
        <v>5</v>
      </c>
      <c r="E862" s="45">
        <f>SUM(E863:E866)</f>
        <v>1204.4000000000001</v>
      </c>
      <c r="F862" s="45">
        <f t="shared" ref="F862:F871" si="174">SUM(G862:K862)</f>
        <v>5060.5</v>
      </c>
      <c r="G862" s="45">
        <f>SUM(G863:G866)</f>
        <v>714</v>
      </c>
      <c r="H862" s="45">
        <f>SUM(H863:H866)</f>
        <v>836.6</v>
      </c>
      <c r="I862" s="45">
        <f>SUM(I863:I866)</f>
        <v>1845.3</v>
      </c>
      <c r="J862" s="45">
        <f>SUM(J863:J866)</f>
        <v>832.3</v>
      </c>
      <c r="K862" s="45">
        <f>SUM(K863:K866)</f>
        <v>832.3</v>
      </c>
      <c r="L862" s="232" t="s">
        <v>351</v>
      </c>
      <c r="M862" s="232"/>
    </row>
    <row r="863" spans="1:13" ht="27.75" customHeight="1" x14ac:dyDescent="0.2">
      <c r="A863" s="292"/>
      <c r="B863" s="276"/>
      <c r="C863" s="241"/>
      <c r="D863" s="98" t="s">
        <v>4</v>
      </c>
      <c r="E863" s="45">
        <v>0</v>
      </c>
      <c r="F863" s="45">
        <f t="shared" si="174"/>
        <v>0</v>
      </c>
      <c r="G863" s="45">
        <v>0</v>
      </c>
      <c r="H863" s="45">
        <v>0</v>
      </c>
      <c r="I863" s="45">
        <v>0</v>
      </c>
      <c r="J863" s="45">
        <v>0</v>
      </c>
      <c r="K863" s="45">
        <v>0</v>
      </c>
      <c r="L863" s="243"/>
      <c r="M863" s="243"/>
    </row>
    <row r="864" spans="1:13" ht="30.75" customHeight="1" x14ac:dyDescent="0.2">
      <c r="A864" s="292"/>
      <c r="B864" s="276"/>
      <c r="C864" s="241"/>
      <c r="D864" s="98" t="s">
        <v>10</v>
      </c>
      <c r="E864" s="45">
        <v>0</v>
      </c>
      <c r="F864" s="45">
        <f t="shared" si="174"/>
        <v>0</v>
      </c>
      <c r="G864" s="45">
        <v>0</v>
      </c>
      <c r="H864" s="45">
        <v>0</v>
      </c>
      <c r="I864" s="45">
        <v>0</v>
      </c>
      <c r="J864" s="45">
        <v>0</v>
      </c>
      <c r="K864" s="45">
        <v>0</v>
      </c>
      <c r="L864" s="243"/>
      <c r="M864" s="243"/>
    </row>
    <row r="865" spans="1:13" ht="47.25" customHeight="1" x14ac:dyDescent="0.2">
      <c r="A865" s="292"/>
      <c r="B865" s="276"/>
      <c r="C865" s="241"/>
      <c r="D865" s="98" t="s">
        <v>26</v>
      </c>
      <c r="E865" s="45">
        <v>1204.4000000000001</v>
      </c>
      <c r="F865" s="45">
        <f t="shared" si="174"/>
        <v>5060.5</v>
      </c>
      <c r="G865" s="45">
        <v>714</v>
      </c>
      <c r="H865" s="45">
        <f>733.6+103</f>
        <v>836.6</v>
      </c>
      <c r="I865" s="45">
        <f>832.3+963+50</f>
        <v>1845.3</v>
      </c>
      <c r="J865" s="45">
        <v>832.3</v>
      </c>
      <c r="K865" s="45">
        <v>832.3</v>
      </c>
      <c r="L865" s="243"/>
      <c r="M865" s="243"/>
    </row>
    <row r="866" spans="1:13" ht="47.25" customHeight="1" x14ac:dyDescent="0.2">
      <c r="A866" s="292"/>
      <c r="B866" s="276"/>
      <c r="C866" s="242"/>
      <c r="D866" s="98" t="s">
        <v>46</v>
      </c>
      <c r="E866" s="45">
        <v>0</v>
      </c>
      <c r="F866" s="45">
        <f t="shared" si="174"/>
        <v>0</v>
      </c>
      <c r="G866" s="45">
        <v>0</v>
      </c>
      <c r="H866" s="45">
        <v>0</v>
      </c>
      <c r="I866" s="45">
        <v>0</v>
      </c>
      <c r="J866" s="45">
        <v>0</v>
      </c>
      <c r="K866" s="45">
        <v>0</v>
      </c>
      <c r="L866" s="244"/>
      <c r="M866" s="244"/>
    </row>
    <row r="867" spans="1:13" ht="24.75" customHeight="1" x14ac:dyDescent="0.2">
      <c r="A867" s="247" t="s">
        <v>38</v>
      </c>
      <c r="B867" s="287" t="s">
        <v>347</v>
      </c>
      <c r="C867" s="222" t="s">
        <v>91</v>
      </c>
      <c r="D867" s="98" t="s">
        <v>5</v>
      </c>
      <c r="E867" s="45">
        <f>SUM(E868:E871)</f>
        <v>4803.8</v>
      </c>
      <c r="F867" s="45">
        <f t="shared" si="174"/>
        <v>41611.199999999997</v>
      </c>
      <c r="G867" s="45">
        <f>SUM(G868:G871)</f>
        <v>7061.2</v>
      </c>
      <c r="H867" s="45">
        <f>SUM(H868:H871)</f>
        <v>7937</v>
      </c>
      <c r="I867" s="45">
        <f>SUM(I868:I871)</f>
        <v>9443.4</v>
      </c>
      <c r="J867" s="45">
        <f>SUM(J868:J871)</f>
        <v>8584.7999999999993</v>
      </c>
      <c r="K867" s="45">
        <f>SUM(K868:K871)</f>
        <v>8584.7999999999993</v>
      </c>
      <c r="L867" s="232" t="s">
        <v>351</v>
      </c>
      <c r="M867" s="232"/>
    </row>
    <row r="868" spans="1:13" ht="33" customHeight="1" x14ac:dyDescent="0.2">
      <c r="A868" s="247"/>
      <c r="B868" s="287"/>
      <c r="C868" s="241"/>
      <c r="D868" s="98" t="s">
        <v>4</v>
      </c>
      <c r="E868" s="45">
        <v>0</v>
      </c>
      <c r="F868" s="45">
        <f t="shared" si="174"/>
        <v>0</v>
      </c>
      <c r="G868" s="45">
        <v>0</v>
      </c>
      <c r="H868" s="45">
        <v>0</v>
      </c>
      <c r="I868" s="45">
        <v>0</v>
      </c>
      <c r="J868" s="45">
        <v>0</v>
      </c>
      <c r="K868" s="45">
        <v>0</v>
      </c>
      <c r="L868" s="243"/>
      <c r="M868" s="243"/>
    </row>
    <row r="869" spans="1:13" ht="31.5" customHeight="1" x14ac:dyDescent="0.2">
      <c r="A869" s="247"/>
      <c r="B869" s="287"/>
      <c r="C869" s="241"/>
      <c r="D869" s="98" t="s">
        <v>10</v>
      </c>
      <c r="E869" s="45">
        <v>0</v>
      </c>
      <c r="F869" s="45">
        <f t="shared" si="174"/>
        <v>0</v>
      </c>
      <c r="G869" s="45">
        <v>0</v>
      </c>
      <c r="H869" s="45">
        <v>0</v>
      </c>
      <c r="I869" s="45">
        <v>0</v>
      </c>
      <c r="J869" s="45">
        <v>0</v>
      </c>
      <c r="K869" s="45">
        <v>0</v>
      </c>
      <c r="L869" s="243"/>
      <c r="M869" s="243"/>
    </row>
    <row r="870" spans="1:13" ht="50.25" customHeight="1" x14ac:dyDescent="0.2">
      <c r="A870" s="247"/>
      <c r="B870" s="287"/>
      <c r="C870" s="241"/>
      <c r="D870" s="98" t="s">
        <v>26</v>
      </c>
      <c r="E870" s="45">
        <v>4803.8</v>
      </c>
      <c r="F870" s="45">
        <f t="shared" si="174"/>
        <v>41611.199999999997</v>
      </c>
      <c r="G870" s="45">
        <v>7061.2</v>
      </c>
      <c r="H870" s="45">
        <f>7670+62+205</f>
        <v>7937</v>
      </c>
      <c r="I870" s="45">
        <v>9443.4</v>
      </c>
      <c r="J870" s="45">
        <v>8584.7999999999993</v>
      </c>
      <c r="K870" s="45">
        <v>8584.7999999999993</v>
      </c>
      <c r="L870" s="243"/>
      <c r="M870" s="243"/>
    </row>
    <row r="871" spans="1:13" ht="30" x14ac:dyDescent="0.2">
      <c r="A871" s="247"/>
      <c r="B871" s="287"/>
      <c r="C871" s="242"/>
      <c r="D871" s="98" t="s">
        <v>46</v>
      </c>
      <c r="E871" s="45">
        <v>0</v>
      </c>
      <c r="F871" s="45">
        <f t="shared" si="174"/>
        <v>0</v>
      </c>
      <c r="G871" s="45">
        <v>0</v>
      </c>
      <c r="H871" s="45">
        <v>0</v>
      </c>
      <c r="I871" s="45">
        <v>0</v>
      </c>
      <c r="J871" s="45">
        <v>0</v>
      </c>
      <c r="K871" s="45">
        <v>0</v>
      </c>
      <c r="L871" s="244"/>
      <c r="M871" s="244"/>
    </row>
    <row r="872" spans="1:13" ht="15" customHeight="1" x14ac:dyDescent="0.2">
      <c r="A872" s="253"/>
      <c r="B872" s="278" t="s">
        <v>279</v>
      </c>
      <c r="C872" s="279"/>
      <c r="D872" s="98" t="s">
        <v>5</v>
      </c>
      <c r="E872" s="45">
        <f t="shared" ref="E872:K872" si="175">E857</f>
        <v>6008.2000000000007</v>
      </c>
      <c r="F872" s="45">
        <f t="shared" si="175"/>
        <v>46671.7</v>
      </c>
      <c r="G872" s="45">
        <f t="shared" si="175"/>
        <v>7775.2</v>
      </c>
      <c r="H872" s="45">
        <f t="shared" si="175"/>
        <v>8773.6</v>
      </c>
      <c r="I872" s="45">
        <f t="shared" si="175"/>
        <v>11288.699999999999</v>
      </c>
      <c r="J872" s="45">
        <f t="shared" si="175"/>
        <v>9417.0999999999985</v>
      </c>
      <c r="K872" s="45">
        <f t="shared" si="175"/>
        <v>9417.0999999999985</v>
      </c>
      <c r="L872" s="232"/>
      <c r="M872" s="232"/>
    </row>
    <row r="873" spans="1:13" ht="45" x14ac:dyDescent="0.2">
      <c r="A873" s="254"/>
      <c r="B873" s="280"/>
      <c r="C873" s="281"/>
      <c r="D873" s="98" t="s">
        <v>4</v>
      </c>
      <c r="E873" s="45">
        <f t="shared" ref="E873:K876" si="176">E858</f>
        <v>0</v>
      </c>
      <c r="F873" s="45">
        <f t="shared" si="176"/>
        <v>0</v>
      </c>
      <c r="G873" s="45">
        <f t="shared" si="176"/>
        <v>0</v>
      </c>
      <c r="H873" s="45">
        <f t="shared" si="176"/>
        <v>0</v>
      </c>
      <c r="I873" s="45">
        <f t="shared" si="176"/>
        <v>0</v>
      </c>
      <c r="J873" s="45">
        <f t="shared" si="176"/>
        <v>0</v>
      </c>
      <c r="K873" s="45">
        <f t="shared" si="176"/>
        <v>0</v>
      </c>
      <c r="L873" s="243"/>
      <c r="M873" s="243"/>
    </row>
    <row r="874" spans="1:13" ht="60" x14ac:dyDescent="0.2">
      <c r="A874" s="254"/>
      <c r="B874" s="280"/>
      <c r="C874" s="281"/>
      <c r="D874" s="98" t="s">
        <v>10</v>
      </c>
      <c r="E874" s="45">
        <f t="shared" si="176"/>
        <v>0</v>
      </c>
      <c r="F874" s="45">
        <f t="shared" si="176"/>
        <v>0</v>
      </c>
      <c r="G874" s="45">
        <f t="shared" si="176"/>
        <v>0</v>
      </c>
      <c r="H874" s="45">
        <f t="shared" si="176"/>
        <v>0</v>
      </c>
      <c r="I874" s="45">
        <f t="shared" si="176"/>
        <v>0</v>
      </c>
      <c r="J874" s="45">
        <f t="shared" si="176"/>
        <v>0</v>
      </c>
      <c r="K874" s="45">
        <f t="shared" si="176"/>
        <v>0</v>
      </c>
      <c r="L874" s="243"/>
      <c r="M874" s="243"/>
    </row>
    <row r="875" spans="1:13" ht="75" x14ac:dyDescent="0.2">
      <c r="A875" s="254"/>
      <c r="B875" s="280"/>
      <c r="C875" s="281"/>
      <c r="D875" s="98" t="s">
        <v>26</v>
      </c>
      <c r="E875" s="45">
        <f t="shared" si="176"/>
        <v>6008.2000000000007</v>
      </c>
      <c r="F875" s="45">
        <f t="shared" si="176"/>
        <v>46671.7</v>
      </c>
      <c r="G875" s="45">
        <f t="shared" si="176"/>
        <v>7775.2</v>
      </c>
      <c r="H875" s="45">
        <f t="shared" si="176"/>
        <v>8773.6</v>
      </c>
      <c r="I875" s="45">
        <f t="shared" si="176"/>
        <v>11288.699999999999</v>
      </c>
      <c r="J875" s="45">
        <f t="shared" si="176"/>
        <v>9417.0999999999985</v>
      </c>
      <c r="K875" s="45">
        <f t="shared" si="176"/>
        <v>9417.0999999999985</v>
      </c>
      <c r="L875" s="243"/>
      <c r="M875" s="243"/>
    </row>
    <row r="876" spans="1:13" ht="30" x14ac:dyDescent="0.2">
      <c r="A876" s="255"/>
      <c r="B876" s="282"/>
      <c r="C876" s="283"/>
      <c r="D876" s="98" t="s">
        <v>46</v>
      </c>
      <c r="E876" s="45">
        <f t="shared" si="176"/>
        <v>0</v>
      </c>
      <c r="F876" s="45">
        <f t="shared" si="176"/>
        <v>0</v>
      </c>
      <c r="G876" s="45">
        <f t="shared" si="176"/>
        <v>0</v>
      </c>
      <c r="H876" s="45">
        <f t="shared" si="176"/>
        <v>0</v>
      </c>
      <c r="I876" s="45">
        <f t="shared" si="176"/>
        <v>0</v>
      </c>
      <c r="J876" s="45">
        <f t="shared" si="176"/>
        <v>0</v>
      </c>
      <c r="K876" s="45">
        <f t="shared" si="176"/>
        <v>0</v>
      </c>
      <c r="L876" s="244"/>
      <c r="M876" s="244"/>
    </row>
    <row r="877" spans="1:13" ht="24" customHeight="1" x14ac:dyDescent="0.2">
      <c r="A877" s="272" t="s">
        <v>318</v>
      </c>
      <c r="B877" s="273"/>
      <c r="C877" s="273"/>
      <c r="D877" s="273"/>
      <c r="E877" s="273"/>
      <c r="F877" s="273"/>
      <c r="G877" s="273"/>
      <c r="H877" s="273"/>
      <c r="I877" s="273"/>
      <c r="J877" s="273"/>
      <c r="K877" s="273"/>
      <c r="L877" s="273"/>
      <c r="M877" s="274"/>
    </row>
    <row r="878" spans="1:13" ht="25.5" customHeight="1" x14ac:dyDescent="0.2">
      <c r="A878" s="247" t="s">
        <v>9</v>
      </c>
      <c r="B878" s="276" t="s">
        <v>128</v>
      </c>
      <c r="C878" s="222" t="s">
        <v>91</v>
      </c>
      <c r="D878" s="98" t="s">
        <v>5</v>
      </c>
      <c r="E878" s="45">
        <f t="shared" ref="E878:K878" si="177">E883+E888</f>
        <v>846</v>
      </c>
      <c r="F878" s="45">
        <f t="shared" si="177"/>
        <v>622015</v>
      </c>
      <c r="G878" s="45">
        <f t="shared" si="177"/>
        <v>91832.2</v>
      </c>
      <c r="H878" s="45">
        <f t="shared" si="177"/>
        <v>138482.79999999999</v>
      </c>
      <c r="I878" s="45">
        <f t="shared" si="177"/>
        <v>129700</v>
      </c>
      <c r="J878" s="45">
        <f t="shared" si="177"/>
        <v>131000</v>
      </c>
      <c r="K878" s="45">
        <f t="shared" si="177"/>
        <v>131000</v>
      </c>
      <c r="L878" s="232"/>
      <c r="M878" s="232"/>
    </row>
    <row r="879" spans="1:13" ht="47.25" customHeight="1" x14ac:dyDescent="0.2">
      <c r="A879" s="247"/>
      <c r="B879" s="276"/>
      <c r="C879" s="241"/>
      <c r="D879" s="98" t="s">
        <v>4</v>
      </c>
      <c r="E879" s="45">
        <f>E884+E889</f>
        <v>0</v>
      </c>
      <c r="F879" s="45">
        <f t="shared" ref="F879:K882" si="178">F884+F889</f>
        <v>0</v>
      </c>
      <c r="G879" s="45">
        <f t="shared" si="178"/>
        <v>0</v>
      </c>
      <c r="H879" s="45">
        <f t="shared" si="178"/>
        <v>0</v>
      </c>
      <c r="I879" s="45">
        <f t="shared" si="178"/>
        <v>0</v>
      </c>
      <c r="J879" s="45">
        <f t="shared" si="178"/>
        <v>0</v>
      </c>
      <c r="K879" s="45">
        <f t="shared" si="178"/>
        <v>0</v>
      </c>
      <c r="L879" s="243"/>
      <c r="M879" s="243"/>
    </row>
    <row r="880" spans="1:13" ht="60" x14ac:dyDescent="0.2">
      <c r="A880" s="247"/>
      <c r="B880" s="276"/>
      <c r="C880" s="241"/>
      <c r="D880" s="98" t="s">
        <v>10</v>
      </c>
      <c r="E880" s="45">
        <f>E885+E890</f>
        <v>0</v>
      </c>
      <c r="F880" s="45">
        <f t="shared" si="178"/>
        <v>0</v>
      </c>
      <c r="G880" s="45">
        <f t="shared" si="178"/>
        <v>0</v>
      </c>
      <c r="H880" s="45">
        <f t="shared" si="178"/>
        <v>0</v>
      </c>
      <c r="I880" s="45">
        <f t="shared" si="178"/>
        <v>0</v>
      </c>
      <c r="J880" s="45">
        <f t="shared" si="178"/>
        <v>0</v>
      </c>
      <c r="K880" s="45">
        <f t="shared" si="178"/>
        <v>0</v>
      </c>
      <c r="L880" s="243"/>
      <c r="M880" s="243"/>
    </row>
    <row r="881" spans="1:13" ht="75" x14ac:dyDescent="0.2">
      <c r="A881" s="247"/>
      <c r="B881" s="276"/>
      <c r="C881" s="241"/>
      <c r="D881" s="98" t="s">
        <v>26</v>
      </c>
      <c r="E881" s="45">
        <f>E886+E891</f>
        <v>846</v>
      </c>
      <c r="F881" s="45">
        <f t="shared" si="178"/>
        <v>622015</v>
      </c>
      <c r="G881" s="45">
        <f t="shared" si="178"/>
        <v>91832.2</v>
      </c>
      <c r="H881" s="45">
        <f t="shared" si="178"/>
        <v>138482.79999999999</v>
      </c>
      <c r="I881" s="45">
        <f t="shared" si="178"/>
        <v>129700</v>
      </c>
      <c r="J881" s="45">
        <f t="shared" si="178"/>
        <v>131000</v>
      </c>
      <c r="K881" s="45">
        <f t="shared" si="178"/>
        <v>131000</v>
      </c>
      <c r="L881" s="243"/>
      <c r="M881" s="243"/>
    </row>
    <row r="882" spans="1:13" ht="30" x14ac:dyDescent="0.2">
      <c r="A882" s="247"/>
      <c r="B882" s="276"/>
      <c r="C882" s="242"/>
      <c r="D882" s="98" t="s">
        <v>46</v>
      </c>
      <c r="E882" s="45">
        <f>E887+E892</f>
        <v>0</v>
      </c>
      <c r="F882" s="45">
        <f t="shared" si="178"/>
        <v>0</v>
      </c>
      <c r="G882" s="45">
        <f t="shared" si="178"/>
        <v>0</v>
      </c>
      <c r="H882" s="45">
        <f t="shared" si="178"/>
        <v>0</v>
      </c>
      <c r="I882" s="45">
        <f>I887</f>
        <v>0</v>
      </c>
      <c r="J882" s="45">
        <f>J887+J892</f>
        <v>0</v>
      </c>
      <c r="K882" s="45">
        <f>K887+K892</f>
        <v>0</v>
      </c>
      <c r="L882" s="244"/>
      <c r="M882" s="244"/>
    </row>
    <row r="883" spans="1:13" ht="15" x14ac:dyDescent="0.2">
      <c r="A883" s="292" t="s">
        <v>15</v>
      </c>
      <c r="B883" s="275" t="s">
        <v>348</v>
      </c>
      <c r="C883" s="222" t="s">
        <v>91</v>
      </c>
      <c r="D883" s="98" t="s">
        <v>5</v>
      </c>
      <c r="E883" s="45">
        <f>SUM(E884:E887)</f>
        <v>205</v>
      </c>
      <c r="F883" s="45">
        <f t="shared" ref="F883:F892" si="179">SUM(G883:K883)</f>
        <v>120774.39999999999</v>
      </c>
      <c r="G883" s="45">
        <f>SUM(G884:G887)</f>
        <v>16338.3</v>
      </c>
      <c r="H883" s="45">
        <f>SUM(H884:H887)</f>
        <v>31536.100000000002</v>
      </c>
      <c r="I883" s="45">
        <f>SUM(I884:I887)</f>
        <v>24300</v>
      </c>
      <c r="J883" s="45">
        <f>SUM(J884:J887)</f>
        <v>24300</v>
      </c>
      <c r="K883" s="45">
        <f>SUM(K884:K887)</f>
        <v>24300</v>
      </c>
      <c r="L883" s="232" t="s">
        <v>350</v>
      </c>
      <c r="M883" s="232"/>
    </row>
    <row r="884" spans="1:13" ht="45" x14ac:dyDescent="0.2">
      <c r="A884" s="292"/>
      <c r="B884" s="276"/>
      <c r="C884" s="241"/>
      <c r="D884" s="98" t="s">
        <v>4</v>
      </c>
      <c r="E884" s="45">
        <v>0</v>
      </c>
      <c r="F884" s="45">
        <f t="shared" si="179"/>
        <v>0</v>
      </c>
      <c r="G884" s="45">
        <v>0</v>
      </c>
      <c r="H884" s="45">
        <v>0</v>
      </c>
      <c r="I884" s="45">
        <v>0</v>
      </c>
      <c r="J884" s="45">
        <v>0</v>
      </c>
      <c r="K884" s="45">
        <v>0</v>
      </c>
      <c r="L884" s="243"/>
      <c r="M884" s="243"/>
    </row>
    <row r="885" spans="1:13" ht="60" x14ac:dyDescent="0.2">
      <c r="A885" s="292"/>
      <c r="B885" s="276"/>
      <c r="C885" s="241"/>
      <c r="D885" s="98" t="s">
        <v>10</v>
      </c>
      <c r="E885" s="45">
        <v>0</v>
      </c>
      <c r="F885" s="45">
        <f t="shared" si="179"/>
        <v>0</v>
      </c>
      <c r="G885" s="45">
        <v>0</v>
      </c>
      <c r="H885" s="45">
        <v>0</v>
      </c>
      <c r="I885" s="45">
        <v>0</v>
      </c>
      <c r="J885" s="45">
        <v>0</v>
      </c>
      <c r="K885" s="45">
        <v>0</v>
      </c>
      <c r="L885" s="243"/>
      <c r="M885" s="243"/>
    </row>
    <row r="886" spans="1:13" ht="75" x14ac:dyDescent="0.2">
      <c r="A886" s="292"/>
      <c r="B886" s="276"/>
      <c r="C886" s="241"/>
      <c r="D886" s="98" t="s">
        <v>26</v>
      </c>
      <c r="E886" s="45">
        <v>205</v>
      </c>
      <c r="F886" s="45">
        <f t="shared" si="179"/>
        <v>120774.39999999999</v>
      </c>
      <c r="G886" s="45">
        <v>16338.3</v>
      </c>
      <c r="H886" s="45">
        <f>26293.3+8150-240-2667.2</f>
        <v>31536.100000000002</v>
      </c>
      <c r="I886" s="45">
        <v>24300</v>
      </c>
      <c r="J886" s="45">
        <v>24300</v>
      </c>
      <c r="K886" s="45">
        <v>24300</v>
      </c>
      <c r="L886" s="243"/>
      <c r="M886" s="243"/>
    </row>
    <row r="887" spans="1:13" ht="30" x14ac:dyDescent="0.2">
      <c r="A887" s="292"/>
      <c r="B887" s="276"/>
      <c r="C887" s="242"/>
      <c r="D887" s="98" t="s">
        <v>46</v>
      </c>
      <c r="E887" s="45">
        <v>0</v>
      </c>
      <c r="F887" s="45">
        <f t="shared" si="179"/>
        <v>0</v>
      </c>
      <c r="G887" s="45">
        <v>0</v>
      </c>
      <c r="H887" s="45">
        <v>0</v>
      </c>
      <c r="I887" s="45">
        <v>0</v>
      </c>
      <c r="J887" s="45">
        <v>0</v>
      </c>
      <c r="K887" s="45">
        <v>0</v>
      </c>
      <c r="L887" s="244"/>
      <c r="M887" s="244"/>
    </row>
    <row r="888" spans="1:13" ht="23.25" customHeight="1" x14ac:dyDescent="0.2">
      <c r="A888" s="247" t="s">
        <v>38</v>
      </c>
      <c r="B888" s="287" t="s">
        <v>349</v>
      </c>
      <c r="C888" s="222" t="s">
        <v>91</v>
      </c>
      <c r="D888" s="98" t="s">
        <v>5</v>
      </c>
      <c r="E888" s="45">
        <f>SUM(E889:E892)</f>
        <v>641</v>
      </c>
      <c r="F888" s="45">
        <f t="shared" si="179"/>
        <v>501240.6</v>
      </c>
      <c r="G888" s="45">
        <f>SUM(G889:G892)</f>
        <v>75493.899999999994</v>
      </c>
      <c r="H888" s="45">
        <f>SUM(H889:H892)</f>
        <v>106946.7</v>
      </c>
      <c r="I888" s="45">
        <f>SUM(I889:I892)</f>
        <v>105400</v>
      </c>
      <c r="J888" s="45">
        <f>SUM(J889:J892)</f>
        <v>106700</v>
      </c>
      <c r="K888" s="45">
        <f>SUM(K889:K892)</f>
        <v>106700</v>
      </c>
      <c r="L888" s="232" t="s">
        <v>350</v>
      </c>
      <c r="M888" s="232"/>
    </row>
    <row r="889" spans="1:13" ht="45" x14ac:dyDescent="0.2">
      <c r="A889" s="247"/>
      <c r="B889" s="287"/>
      <c r="C889" s="241"/>
      <c r="D889" s="98" t="s">
        <v>4</v>
      </c>
      <c r="E889" s="45">
        <v>0</v>
      </c>
      <c r="F889" s="45">
        <f t="shared" si="179"/>
        <v>0</v>
      </c>
      <c r="G889" s="45">
        <v>0</v>
      </c>
      <c r="H889" s="45">
        <v>0</v>
      </c>
      <c r="I889" s="45">
        <v>0</v>
      </c>
      <c r="J889" s="45">
        <v>0</v>
      </c>
      <c r="K889" s="45">
        <v>0</v>
      </c>
      <c r="L889" s="243"/>
      <c r="M889" s="243"/>
    </row>
    <row r="890" spans="1:13" ht="60" x14ac:dyDescent="0.2">
      <c r="A890" s="247"/>
      <c r="B890" s="287"/>
      <c r="C890" s="241"/>
      <c r="D890" s="98" t="s">
        <v>10</v>
      </c>
      <c r="E890" s="45">
        <v>0</v>
      </c>
      <c r="F890" s="45">
        <f t="shared" si="179"/>
        <v>0</v>
      </c>
      <c r="G890" s="45">
        <v>0</v>
      </c>
      <c r="H890" s="45">
        <v>0</v>
      </c>
      <c r="I890" s="45">
        <v>0</v>
      </c>
      <c r="J890" s="45">
        <v>0</v>
      </c>
      <c r="K890" s="45">
        <v>0</v>
      </c>
      <c r="L890" s="243"/>
      <c r="M890" s="243"/>
    </row>
    <row r="891" spans="1:13" ht="75" x14ac:dyDescent="0.2">
      <c r="A891" s="247"/>
      <c r="B891" s="287"/>
      <c r="C891" s="241"/>
      <c r="D891" s="98" t="s">
        <v>26</v>
      </c>
      <c r="E891" s="45">
        <v>641</v>
      </c>
      <c r="F891" s="45">
        <f t="shared" si="179"/>
        <v>501240.6</v>
      </c>
      <c r="G891" s="45">
        <v>75493.899999999994</v>
      </c>
      <c r="H891" s="45">
        <f>106706.7+240</f>
        <v>106946.7</v>
      </c>
      <c r="I891" s="45">
        <v>105400</v>
      </c>
      <c r="J891" s="45">
        <v>106700</v>
      </c>
      <c r="K891" s="45">
        <v>106700</v>
      </c>
      <c r="L891" s="243"/>
      <c r="M891" s="243"/>
    </row>
    <row r="892" spans="1:13" ht="65.25" customHeight="1" x14ac:dyDescent="0.2">
      <c r="A892" s="247"/>
      <c r="B892" s="287"/>
      <c r="C892" s="242"/>
      <c r="D892" s="98" t="s">
        <v>46</v>
      </c>
      <c r="E892" s="45">
        <v>0</v>
      </c>
      <c r="F892" s="45">
        <f t="shared" si="179"/>
        <v>0</v>
      </c>
      <c r="G892" s="45">
        <v>0</v>
      </c>
      <c r="H892" s="45">
        <v>0</v>
      </c>
      <c r="I892" s="45">
        <v>0</v>
      </c>
      <c r="J892" s="45">
        <v>0</v>
      </c>
      <c r="K892" s="45">
        <v>0</v>
      </c>
      <c r="L892" s="244"/>
      <c r="M892" s="244"/>
    </row>
    <row r="893" spans="1:13" ht="15" customHeight="1" x14ac:dyDescent="0.2">
      <c r="A893" s="253"/>
      <c r="B893" s="278" t="s">
        <v>129</v>
      </c>
      <c r="C893" s="279"/>
      <c r="D893" s="98" t="s">
        <v>5</v>
      </c>
      <c r="E893" s="45">
        <f t="shared" ref="E893:K893" si="180">E878</f>
        <v>846</v>
      </c>
      <c r="F893" s="45">
        <f t="shared" si="180"/>
        <v>622015</v>
      </c>
      <c r="G893" s="45">
        <f t="shared" si="180"/>
        <v>91832.2</v>
      </c>
      <c r="H893" s="45">
        <f t="shared" si="180"/>
        <v>138482.79999999999</v>
      </c>
      <c r="I893" s="45">
        <f t="shared" si="180"/>
        <v>129700</v>
      </c>
      <c r="J893" s="45">
        <f t="shared" si="180"/>
        <v>131000</v>
      </c>
      <c r="K893" s="45">
        <f t="shared" si="180"/>
        <v>131000</v>
      </c>
      <c r="L893" s="232"/>
      <c r="M893" s="232"/>
    </row>
    <row r="894" spans="1:13" ht="45" x14ac:dyDescent="0.2">
      <c r="A894" s="254"/>
      <c r="B894" s="280"/>
      <c r="C894" s="281"/>
      <c r="D894" s="98" t="s">
        <v>4</v>
      </c>
      <c r="E894" s="45">
        <f>E879</f>
        <v>0</v>
      </c>
      <c r="F894" s="45">
        <f t="shared" ref="F894:K897" si="181">F879</f>
        <v>0</v>
      </c>
      <c r="G894" s="45">
        <f t="shared" si="181"/>
        <v>0</v>
      </c>
      <c r="H894" s="45">
        <f t="shared" si="181"/>
        <v>0</v>
      </c>
      <c r="I894" s="45">
        <f t="shared" si="181"/>
        <v>0</v>
      </c>
      <c r="J894" s="45">
        <f t="shared" si="181"/>
        <v>0</v>
      </c>
      <c r="K894" s="45">
        <f t="shared" si="181"/>
        <v>0</v>
      </c>
      <c r="L894" s="243"/>
      <c r="M894" s="243"/>
    </row>
    <row r="895" spans="1:13" ht="60" x14ac:dyDescent="0.2">
      <c r="A895" s="254"/>
      <c r="B895" s="280"/>
      <c r="C895" s="281"/>
      <c r="D895" s="98" t="s">
        <v>10</v>
      </c>
      <c r="E895" s="45">
        <f>E880</f>
        <v>0</v>
      </c>
      <c r="F895" s="45">
        <f t="shared" si="181"/>
        <v>0</v>
      </c>
      <c r="G895" s="45">
        <f t="shared" si="181"/>
        <v>0</v>
      </c>
      <c r="H895" s="45">
        <f t="shared" si="181"/>
        <v>0</v>
      </c>
      <c r="I895" s="45">
        <f t="shared" si="181"/>
        <v>0</v>
      </c>
      <c r="J895" s="45">
        <f t="shared" si="181"/>
        <v>0</v>
      </c>
      <c r="K895" s="45">
        <f t="shared" si="181"/>
        <v>0</v>
      </c>
      <c r="L895" s="243"/>
      <c r="M895" s="243"/>
    </row>
    <row r="896" spans="1:13" ht="75" x14ac:dyDescent="0.2">
      <c r="A896" s="254"/>
      <c r="B896" s="280"/>
      <c r="C896" s="281"/>
      <c r="D896" s="98" t="s">
        <v>26</v>
      </c>
      <c r="E896" s="45">
        <f>E881</f>
        <v>846</v>
      </c>
      <c r="F896" s="45">
        <f t="shared" si="181"/>
        <v>622015</v>
      </c>
      <c r="G896" s="45">
        <f t="shared" si="181"/>
        <v>91832.2</v>
      </c>
      <c r="H896" s="45">
        <f t="shared" si="181"/>
        <v>138482.79999999999</v>
      </c>
      <c r="I896" s="45">
        <f t="shared" si="181"/>
        <v>129700</v>
      </c>
      <c r="J896" s="45">
        <f t="shared" si="181"/>
        <v>131000</v>
      </c>
      <c r="K896" s="45">
        <f t="shared" si="181"/>
        <v>131000</v>
      </c>
      <c r="L896" s="243"/>
      <c r="M896" s="243"/>
    </row>
    <row r="897" spans="1:13" ht="30" x14ac:dyDescent="0.2">
      <c r="A897" s="255"/>
      <c r="B897" s="282"/>
      <c r="C897" s="283"/>
      <c r="D897" s="98" t="s">
        <v>46</v>
      </c>
      <c r="E897" s="45">
        <f>E882</f>
        <v>0</v>
      </c>
      <c r="F897" s="45">
        <f t="shared" si="181"/>
        <v>0</v>
      </c>
      <c r="G897" s="45">
        <f t="shared" si="181"/>
        <v>0</v>
      </c>
      <c r="H897" s="45">
        <f t="shared" si="181"/>
        <v>0</v>
      </c>
      <c r="I897" s="45">
        <f t="shared" si="181"/>
        <v>0</v>
      </c>
      <c r="J897" s="45">
        <f t="shared" si="181"/>
        <v>0</v>
      </c>
      <c r="K897" s="45">
        <f>K882</f>
        <v>0</v>
      </c>
      <c r="L897" s="244"/>
      <c r="M897" s="244"/>
    </row>
    <row r="898" spans="1:13" ht="15" customHeight="1" x14ac:dyDescent="0.2">
      <c r="A898" s="253"/>
      <c r="B898" s="278" t="s">
        <v>556</v>
      </c>
      <c r="C898" s="279"/>
      <c r="D898" s="98" t="s">
        <v>5</v>
      </c>
      <c r="E898" s="45">
        <f t="shared" ref="E898:K902" si="182">E120+E191+E247+E273+E329+E410+E431+E452+E478+E504+E825+E851+E872+E893</f>
        <v>657601.09999999986</v>
      </c>
      <c r="F898" s="45">
        <f t="shared" si="182"/>
        <v>5282644.2</v>
      </c>
      <c r="G898" s="45">
        <f t="shared" si="182"/>
        <v>1205742.5</v>
      </c>
      <c r="H898" s="45">
        <f t="shared" si="182"/>
        <v>1146243.1000000001</v>
      </c>
      <c r="I898" s="45">
        <f t="shared" si="182"/>
        <v>1021054.6</v>
      </c>
      <c r="J898" s="45">
        <f t="shared" si="182"/>
        <v>956437.99999999988</v>
      </c>
      <c r="K898" s="45">
        <f t="shared" si="182"/>
        <v>953165.99999999988</v>
      </c>
      <c r="L898" s="232"/>
      <c r="M898" s="232"/>
    </row>
    <row r="899" spans="1:13" ht="45" x14ac:dyDescent="0.2">
      <c r="A899" s="254"/>
      <c r="B899" s="280"/>
      <c r="C899" s="281"/>
      <c r="D899" s="98" t="s">
        <v>4</v>
      </c>
      <c r="E899" s="45">
        <f t="shared" si="182"/>
        <v>2560</v>
      </c>
      <c r="F899" s="45">
        <f t="shared" si="182"/>
        <v>4851</v>
      </c>
      <c r="G899" s="45">
        <f t="shared" si="182"/>
        <v>0</v>
      </c>
      <c r="H899" s="45">
        <f t="shared" si="182"/>
        <v>0</v>
      </c>
      <c r="I899" s="45">
        <f t="shared" si="182"/>
        <v>4851</v>
      </c>
      <c r="J899" s="45">
        <f t="shared" si="182"/>
        <v>0</v>
      </c>
      <c r="K899" s="45">
        <f t="shared" si="182"/>
        <v>0</v>
      </c>
      <c r="L899" s="243"/>
      <c r="M899" s="243"/>
    </row>
    <row r="900" spans="1:13" ht="60" x14ac:dyDescent="0.2">
      <c r="A900" s="254"/>
      <c r="B900" s="280"/>
      <c r="C900" s="281"/>
      <c r="D900" s="98" t="s">
        <v>10</v>
      </c>
      <c r="E900" s="45">
        <f t="shared" si="182"/>
        <v>24617</v>
      </c>
      <c r="F900" s="45">
        <f t="shared" si="182"/>
        <v>165799.6</v>
      </c>
      <c r="G900" s="45">
        <f t="shared" si="182"/>
        <v>32297.9</v>
      </c>
      <c r="H900" s="45">
        <f t="shared" si="182"/>
        <v>49036</v>
      </c>
      <c r="I900" s="45">
        <f t="shared" si="182"/>
        <v>49573.7</v>
      </c>
      <c r="J900" s="45">
        <f t="shared" si="182"/>
        <v>18413</v>
      </c>
      <c r="K900" s="45">
        <f t="shared" si="182"/>
        <v>16479</v>
      </c>
      <c r="L900" s="243"/>
      <c r="M900" s="243"/>
    </row>
    <row r="901" spans="1:13" ht="75" x14ac:dyDescent="0.2">
      <c r="A901" s="254"/>
      <c r="B901" s="280"/>
      <c r="C901" s="281"/>
      <c r="D901" s="98" t="s">
        <v>26</v>
      </c>
      <c r="E901" s="45">
        <f t="shared" si="182"/>
        <v>630424.09999999986</v>
      </c>
      <c r="F901" s="45">
        <f t="shared" si="182"/>
        <v>5111993.6000000006</v>
      </c>
      <c r="G901" s="45">
        <f t="shared" si="182"/>
        <v>1173444.5999999999</v>
      </c>
      <c r="H901" s="45">
        <f t="shared" si="182"/>
        <v>1097207.1000000001</v>
      </c>
      <c r="I901" s="45">
        <f t="shared" si="182"/>
        <v>966629.9</v>
      </c>
      <c r="J901" s="45">
        <f t="shared" si="182"/>
        <v>938024.99999999988</v>
      </c>
      <c r="K901" s="45">
        <f t="shared" si="182"/>
        <v>936686.99999999988</v>
      </c>
      <c r="L901" s="243"/>
      <c r="M901" s="243"/>
    </row>
    <row r="902" spans="1:13" ht="30" x14ac:dyDescent="0.2">
      <c r="A902" s="255"/>
      <c r="B902" s="282"/>
      <c r="C902" s="283"/>
      <c r="D902" s="98" t="s">
        <v>46</v>
      </c>
      <c r="E902" s="45">
        <f t="shared" si="182"/>
        <v>0</v>
      </c>
      <c r="F902" s="45">
        <f t="shared" si="182"/>
        <v>0</v>
      </c>
      <c r="G902" s="45">
        <f t="shared" si="182"/>
        <v>0</v>
      </c>
      <c r="H902" s="45">
        <f t="shared" si="182"/>
        <v>0</v>
      </c>
      <c r="I902" s="45">
        <f t="shared" si="182"/>
        <v>0</v>
      </c>
      <c r="J902" s="45">
        <f t="shared" si="182"/>
        <v>0</v>
      </c>
      <c r="K902" s="45">
        <f t="shared" si="182"/>
        <v>0</v>
      </c>
      <c r="L902" s="244"/>
      <c r="M902" s="244"/>
    </row>
  </sheetData>
  <mergeCells count="888">
    <mergeCell ref="L75:L79"/>
    <mergeCell ref="M75:M79"/>
    <mergeCell ref="B75:B79"/>
    <mergeCell ref="A85:A89"/>
    <mergeCell ref="L85:L89"/>
    <mergeCell ref="M85:M89"/>
    <mergeCell ref="B85:B89"/>
    <mergeCell ref="C85:C89"/>
    <mergeCell ref="A80:A84"/>
    <mergeCell ref="B80:B84"/>
    <mergeCell ref="C80:C84"/>
    <mergeCell ref="L80:L84"/>
    <mergeCell ref="M80:M84"/>
    <mergeCell ref="C75:C79"/>
    <mergeCell ref="L25:L29"/>
    <mergeCell ref="M25:M29"/>
    <mergeCell ref="L15:L19"/>
    <mergeCell ref="L20:L24"/>
    <mergeCell ref="L30:L34"/>
    <mergeCell ref="L40:L44"/>
    <mergeCell ref="L35:L39"/>
    <mergeCell ref="M15:M19"/>
    <mergeCell ref="M20:M24"/>
    <mergeCell ref="M30:M34"/>
    <mergeCell ref="M35:M39"/>
    <mergeCell ref="M40:M44"/>
    <mergeCell ref="C437:C441"/>
    <mergeCell ref="C15:C19"/>
    <mergeCell ref="B40:B44"/>
    <mergeCell ref="C40:C44"/>
    <mergeCell ref="A25:A29"/>
    <mergeCell ref="B25:B29"/>
    <mergeCell ref="C25:C29"/>
    <mergeCell ref="A30:A34"/>
    <mergeCell ref="B30:B34"/>
    <mergeCell ref="C30:C34"/>
    <mergeCell ref="A75:A79"/>
    <mergeCell ref="A395:A399"/>
    <mergeCell ref="A202:A206"/>
    <mergeCell ref="C207:C211"/>
    <mergeCell ref="C395:C399"/>
    <mergeCell ref="B181:B185"/>
    <mergeCell ref="A181:A185"/>
    <mergeCell ref="C181:C185"/>
    <mergeCell ref="B390:B394"/>
    <mergeCell ref="C390:C394"/>
    <mergeCell ref="B304:B308"/>
    <mergeCell ref="A284:A288"/>
    <mergeCell ref="B284:B288"/>
    <mergeCell ref="C284:C288"/>
    <mergeCell ref="M790:M794"/>
    <mergeCell ref="A186:A190"/>
    <mergeCell ref="B186:B190"/>
    <mergeCell ref="C186:C190"/>
    <mergeCell ref="B625:B629"/>
    <mergeCell ref="C625:C629"/>
    <mergeCell ref="C605:C609"/>
    <mergeCell ref="B605:B609"/>
    <mergeCell ref="A605:A609"/>
    <mergeCell ref="C590:C594"/>
    <mergeCell ref="B590:B594"/>
    <mergeCell ref="C610:C614"/>
    <mergeCell ref="B610:B614"/>
    <mergeCell ref="A610:A614"/>
    <mergeCell ref="C600:C604"/>
    <mergeCell ref="B600:B604"/>
    <mergeCell ref="A600:A604"/>
    <mergeCell ref="A590:A594"/>
    <mergeCell ref="C595:C599"/>
    <mergeCell ref="B595:B599"/>
    <mergeCell ref="A595:A599"/>
    <mergeCell ref="C580:C584"/>
    <mergeCell ref="B580:B584"/>
    <mergeCell ref="B437:B441"/>
    <mergeCell ref="M810:M814"/>
    <mergeCell ref="A800:A804"/>
    <mergeCell ref="B800:B804"/>
    <mergeCell ref="C800:C804"/>
    <mergeCell ref="L800:L804"/>
    <mergeCell ref="M800:M804"/>
    <mergeCell ref="A805:A809"/>
    <mergeCell ref="B805:B809"/>
    <mergeCell ref="C805:C809"/>
    <mergeCell ref="L805:L809"/>
    <mergeCell ref="M805:M809"/>
    <mergeCell ref="A810:A814"/>
    <mergeCell ref="B810:B814"/>
    <mergeCell ref="C810:C814"/>
    <mergeCell ref="A785:A789"/>
    <mergeCell ref="B785:B789"/>
    <mergeCell ref="C785:C789"/>
    <mergeCell ref="A625:A629"/>
    <mergeCell ref="L810:L814"/>
    <mergeCell ref="A790:A794"/>
    <mergeCell ref="B790:B794"/>
    <mergeCell ref="C790:C794"/>
    <mergeCell ref="L790:L794"/>
    <mergeCell ref="B665:B669"/>
    <mergeCell ref="A795:A799"/>
    <mergeCell ref="B795:B799"/>
    <mergeCell ref="C795:C799"/>
    <mergeCell ref="A700:A704"/>
    <mergeCell ref="B700:B704"/>
    <mergeCell ref="C700:C704"/>
    <mergeCell ref="L700:L704"/>
    <mergeCell ref="A705:A709"/>
    <mergeCell ref="B705:B709"/>
    <mergeCell ref="C705:C709"/>
    <mergeCell ref="L705:L709"/>
    <mergeCell ref="L795:L799"/>
    <mergeCell ref="A730:A734"/>
    <mergeCell ref="B730:B734"/>
    <mergeCell ref="C730:C734"/>
    <mergeCell ref="L730:L734"/>
    <mergeCell ref="A715:A719"/>
    <mergeCell ref="B715:B719"/>
    <mergeCell ref="C715:C719"/>
    <mergeCell ref="L715:L719"/>
    <mergeCell ref="A720:A724"/>
    <mergeCell ref="B720:B724"/>
    <mergeCell ref="A725:A729"/>
    <mergeCell ref="B725:B729"/>
    <mergeCell ref="L626:L629"/>
    <mergeCell ref="M795:M799"/>
    <mergeCell ref="L785:L789"/>
    <mergeCell ref="L640:L644"/>
    <mergeCell ref="B770:B774"/>
    <mergeCell ref="L690:L694"/>
    <mergeCell ref="A770:A774"/>
    <mergeCell ref="A760:A764"/>
    <mergeCell ref="B760:B764"/>
    <mergeCell ref="A775:A779"/>
    <mergeCell ref="B775:B779"/>
    <mergeCell ref="C775:C779"/>
    <mergeCell ref="A765:A769"/>
    <mergeCell ref="B765:B769"/>
    <mergeCell ref="M785:M789"/>
    <mergeCell ref="A685:A689"/>
    <mergeCell ref="B685:B689"/>
    <mergeCell ref="C685:C689"/>
    <mergeCell ref="L685:L689"/>
    <mergeCell ref="A690:A694"/>
    <mergeCell ref="B690:B694"/>
    <mergeCell ref="C690:C694"/>
    <mergeCell ref="C770:C774"/>
    <mergeCell ref="A665:A669"/>
    <mergeCell ref="M640:M644"/>
    <mergeCell ref="L635:L639"/>
    <mergeCell ref="B635:B639"/>
    <mergeCell ref="C635:C639"/>
    <mergeCell ref="M635:M639"/>
    <mergeCell ref="B630:B634"/>
    <mergeCell ref="C630:C634"/>
    <mergeCell ref="A580:A584"/>
    <mergeCell ref="C585:C589"/>
    <mergeCell ref="B585:B589"/>
    <mergeCell ref="A585:A589"/>
    <mergeCell ref="M590:M594"/>
    <mergeCell ref="L600:L604"/>
    <mergeCell ref="M600:M604"/>
    <mergeCell ref="A630:A634"/>
    <mergeCell ref="M605:M609"/>
    <mergeCell ref="L610:L614"/>
    <mergeCell ref="M615:M619"/>
    <mergeCell ref="L595:L599"/>
    <mergeCell ref="M610:M614"/>
    <mergeCell ref="M580:M584"/>
    <mergeCell ref="L585:L589"/>
    <mergeCell ref="M595:M599"/>
    <mergeCell ref="L580:L584"/>
    <mergeCell ref="B570:B574"/>
    <mergeCell ref="A570:A574"/>
    <mergeCell ref="L570:L574"/>
    <mergeCell ref="M570:M574"/>
    <mergeCell ref="C575:C579"/>
    <mergeCell ref="B575:B579"/>
    <mergeCell ref="A575:A579"/>
    <mergeCell ref="L575:L579"/>
    <mergeCell ref="M575:M579"/>
    <mergeCell ref="M463:M467"/>
    <mergeCell ref="L463:L467"/>
    <mergeCell ref="A457:M457"/>
    <mergeCell ref="A385:A389"/>
    <mergeCell ref="B385:B389"/>
    <mergeCell ref="A458:A462"/>
    <mergeCell ref="B458:B462"/>
    <mergeCell ref="C458:C462"/>
    <mergeCell ref="C385:C389"/>
    <mergeCell ref="A390:A394"/>
    <mergeCell ref="M405:M409"/>
    <mergeCell ref="M395:M399"/>
    <mergeCell ref="M385:M389"/>
    <mergeCell ref="L385:L389"/>
    <mergeCell ref="L395:L399"/>
    <mergeCell ref="A405:A409"/>
    <mergeCell ref="B405:B409"/>
    <mergeCell ref="C405:C409"/>
    <mergeCell ref="L390:L394"/>
    <mergeCell ref="A442:A446"/>
    <mergeCell ref="B442:B446"/>
    <mergeCell ref="C442:C446"/>
    <mergeCell ref="L442:L446"/>
    <mergeCell ref="B395:B399"/>
    <mergeCell ref="A273:A277"/>
    <mergeCell ref="B273:C277"/>
    <mergeCell ref="A375:A379"/>
    <mergeCell ref="B375:B379"/>
    <mergeCell ref="C375:C379"/>
    <mergeCell ref="A355:A359"/>
    <mergeCell ref="B355:B359"/>
    <mergeCell ref="C355:C359"/>
    <mergeCell ref="C335:C339"/>
    <mergeCell ref="A329:A333"/>
    <mergeCell ref="B329:C333"/>
    <mergeCell ref="M242:M246"/>
    <mergeCell ref="A883:A887"/>
    <mergeCell ref="B883:B887"/>
    <mergeCell ref="E131:K135"/>
    <mergeCell ref="E136:K140"/>
    <mergeCell ref="E242:K246"/>
    <mergeCell ref="A222:A226"/>
    <mergeCell ref="B222:B226"/>
    <mergeCell ref="L284:L293"/>
    <mergeCell ref="M284:M293"/>
    <mergeCell ref="A289:A293"/>
    <mergeCell ref="B289:B293"/>
    <mergeCell ref="C289:C293"/>
    <mergeCell ref="L279:L283"/>
    <mergeCell ref="M279:M283"/>
    <mergeCell ref="E279:K283"/>
    <mergeCell ref="E289:K293"/>
    <mergeCell ref="E284:K288"/>
    <mergeCell ref="L273:L277"/>
    <mergeCell ref="M273:M277"/>
    <mergeCell ref="A278:M278"/>
    <mergeCell ref="A279:A283"/>
    <mergeCell ref="B279:B283"/>
    <mergeCell ref="C279:C283"/>
    <mergeCell ref="A862:A866"/>
    <mergeCell ref="L898:L902"/>
    <mergeCell ref="A888:A892"/>
    <mergeCell ref="B888:B892"/>
    <mergeCell ref="C888:C892"/>
    <mergeCell ref="B893:C897"/>
    <mergeCell ref="L893:L897"/>
    <mergeCell ref="L888:L892"/>
    <mergeCell ref="M898:M902"/>
    <mergeCell ref="A893:A897"/>
    <mergeCell ref="A898:A902"/>
    <mergeCell ref="B898:C902"/>
    <mergeCell ref="M893:M897"/>
    <mergeCell ref="M888:M892"/>
    <mergeCell ref="A877:M877"/>
    <mergeCell ref="A878:A882"/>
    <mergeCell ref="B878:B882"/>
    <mergeCell ref="C878:C882"/>
    <mergeCell ref="L878:L882"/>
    <mergeCell ref="M878:M882"/>
    <mergeCell ref="A872:A876"/>
    <mergeCell ref="B872:C876"/>
    <mergeCell ref="L872:L876"/>
    <mergeCell ref="M872:M876"/>
    <mergeCell ref="A110:A114"/>
    <mergeCell ref="B110:B114"/>
    <mergeCell ref="C110:C114"/>
    <mergeCell ref="L110:L114"/>
    <mergeCell ref="M110:M114"/>
    <mergeCell ref="A115:A119"/>
    <mergeCell ref="B115:B119"/>
    <mergeCell ref="C115:C119"/>
    <mergeCell ref="L115:L119"/>
    <mergeCell ref="M115:M119"/>
    <mergeCell ref="A100:A104"/>
    <mergeCell ref="B100:B104"/>
    <mergeCell ref="C100:C104"/>
    <mergeCell ref="L100:L104"/>
    <mergeCell ref="M100:M104"/>
    <mergeCell ref="A90:A94"/>
    <mergeCell ref="A95:A99"/>
    <mergeCell ref="L95:L99"/>
    <mergeCell ref="L90:L94"/>
    <mergeCell ref="C90:C94"/>
    <mergeCell ref="M90:M94"/>
    <mergeCell ref="M95:M99"/>
    <mergeCell ref="C95:C99"/>
    <mergeCell ref="B90:B94"/>
    <mergeCell ref="B95:B99"/>
    <mergeCell ref="C883:C887"/>
    <mergeCell ref="L883:L887"/>
    <mergeCell ref="M883:M887"/>
    <mergeCell ref="B862:B866"/>
    <mergeCell ref="C862:C866"/>
    <mergeCell ref="L862:L866"/>
    <mergeCell ref="M862:M866"/>
    <mergeCell ref="A304:A308"/>
    <mergeCell ref="A867:A871"/>
    <mergeCell ref="B867:B871"/>
    <mergeCell ref="C867:C871"/>
    <mergeCell ref="L867:L871"/>
    <mergeCell ref="M867:M871"/>
    <mergeCell ref="A856:M856"/>
    <mergeCell ref="A857:A861"/>
    <mergeCell ref="B857:B861"/>
    <mergeCell ref="C857:C861"/>
    <mergeCell ref="L857:L861"/>
    <mergeCell ref="M857:M861"/>
    <mergeCell ref="A851:A855"/>
    <mergeCell ref="B851:C855"/>
    <mergeCell ref="L851:L855"/>
    <mergeCell ref="M851:M855"/>
    <mergeCell ref="A846:A850"/>
    <mergeCell ref="B846:B850"/>
    <mergeCell ref="C846:C850"/>
    <mergeCell ref="L846:L850"/>
    <mergeCell ref="M846:M850"/>
    <mergeCell ref="A836:A840"/>
    <mergeCell ref="B836:B840"/>
    <mergeCell ref="C836:C840"/>
    <mergeCell ref="L836:L840"/>
    <mergeCell ref="M836:M840"/>
    <mergeCell ref="A841:A845"/>
    <mergeCell ref="B841:B845"/>
    <mergeCell ref="C841:C845"/>
    <mergeCell ref="L841:L845"/>
    <mergeCell ref="M841:M845"/>
    <mergeCell ref="A830:M830"/>
    <mergeCell ref="A831:A835"/>
    <mergeCell ref="B831:B835"/>
    <mergeCell ref="C831:C835"/>
    <mergeCell ref="L831:L835"/>
    <mergeCell ref="M831:M835"/>
    <mergeCell ref="A565:A569"/>
    <mergeCell ref="B565:B569"/>
    <mergeCell ref="C565:C569"/>
    <mergeCell ref="L565:L569"/>
    <mergeCell ref="M565:M569"/>
    <mergeCell ref="A825:A829"/>
    <mergeCell ref="B825:C829"/>
    <mergeCell ref="L825:L829"/>
    <mergeCell ref="M825:M829"/>
    <mergeCell ref="A815:A819"/>
    <mergeCell ref="B815:B819"/>
    <mergeCell ref="C815:C819"/>
    <mergeCell ref="L815:L819"/>
    <mergeCell ref="M815:M819"/>
    <mergeCell ref="A820:A824"/>
    <mergeCell ref="B820:B824"/>
    <mergeCell ref="C820:C824"/>
    <mergeCell ref="L820:L824"/>
    <mergeCell ref="A555:A559"/>
    <mergeCell ref="B555:B559"/>
    <mergeCell ref="C555:C559"/>
    <mergeCell ref="L555:L559"/>
    <mergeCell ref="M555:M559"/>
    <mergeCell ref="A560:A564"/>
    <mergeCell ref="B560:B564"/>
    <mergeCell ref="C560:C564"/>
    <mergeCell ref="L560:L564"/>
    <mergeCell ref="M560:M564"/>
    <mergeCell ref="A545:A549"/>
    <mergeCell ref="B545:B549"/>
    <mergeCell ref="C545:C549"/>
    <mergeCell ref="L545:L549"/>
    <mergeCell ref="M545:M549"/>
    <mergeCell ref="A550:A554"/>
    <mergeCell ref="B550:B554"/>
    <mergeCell ref="C550:C554"/>
    <mergeCell ref="L550:L554"/>
    <mergeCell ref="M550:M554"/>
    <mergeCell ref="A535:A539"/>
    <mergeCell ref="B535:B539"/>
    <mergeCell ref="C535:C539"/>
    <mergeCell ref="L535:L539"/>
    <mergeCell ref="M535:M539"/>
    <mergeCell ref="A540:A544"/>
    <mergeCell ref="B540:B544"/>
    <mergeCell ref="C540:C544"/>
    <mergeCell ref="L540:L544"/>
    <mergeCell ref="M540:M544"/>
    <mergeCell ref="A525:A529"/>
    <mergeCell ref="B525:B529"/>
    <mergeCell ref="C525:C529"/>
    <mergeCell ref="L525:L529"/>
    <mergeCell ref="M525:M529"/>
    <mergeCell ref="A530:A534"/>
    <mergeCell ref="B530:B534"/>
    <mergeCell ref="C530:C534"/>
    <mergeCell ref="L530:L534"/>
    <mergeCell ref="M530:M534"/>
    <mergeCell ref="A515:A519"/>
    <mergeCell ref="B515:B519"/>
    <mergeCell ref="C515:C519"/>
    <mergeCell ref="L515:L519"/>
    <mergeCell ref="M515:M519"/>
    <mergeCell ref="A520:A524"/>
    <mergeCell ref="B520:B524"/>
    <mergeCell ref="C520:C524"/>
    <mergeCell ref="L520:L524"/>
    <mergeCell ref="M520:M524"/>
    <mergeCell ref="A504:A508"/>
    <mergeCell ref="B504:C508"/>
    <mergeCell ref="L504:L508"/>
    <mergeCell ref="M504:M508"/>
    <mergeCell ref="A509:M509"/>
    <mergeCell ref="A510:A514"/>
    <mergeCell ref="B510:B514"/>
    <mergeCell ref="C510:C514"/>
    <mergeCell ref="L510:L514"/>
    <mergeCell ref="M510:M514"/>
    <mergeCell ref="M820:M824"/>
    <mergeCell ref="A494:A498"/>
    <mergeCell ref="B494:B498"/>
    <mergeCell ref="C494:C498"/>
    <mergeCell ref="L494:L498"/>
    <mergeCell ref="M494:M498"/>
    <mergeCell ref="A499:A503"/>
    <mergeCell ref="B499:B503"/>
    <mergeCell ref="C499:C503"/>
    <mergeCell ref="L499:L503"/>
    <mergeCell ref="M499:M503"/>
    <mergeCell ref="M750:M754"/>
    <mergeCell ref="A755:A759"/>
    <mergeCell ref="B755:B759"/>
    <mergeCell ref="C755:C759"/>
    <mergeCell ref="L755:L759"/>
    <mergeCell ref="M755:M759"/>
    <mergeCell ref="L615:L619"/>
    <mergeCell ref="A650:A654"/>
    <mergeCell ref="B650:B654"/>
    <mergeCell ref="C650:C654"/>
    <mergeCell ref="B660:B664"/>
    <mergeCell ref="C660:C664"/>
    <mergeCell ref="C665:C669"/>
    <mergeCell ref="A484:A488"/>
    <mergeCell ref="B484:B488"/>
    <mergeCell ref="C484:C488"/>
    <mergeCell ref="L484:L488"/>
    <mergeCell ref="M484:M488"/>
    <mergeCell ref="A489:A493"/>
    <mergeCell ref="B489:B493"/>
    <mergeCell ref="C489:C493"/>
    <mergeCell ref="L489:L493"/>
    <mergeCell ref="M489:M493"/>
    <mergeCell ref="A478:A482"/>
    <mergeCell ref="B478:C482"/>
    <mergeCell ref="L478:L482"/>
    <mergeCell ref="M478:M482"/>
    <mergeCell ref="A780:A784"/>
    <mergeCell ref="B780:B784"/>
    <mergeCell ref="C780:C784"/>
    <mergeCell ref="L780:L784"/>
    <mergeCell ref="M780:M784"/>
    <mergeCell ref="A483:M483"/>
    <mergeCell ref="L775:L779"/>
    <mergeCell ref="M775:M779"/>
    <mergeCell ref="L770:L774"/>
    <mergeCell ref="C760:C764"/>
    <mergeCell ref="L760:L764"/>
    <mergeCell ref="M760:M764"/>
    <mergeCell ref="M770:M774"/>
    <mergeCell ref="C765:C769"/>
    <mergeCell ref="L765:L769"/>
    <mergeCell ref="M765:M769"/>
    <mergeCell ref="A750:A754"/>
    <mergeCell ref="B750:B754"/>
    <mergeCell ref="C750:C754"/>
    <mergeCell ref="L750:L754"/>
    <mergeCell ref="A473:A477"/>
    <mergeCell ref="B473:B477"/>
    <mergeCell ref="C473:C477"/>
    <mergeCell ref="L473:L477"/>
    <mergeCell ref="M473:M477"/>
    <mergeCell ref="A745:A749"/>
    <mergeCell ref="B745:B749"/>
    <mergeCell ref="C745:C749"/>
    <mergeCell ref="L745:L749"/>
    <mergeCell ref="M745:M749"/>
    <mergeCell ref="L650:L654"/>
    <mergeCell ref="A635:A639"/>
    <mergeCell ref="A645:A649"/>
    <mergeCell ref="B645:B649"/>
    <mergeCell ref="C645:C649"/>
    <mergeCell ref="C640:C644"/>
    <mergeCell ref="B640:B644"/>
    <mergeCell ref="A640:A644"/>
    <mergeCell ref="B655:B659"/>
    <mergeCell ref="M660:M664"/>
    <mergeCell ref="M665:M669"/>
    <mergeCell ref="A615:A619"/>
    <mergeCell ref="B615:B619"/>
    <mergeCell ref="C615:C619"/>
    <mergeCell ref="A431:A435"/>
    <mergeCell ref="B431:C435"/>
    <mergeCell ref="L431:L435"/>
    <mergeCell ref="A426:A430"/>
    <mergeCell ref="B426:B430"/>
    <mergeCell ref="C426:C430"/>
    <mergeCell ref="A468:A472"/>
    <mergeCell ref="B468:B472"/>
    <mergeCell ref="C468:C472"/>
    <mergeCell ref="L468:L472"/>
    <mergeCell ref="A447:A451"/>
    <mergeCell ref="A452:A456"/>
    <mergeCell ref="A463:A467"/>
    <mergeCell ref="B463:B467"/>
    <mergeCell ref="C463:C467"/>
    <mergeCell ref="L458:L462"/>
    <mergeCell ref="B447:B451"/>
    <mergeCell ref="B452:C456"/>
    <mergeCell ref="L452:L456"/>
    <mergeCell ref="C447:C451"/>
    <mergeCell ref="L447:L451"/>
    <mergeCell ref="E447:K451"/>
    <mergeCell ref="A436:M436"/>
    <mergeCell ref="A437:A441"/>
    <mergeCell ref="A421:A425"/>
    <mergeCell ref="B421:B425"/>
    <mergeCell ref="C421:C425"/>
    <mergeCell ref="L421:L425"/>
    <mergeCell ref="M421:M425"/>
    <mergeCell ref="A415:M415"/>
    <mergeCell ref="A416:A420"/>
    <mergeCell ref="B416:B420"/>
    <mergeCell ref="C416:C420"/>
    <mergeCell ref="L416:L420"/>
    <mergeCell ref="A400:A404"/>
    <mergeCell ref="B400:B404"/>
    <mergeCell ref="C400:C404"/>
    <mergeCell ref="L400:L404"/>
    <mergeCell ref="M400:M404"/>
    <mergeCell ref="A410:A414"/>
    <mergeCell ref="B410:C414"/>
    <mergeCell ref="L410:L414"/>
    <mergeCell ref="M410:M414"/>
    <mergeCell ref="A380:A384"/>
    <mergeCell ref="B380:B384"/>
    <mergeCell ref="C380:C384"/>
    <mergeCell ref="L380:L384"/>
    <mergeCell ref="M380:M384"/>
    <mergeCell ref="A365:A369"/>
    <mergeCell ref="B365:B369"/>
    <mergeCell ref="C365:C369"/>
    <mergeCell ref="L365:L369"/>
    <mergeCell ref="M365:M369"/>
    <mergeCell ref="A370:A374"/>
    <mergeCell ref="B370:B374"/>
    <mergeCell ref="C370:C374"/>
    <mergeCell ref="L370:L374"/>
    <mergeCell ref="M370:M374"/>
    <mergeCell ref="L375:L379"/>
    <mergeCell ref="M375:M379"/>
    <mergeCell ref="L355:L359"/>
    <mergeCell ref="M355:M359"/>
    <mergeCell ref="A360:A364"/>
    <mergeCell ref="B360:B364"/>
    <mergeCell ref="C360:C364"/>
    <mergeCell ref="L360:L364"/>
    <mergeCell ref="M360:M364"/>
    <mergeCell ref="A345:A349"/>
    <mergeCell ref="B345:B349"/>
    <mergeCell ref="C345:C349"/>
    <mergeCell ref="L345:L349"/>
    <mergeCell ref="M345:M349"/>
    <mergeCell ref="A350:A354"/>
    <mergeCell ref="B350:B354"/>
    <mergeCell ref="C350:C354"/>
    <mergeCell ref="L350:L354"/>
    <mergeCell ref="M350:M354"/>
    <mergeCell ref="L335:L339"/>
    <mergeCell ref="M335:M339"/>
    <mergeCell ref="A340:A344"/>
    <mergeCell ref="B340:B344"/>
    <mergeCell ref="C340:C344"/>
    <mergeCell ref="L340:L344"/>
    <mergeCell ref="M340:M344"/>
    <mergeCell ref="A335:A339"/>
    <mergeCell ref="B335:B339"/>
    <mergeCell ref="L329:L333"/>
    <mergeCell ref="M329:M333"/>
    <mergeCell ref="L309:L318"/>
    <mergeCell ref="L319:L328"/>
    <mergeCell ref="M319:M328"/>
    <mergeCell ref="A324:A328"/>
    <mergeCell ref="B324:B328"/>
    <mergeCell ref="C324:C328"/>
    <mergeCell ref="A314:A318"/>
    <mergeCell ref="B314:B318"/>
    <mergeCell ref="C314:C318"/>
    <mergeCell ref="M314:M318"/>
    <mergeCell ref="A319:A323"/>
    <mergeCell ref="B319:B323"/>
    <mergeCell ref="C319:C323"/>
    <mergeCell ref="M304:M308"/>
    <mergeCell ref="A309:A313"/>
    <mergeCell ref="B309:B313"/>
    <mergeCell ref="C309:C313"/>
    <mergeCell ref="M309:M313"/>
    <mergeCell ref="E304:K308"/>
    <mergeCell ref="C304:C308"/>
    <mergeCell ref="A294:A298"/>
    <mergeCell ref="B294:B298"/>
    <mergeCell ref="C294:C298"/>
    <mergeCell ref="M294:M298"/>
    <mergeCell ref="A299:A303"/>
    <mergeCell ref="B299:B303"/>
    <mergeCell ref="C299:C303"/>
    <mergeCell ref="M299:M303"/>
    <mergeCell ref="E299:K303"/>
    <mergeCell ref="E294:K298"/>
    <mergeCell ref="L294:L308"/>
    <mergeCell ref="L268:L272"/>
    <mergeCell ref="M268:M272"/>
    <mergeCell ref="A258:A262"/>
    <mergeCell ref="B258:B262"/>
    <mergeCell ref="C258:C262"/>
    <mergeCell ref="L258:L262"/>
    <mergeCell ref="M258:M262"/>
    <mergeCell ref="A263:A267"/>
    <mergeCell ref="B263:B267"/>
    <mergeCell ref="C263:C267"/>
    <mergeCell ref="L263:L267"/>
    <mergeCell ref="M263:M267"/>
    <mergeCell ref="A268:A272"/>
    <mergeCell ref="B268:B272"/>
    <mergeCell ref="C268:C272"/>
    <mergeCell ref="A252:M252"/>
    <mergeCell ref="A253:A257"/>
    <mergeCell ref="B253:B257"/>
    <mergeCell ref="C253:C257"/>
    <mergeCell ref="L253:L257"/>
    <mergeCell ref="M253:M257"/>
    <mergeCell ref="A232:A236"/>
    <mergeCell ref="B232:B236"/>
    <mergeCell ref="C232:C236"/>
    <mergeCell ref="L232:L236"/>
    <mergeCell ref="M232:M236"/>
    <mergeCell ref="A247:A251"/>
    <mergeCell ref="B247:C251"/>
    <mergeCell ref="L247:L251"/>
    <mergeCell ref="M247:M251"/>
    <mergeCell ref="A237:A241"/>
    <mergeCell ref="B237:B241"/>
    <mergeCell ref="C237:C241"/>
    <mergeCell ref="L237:L241"/>
    <mergeCell ref="M237:M241"/>
    <mergeCell ref="A242:A246"/>
    <mergeCell ref="B242:B246"/>
    <mergeCell ref="C242:C246"/>
    <mergeCell ref="L242:L246"/>
    <mergeCell ref="A207:A211"/>
    <mergeCell ref="L222:L226"/>
    <mergeCell ref="M222:M226"/>
    <mergeCell ref="A227:A231"/>
    <mergeCell ref="B227:B231"/>
    <mergeCell ref="C227:C231"/>
    <mergeCell ref="L227:L231"/>
    <mergeCell ref="M227:M231"/>
    <mergeCell ref="E227:K231"/>
    <mergeCell ref="C222:C226"/>
    <mergeCell ref="A212:A216"/>
    <mergeCell ref="B212:B216"/>
    <mergeCell ref="C212:C216"/>
    <mergeCell ref="L212:L216"/>
    <mergeCell ref="M212:M216"/>
    <mergeCell ref="A217:A221"/>
    <mergeCell ref="B217:B221"/>
    <mergeCell ref="C217:C221"/>
    <mergeCell ref="E212:K216"/>
    <mergeCell ref="E217:K221"/>
    <mergeCell ref="L217:L221"/>
    <mergeCell ref="M217:M221"/>
    <mergeCell ref="A197:A201"/>
    <mergeCell ref="B197:B201"/>
    <mergeCell ref="C197:C201"/>
    <mergeCell ref="L197:L201"/>
    <mergeCell ref="M197:M201"/>
    <mergeCell ref="E197:K201"/>
    <mergeCell ref="A191:A195"/>
    <mergeCell ref="B191:C195"/>
    <mergeCell ref="L191:L195"/>
    <mergeCell ref="M191:M195"/>
    <mergeCell ref="A156:A160"/>
    <mergeCell ref="B156:B160"/>
    <mergeCell ref="C156:C160"/>
    <mergeCell ref="L156:L160"/>
    <mergeCell ref="M156:M160"/>
    <mergeCell ref="A161:A165"/>
    <mergeCell ref="B161:B165"/>
    <mergeCell ref="C161:C165"/>
    <mergeCell ref="L161:L165"/>
    <mergeCell ref="M161:M165"/>
    <mergeCell ref="A146:A150"/>
    <mergeCell ref="B146:B150"/>
    <mergeCell ref="C146:C150"/>
    <mergeCell ref="L146:L150"/>
    <mergeCell ref="M146:M150"/>
    <mergeCell ref="A151:A155"/>
    <mergeCell ref="B151:B155"/>
    <mergeCell ref="C151:C155"/>
    <mergeCell ref="L151:L155"/>
    <mergeCell ref="M151:M155"/>
    <mergeCell ref="A141:A145"/>
    <mergeCell ref="B141:B145"/>
    <mergeCell ref="C141:C145"/>
    <mergeCell ref="L141:L145"/>
    <mergeCell ref="M141:M145"/>
    <mergeCell ref="A131:A135"/>
    <mergeCell ref="B131:B135"/>
    <mergeCell ref="C131:C135"/>
    <mergeCell ref="L131:L135"/>
    <mergeCell ref="M131:M135"/>
    <mergeCell ref="A136:A140"/>
    <mergeCell ref="B136:B140"/>
    <mergeCell ref="C136:C140"/>
    <mergeCell ref="L136:L140"/>
    <mergeCell ref="M136:M140"/>
    <mergeCell ref="J1:M1"/>
    <mergeCell ref="F6:F7"/>
    <mergeCell ref="C6:C7"/>
    <mergeCell ref="D6:D7"/>
    <mergeCell ref="A6:A7"/>
    <mergeCell ref="B6:B7"/>
    <mergeCell ref="E6:E7"/>
    <mergeCell ref="M6:M7"/>
    <mergeCell ref="A2:L2"/>
    <mergeCell ref="A4:L4"/>
    <mergeCell ref="A3:L3"/>
    <mergeCell ref="L6:L7"/>
    <mergeCell ref="H6:K6"/>
    <mergeCell ref="L10:L14"/>
    <mergeCell ref="A50:A54"/>
    <mergeCell ref="B50:B54"/>
    <mergeCell ref="A9:M9"/>
    <mergeCell ref="B45:B49"/>
    <mergeCell ref="C50:C54"/>
    <mergeCell ref="C10:C14"/>
    <mergeCell ref="A55:A59"/>
    <mergeCell ref="B55:B59"/>
    <mergeCell ref="C55:C59"/>
    <mergeCell ref="A45:A49"/>
    <mergeCell ref="A10:A14"/>
    <mergeCell ref="M10:M14"/>
    <mergeCell ref="C45:C49"/>
    <mergeCell ref="B10:B14"/>
    <mergeCell ref="B15:B19"/>
    <mergeCell ref="A15:A19"/>
    <mergeCell ref="A20:A24"/>
    <mergeCell ref="B20:B24"/>
    <mergeCell ref="C20:C24"/>
    <mergeCell ref="A35:A39"/>
    <mergeCell ref="B35:B39"/>
    <mergeCell ref="C35:C39"/>
    <mergeCell ref="A40:A44"/>
    <mergeCell ref="A60:A64"/>
    <mergeCell ref="B60:B64"/>
    <mergeCell ref="C60:C64"/>
    <mergeCell ref="M60:M64"/>
    <mergeCell ref="M55:M59"/>
    <mergeCell ref="B65:B69"/>
    <mergeCell ref="C65:C69"/>
    <mergeCell ref="B70:B74"/>
    <mergeCell ref="C70:C74"/>
    <mergeCell ref="A65:A69"/>
    <mergeCell ref="A70:A74"/>
    <mergeCell ref="L65:L69"/>
    <mergeCell ref="M65:M69"/>
    <mergeCell ref="L70:L74"/>
    <mergeCell ref="M70:M74"/>
    <mergeCell ref="B120:C124"/>
    <mergeCell ref="M50:M54"/>
    <mergeCell ref="M45:M49"/>
    <mergeCell ref="L45:L49"/>
    <mergeCell ref="L50:L54"/>
    <mergeCell ref="L55:L59"/>
    <mergeCell ref="L60:L64"/>
    <mergeCell ref="B207:B211"/>
    <mergeCell ref="L120:L124"/>
    <mergeCell ref="M120:M124"/>
    <mergeCell ref="L105:L109"/>
    <mergeCell ref="M166:M170"/>
    <mergeCell ref="E202:K206"/>
    <mergeCell ref="E207:K211"/>
    <mergeCell ref="L207:L211"/>
    <mergeCell ref="M207:M211"/>
    <mergeCell ref="L166:L170"/>
    <mergeCell ref="A125:M125"/>
    <mergeCell ref="A126:A130"/>
    <mergeCell ref="B126:B130"/>
    <mergeCell ref="C126:C130"/>
    <mergeCell ref="L126:L130"/>
    <mergeCell ref="M126:M130"/>
    <mergeCell ref="E126:K130"/>
    <mergeCell ref="B176:B180"/>
    <mergeCell ref="C176:C180"/>
    <mergeCell ref="L176:L180"/>
    <mergeCell ref="M176:M180"/>
    <mergeCell ref="A196:M196"/>
    <mergeCell ref="A655:A659"/>
    <mergeCell ref="M680:M684"/>
    <mergeCell ref="M670:M674"/>
    <mergeCell ref="A675:A679"/>
    <mergeCell ref="B675:B679"/>
    <mergeCell ref="C675:C679"/>
    <mergeCell ref="L675:L679"/>
    <mergeCell ref="M675:M679"/>
    <mergeCell ref="A670:A674"/>
    <mergeCell ref="B670:B674"/>
    <mergeCell ref="C670:C674"/>
    <mergeCell ref="B680:B684"/>
    <mergeCell ref="C680:C684"/>
    <mergeCell ref="L680:L684"/>
    <mergeCell ref="L660:L664"/>
    <mergeCell ref="L665:L669"/>
    <mergeCell ref="L670:L674"/>
    <mergeCell ref="L655:L659"/>
    <mergeCell ref="M655:M659"/>
    <mergeCell ref="M468:M472"/>
    <mergeCell ref="M458:M462"/>
    <mergeCell ref="M452:M456"/>
    <mergeCell ref="M447:M451"/>
    <mergeCell ref="C570:C574"/>
    <mergeCell ref="A166:A170"/>
    <mergeCell ref="B166:B170"/>
    <mergeCell ref="C166:C170"/>
    <mergeCell ref="A620:A624"/>
    <mergeCell ref="B620:B624"/>
    <mergeCell ref="C620:C624"/>
    <mergeCell ref="A334:M334"/>
    <mergeCell ref="B202:B206"/>
    <mergeCell ref="C202:C206"/>
    <mergeCell ref="L620:L624"/>
    <mergeCell ref="E222:K226"/>
    <mergeCell ref="L202:L206"/>
    <mergeCell ref="M202:M206"/>
    <mergeCell ref="A171:A175"/>
    <mergeCell ref="B171:B175"/>
    <mergeCell ref="C171:C175"/>
    <mergeCell ref="L171:L175"/>
    <mergeCell ref="M171:M175"/>
    <mergeCell ref="A176:A180"/>
    <mergeCell ref="M645:M649"/>
    <mergeCell ref="L645:L649"/>
    <mergeCell ref="L605:L609"/>
    <mergeCell ref="M585:M589"/>
    <mergeCell ref="L590:L594"/>
    <mergeCell ref="M442:M446"/>
    <mergeCell ref="M431:M435"/>
    <mergeCell ref="A105:A109"/>
    <mergeCell ref="M105:M109"/>
    <mergeCell ref="C105:C109"/>
    <mergeCell ref="B105:B109"/>
    <mergeCell ref="L630:L634"/>
    <mergeCell ref="L181:L185"/>
    <mergeCell ref="M181:M185"/>
    <mergeCell ref="L186:L190"/>
    <mergeCell ref="M186:M190"/>
    <mergeCell ref="A120:A124"/>
    <mergeCell ref="M426:M430"/>
    <mergeCell ref="L426:L430"/>
    <mergeCell ref="F371:K374"/>
    <mergeCell ref="M390:M394"/>
    <mergeCell ref="M416:M420"/>
    <mergeCell ref="L437:L441"/>
    <mergeCell ref="M437:M441"/>
    <mergeCell ref="M650:M654"/>
    <mergeCell ref="A740:A744"/>
    <mergeCell ref="B740:B744"/>
    <mergeCell ref="C740:C744"/>
    <mergeCell ref="L740:L744"/>
    <mergeCell ref="M740:M744"/>
    <mergeCell ref="L735:L739"/>
    <mergeCell ref="C725:C729"/>
    <mergeCell ref="L725:L729"/>
    <mergeCell ref="C720:C724"/>
    <mergeCell ref="L720:L724"/>
    <mergeCell ref="A735:A739"/>
    <mergeCell ref="B735:B739"/>
    <mergeCell ref="A710:A714"/>
    <mergeCell ref="B710:B714"/>
    <mergeCell ref="C710:C714"/>
    <mergeCell ref="L710:L714"/>
    <mergeCell ref="A695:A699"/>
    <mergeCell ref="B695:B699"/>
    <mergeCell ref="C695:C699"/>
    <mergeCell ref="L695:L699"/>
    <mergeCell ref="A660:A664"/>
    <mergeCell ref="A680:A684"/>
    <mergeCell ref="C655:C659"/>
  </mergeCells>
  <phoneticPr fontId="0" type="noConversion"/>
  <pageMargins left="0" right="0" top="0" bottom="0" header="0.51181102362204722" footer="0.51181102362204722"/>
  <pageSetup paperSize="9" scale="49" orientation="landscape" r:id="rId1"/>
  <headerFooter alignWithMargins="0"/>
  <rowBreaks count="4" manualBreakCount="4">
    <brk id="379" min="1" max="12" man="1"/>
    <brk id="431" min="1" max="12" man="1"/>
    <brk id="475" min="1" max="12" man="1"/>
    <brk id="8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A64" zoomScaleNormal="100" workbookViewId="0">
      <selection activeCell="F15" sqref="F15"/>
    </sheetView>
  </sheetViews>
  <sheetFormatPr defaultRowHeight="12.75" x14ac:dyDescent="0.2"/>
  <cols>
    <col min="1" max="1" width="5.42578125" style="23" customWidth="1"/>
    <col min="2" max="2" width="29.7109375" style="23" customWidth="1"/>
    <col min="3" max="3" width="15.28515625" style="23" customWidth="1"/>
    <col min="4" max="4" width="19.5703125" style="23" customWidth="1"/>
    <col min="5" max="5" width="13" style="23" customWidth="1"/>
    <col min="6" max="6" width="19.7109375" style="23" customWidth="1"/>
    <col min="7" max="7" width="16.42578125" style="23" customWidth="1"/>
    <col min="8" max="8" width="13" style="23" customWidth="1"/>
    <col min="9" max="9" width="14.42578125" style="23" customWidth="1"/>
    <col min="10" max="10" width="11.85546875" style="23" customWidth="1"/>
    <col min="11" max="11" width="11.140625" style="23" customWidth="1"/>
    <col min="12" max="12" width="11.85546875" style="23" customWidth="1"/>
    <col min="13" max="13" width="13.5703125" style="23" customWidth="1"/>
    <col min="14" max="14" width="15.7109375" style="23" customWidth="1"/>
    <col min="15" max="15" width="19.85546875" style="23" customWidth="1"/>
    <col min="16" max="16384" width="9.140625" style="23"/>
  </cols>
  <sheetData>
    <row r="1" spans="1:15" s="115" customFormat="1" ht="15.75" x14ac:dyDescent="0.25">
      <c r="D1" s="116" t="s">
        <v>56</v>
      </c>
      <c r="F1" s="117"/>
      <c r="G1" s="117"/>
      <c r="H1" s="117"/>
      <c r="I1" s="117"/>
      <c r="K1" s="293" t="s">
        <v>367</v>
      </c>
      <c r="L1" s="293"/>
      <c r="M1" s="293"/>
      <c r="N1" s="293"/>
      <c r="O1" s="293"/>
    </row>
    <row r="2" spans="1:15" s="115" customFormat="1" ht="15.75" x14ac:dyDescent="0.25">
      <c r="F2" s="117"/>
      <c r="G2" s="117"/>
      <c r="H2" s="117"/>
      <c r="I2" s="117"/>
      <c r="J2" s="117"/>
      <c r="K2" s="117"/>
      <c r="L2" s="117"/>
      <c r="M2" s="117"/>
      <c r="O2" s="118"/>
    </row>
    <row r="3" spans="1:15" s="119" customFormat="1" ht="15.75" x14ac:dyDescent="0.2">
      <c r="A3" s="295" t="s">
        <v>448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15" s="107" customFormat="1" ht="15.75" x14ac:dyDescent="0.2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</row>
    <row r="5" spans="1:15" ht="15" x14ac:dyDescent="0.2">
      <c r="A5" s="222" t="s">
        <v>24</v>
      </c>
      <c r="B5" s="222" t="s">
        <v>51</v>
      </c>
      <c r="C5" s="222" t="s">
        <v>40</v>
      </c>
      <c r="D5" s="222" t="s">
        <v>52</v>
      </c>
      <c r="E5" s="222" t="s">
        <v>42</v>
      </c>
      <c r="F5" s="222" t="s">
        <v>426</v>
      </c>
      <c r="G5" s="320" t="s">
        <v>11</v>
      </c>
      <c r="H5" s="322" t="s">
        <v>41</v>
      </c>
      <c r="I5" s="323"/>
      <c r="J5" s="323"/>
      <c r="K5" s="323"/>
      <c r="L5" s="323"/>
      <c r="M5" s="324"/>
      <c r="N5" s="222" t="s">
        <v>43</v>
      </c>
      <c r="O5" s="222" t="s">
        <v>44</v>
      </c>
    </row>
    <row r="6" spans="1:15" ht="60" x14ac:dyDescent="0.2">
      <c r="A6" s="242"/>
      <c r="B6" s="242"/>
      <c r="C6" s="242"/>
      <c r="D6" s="242"/>
      <c r="E6" s="242"/>
      <c r="F6" s="242"/>
      <c r="G6" s="321"/>
      <c r="H6" s="97" t="s">
        <v>3</v>
      </c>
      <c r="I6" s="97" t="s">
        <v>88</v>
      </c>
      <c r="J6" s="97" t="s">
        <v>84</v>
      </c>
      <c r="K6" s="97" t="s">
        <v>85</v>
      </c>
      <c r="L6" s="97" t="s">
        <v>86</v>
      </c>
      <c r="M6" s="97" t="s">
        <v>87</v>
      </c>
      <c r="N6" s="242"/>
      <c r="O6" s="242"/>
    </row>
    <row r="7" spans="1:15" ht="15" x14ac:dyDescent="0.2">
      <c r="A7" s="97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</row>
    <row r="8" spans="1:15" ht="15" x14ac:dyDescent="0.2">
      <c r="A8" s="222" t="s">
        <v>9</v>
      </c>
      <c r="B8" s="228" t="s">
        <v>368</v>
      </c>
      <c r="C8" s="222">
        <v>2018</v>
      </c>
      <c r="D8" s="98"/>
      <c r="E8" s="120">
        <f>SUM(E9:E12)</f>
        <v>13870.4</v>
      </c>
      <c r="F8" s="120">
        <v>0</v>
      </c>
      <c r="G8" s="98" t="s">
        <v>5</v>
      </c>
      <c r="H8" s="120">
        <f t="shared" ref="H8:M8" si="0">H9+H10+H11+H12</f>
        <v>13870.400000000001</v>
      </c>
      <c r="I8" s="120">
        <f t="shared" si="0"/>
        <v>0</v>
      </c>
      <c r="J8" s="120">
        <f t="shared" si="0"/>
        <v>13870.400000000001</v>
      </c>
      <c r="K8" s="120">
        <f t="shared" si="0"/>
        <v>0</v>
      </c>
      <c r="L8" s="120">
        <f t="shared" si="0"/>
        <v>0</v>
      </c>
      <c r="M8" s="120">
        <f t="shared" si="0"/>
        <v>0</v>
      </c>
      <c r="N8" s="98"/>
      <c r="O8" s="232" t="s">
        <v>58</v>
      </c>
    </row>
    <row r="9" spans="1:15" ht="45" x14ac:dyDescent="0.2">
      <c r="A9" s="241"/>
      <c r="B9" s="229"/>
      <c r="C9" s="241"/>
      <c r="D9" s="98"/>
      <c r="E9" s="120">
        <v>0</v>
      </c>
      <c r="F9" s="120">
        <v>0</v>
      </c>
      <c r="G9" s="98" t="s">
        <v>4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  <c r="N9" s="98"/>
      <c r="O9" s="243"/>
    </row>
    <row r="10" spans="1:15" ht="60" x14ac:dyDescent="0.2">
      <c r="A10" s="241"/>
      <c r="B10" s="229"/>
      <c r="C10" s="241"/>
      <c r="D10" s="98"/>
      <c r="E10" s="120">
        <v>0</v>
      </c>
      <c r="F10" s="120">
        <v>0</v>
      </c>
      <c r="G10" s="98" t="s">
        <v>10</v>
      </c>
      <c r="H10" s="120">
        <v>0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98"/>
      <c r="O10" s="243"/>
    </row>
    <row r="11" spans="1:15" ht="75" x14ac:dyDescent="0.2">
      <c r="A11" s="241"/>
      <c r="B11" s="229"/>
      <c r="C11" s="241"/>
      <c r="D11" s="98" t="s">
        <v>427</v>
      </c>
      <c r="E11" s="120">
        <f>12670.4+1200</f>
        <v>13870.4</v>
      </c>
      <c r="F11" s="120">
        <v>0</v>
      </c>
      <c r="G11" s="98" t="s">
        <v>25</v>
      </c>
      <c r="H11" s="120">
        <f>J11</f>
        <v>13870.400000000001</v>
      </c>
      <c r="I11" s="120">
        <v>0</v>
      </c>
      <c r="J11" s="120">
        <f>18195.4-1215.3-2102-898-1309.7+1200</f>
        <v>13870.400000000001</v>
      </c>
      <c r="K11" s="120">
        <v>0</v>
      </c>
      <c r="L11" s="120">
        <v>0</v>
      </c>
      <c r="M11" s="120">
        <v>0</v>
      </c>
      <c r="N11" s="98"/>
      <c r="O11" s="243"/>
    </row>
    <row r="12" spans="1:15" ht="30" x14ac:dyDescent="0.2">
      <c r="A12" s="242"/>
      <c r="B12" s="230"/>
      <c r="C12" s="242"/>
      <c r="D12" s="98"/>
      <c r="E12" s="120">
        <v>0</v>
      </c>
      <c r="F12" s="120">
        <v>0</v>
      </c>
      <c r="G12" s="98" t="s">
        <v>46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98"/>
      <c r="O12" s="244"/>
    </row>
    <row r="13" spans="1:15" ht="15" x14ac:dyDescent="0.2">
      <c r="A13" s="222" t="s">
        <v>13</v>
      </c>
      <c r="B13" s="228" t="s">
        <v>369</v>
      </c>
      <c r="C13" s="222">
        <v>2018</v>
      </c>
      <c r="D13" s="98"/>
      <c r="E13" s="120">
        <f>E14+E15+E16+E17</f>
        <v>37431.300000000003</v>
      </c>
      <c r="F13" s="120">
        <f>F14+F15+F16+F17</f>
        <v>0</v>
      </c>
      <c r="G13" s="98" t="s">
        <v>5</v>
      </c>
      <c r="H13" s="120">
        <f t="shared" ref="H13:M13" si="1">H14+H15+H16+H17</f>
        <v>37431.300000000003</v>
      </c>
      <c r="I13" s="120">
        <f t="shared" si="1"/>
        <v>0</v>
      </c>
      <c r="J13" s="120">
        <f t="shared" si="1"/>
        <v>37431.300000000003</v>
      </c>
      <c r="K13" s="120">
        <f t="shared" si="1"/>
        <v>0</v>
      </c>
      <c r="L13" s="120">
        <f t="shared" si="1"/>
        <v>0</v>
      </c>
      <c r="M13" s="120">
        <f t="shared" si="1"/>
        <v>0</v>
      </c>
      <c r="N13" s="98"/>
      <c r="O13" s="232" t="s">
        <v>58</v>
      </c>
    </row>
    <row r="14" spans="1:15" ht="45" x14ac:dyDescent="0.2">
      <c r="A14" s="241"/>
      <c r="B14" s="229"/>
      <c r="C14" s="241"/>
      <c r="D14" s="98"/>
      <c r="E14" s="120">
        <v>0</v>
      </c>
      <c r="F14" s="120">
        <v>0</v>
      </c>
      <c r="G14" s="98" t="s">
        <v>4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98"/>
      <c r="O14" s="243"/>
    </row>
    <row r="15" spans="1:15" ht="60" x14ac:dyDescent="0.2">
      <c r="A15" s="241"/>
      <c r="B15" s="229"/>
      <c r="C15" s="241"/>
      <c r="D15" s="98"/>
      <c r="E15" s="120">
        <v>0</v>
      </c>
      <c r="F15" s="120">
        <v>0</v>
      </c>
      <c r="G15" s="98" t="s">
        <v>10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98"/>
      <c r="O15" s="243"/>
    </row>
    <row r="16" spans="1:15" ht="75" x14ac:dyDescent="0.2">
      <c r="A16" s="241"/>
      <c r="B16" s="229"/>
      <c r="C16" s="241"/>
      <c r="D16" s="98" t="s">
        <v>428</v>
      </c>
      <c r="E16" s="120">
        <f>33681.3+3750</f>
        <v>37431.300000000003</v>
      </c>
      <c r="F16" s="120">
        <v>0</v>
      </c>
      <c r="G16" s="98" t="s">
        <v>25</v>
      </c>
      <c r="H16" s="120">
        <f>J16</f>
        <v>37431.300000000003</v>
      </c>
      <c r="I16" s="120">
        <v>0</v>
      </c>
      <c r="J16" s="120">
        <f>39225-5543.7+3750</f>
        <v>37431.300000000003</v>
      </c>
      <c r="K16" s="120">
        <v>0</v>
      </c>
      <c r="L16" s="120">
        <v>0</v>
      </c>
      <c r="M16" s="120">
        <v>0</v>
      </c>
      <c r="N16" s="98"/>
      <c r="O16" s="243"/>
    </row>
    <row r="17" spans="1:15" ht="30" x14ac:dyDescent="0.2">
      <c r="A17" s="242"/>
      <c r="B17" s="230"/>
      <c r="C17" s="242"/>
      <c r="D17" s="98"/>
      <c r="E17" s="120">
        <v>0</v>
      </c>
      <c r="F17" s="120">
        <v>0</v>
      </c>
      <c r="G17" s="98" t="s">
        <v>46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98"/>
      <c r="O17" s="244"/>
    </row>
    <row r="18" spans="1:15" ht="15" x14ac:dyDescent="0.2">
      <c r="A18" s="222" t="s">
        <v>68</v>
      </c>
      <c r="B18" s="228" t="s">
        <v>370</v>
      </c>
      <c r="C18" s="222">
        <v>2018</v>
      </c>
      <c r="D18" s="98"/>
      <c r="E18" s="120">
        <f>SUM(E19:E22)</f>
        <v>58108.2</v>
      </c>
      <c r="F18" s="120">
        <f>F19+F20+F21+F22</f>
        <v>0</v>
      </c>
      <c r="G18" s="98" t="s">
        <v>5</v>
      </c>
      <c r="H18" s="120">
        <f t="shared" ref="H18:M18" si="2">H19+H20+H21+H22</f>
        <v>58108.2</v>
      </c>
      <c r="I18" s="120">
        <f t="shared" si="2"/>
        <v>0</v>
      </c>
      <c r="J18" s="120">
        <f t="shared" si="2"/>
        <v>58108.2</v>
      </c>
      <c r="K18" s="120">
        <f t="shared" si="2"/>
        <v>0</v>
      </c>
      <c r="L18" s="120">
        <f t="shared" si="2"/>
        <v>0</v>
      </c>
      <c r="M18" s="120">
        <f t="shared" si="2"/>
        <v>0</v>
      </c>
      <c r="N18" s="98"/>
      <c r="O18" s="232" t="s">
        <v>58</v>
      </c>
    </row>
    <row r="19" spans="1:15" s="115" customFormat="1" ht="45" x14ac:dyDescent="0.25">
      <c r="A19" s="241"/>
      <c r="B19" s="229"/>
      <c r="C19" s="241"/>
      <c r="D19" s="98"/>
      <c r="E19" s="120">
        <v>0</v>
      </c>
      <c r="F19" s="120">
        <v>0</v>
      </c>
      <c r="G19" s="98" t="s">
        <v>4</v>
      </c>
      <c r="H19" s="120">
        <v>0</v>
      </c>
      <c r="I19" s="120">
        <v>0</v>
      </c>
      <c r="J19" s="120">
        <v>0</v>
      </c>
      <c r="K19" s="120">
        <v>0</v>
      </c>
      <c r="L19" s="120">
        <v>0</v>
      </c>
      <c r="M19" s="120">
        <v>0</v>
      </c>
      <c r="N19" s="98"/>
      <c r="O19" s="243"/>
    </row>
    <row r="20" spans="1:15" ht="60" x14ac:dyDescent="0.2">
      <c r="A20" s="241"/>
      <c r="B20" s="229"/>
      <c r="C20" s="241"/>
      <c r="D20" s="98"/>
      <c r="E20" s="120">
        <v>0</v>
      </c>
      <c r="F20" s="120">
        <v>0</v>
      </c>
      <c r="G20" s="98" t="s">
        <v>10</v>
      </c>
      <c r="H20" s="120">
        <v>0</v>
      </c>
      <c r="I20" s="120">
        <v>0</v>
      </c>
      <c r="J20" s="120">
        <v>0</v>
      </c>
      <c r="K20" s="120">
        <v>0</v>
      </c>
      <c r="L20" s="120">
        <v>0</v>
      </c>
      <c r="M20" s="120">
        <v>0</v>
      </c>
      <c r="N20" s="98"/>
      <c r="O20" s="243"/>
    </row>
    <row r="21" spans="1:15" ht="75" x14ac:dyDescent="0.2">
      <c r="A21" s="241"/>
      <c r="B21" s="229"/>
      <c r="C21" s="241"/>
      <c r="D21" s="98" t="s">
        <v>429</v>
      </c>
      <c r="E21" s="120">
        <v>58108.2</v>
      </c>
      <c r="F21" s="120">
        <v>0</v>
      </c>
      <c r="G21" s="98" t="s">
        <v>25</v>
      </c>
      <c r="H21" s="120">
        <f>J21</f>
        <v>58108.2</v>
      </c>
      <c r="I21" s="120">
        <v>0</v>
      </c>
      <c r="J21" s="120">
        <f>55000+2102+898+108.2</f>
        <v>58108.2</v>
      </c>
      <c r="K21" s="120">
        <v>0</v>
      </c>
      <c r="L21" s="120">
        <v>0</v>
      </c>
      <c r="M21" s="120">
        <v>0</v>
      </c>
      <c r="N21" s="98"/>
      <c r="O21" s="243"/>
    </row>
    <row r="22" spans="1:15" ht="30" x14ac:dyDescent="0.2">
      <c r="A22" s="242"/>
      <c r="B22" s="230"/>
      <c r="C22" s="242"/>
      <c r="D22" s="98"/>
      <c r="E22" s="120">
        <v>0</v>
      </c>
      <c r="F22" s="120">
        <v>0</v>
      </c>
      <c r="G22" s="98" t="s">
        <v>46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98"/>
      <c r="O22" s="244"/>
    </row>
    <row r="23" spans="1:15" ht="15" x14ac:dyDescent="0.2">
      <c r="A23" s="222" t="s">
        <v>69</v>
      </c>
      <c r="B23" s="228" t="s">
        <v>463</v>
      </c>
      <c r="C23" s="222">
        <v>2018</v>
      </c>
      <c r="D23" s="98"/>
      <c r="E23" s="121">
        <f>SUM(E24:E27)</f>
        <v>14662.5</v>
      </c>
      <c r="F23" s="120">
        <f>F24+F25+F26+F27</f>
        <v>0</v>
      </c>
      <c r="G23" s="98" t="s">
        <v>5</v>
      </c>
      <c r="H23" s="120">
        <f t="shared" ref="H23:M23" si="3">H24+H25+H26+H27</f>
        <v>14662.5</v>
      </c>
      <c r="I23" s="120">
        <f t="shared" si="3"/>
        <v>0</v>
      </c>
      <c r="J23" s="120">
        <f t="shared" si="3"/>
        <v>14662.5</v>
      </c>
      <c r="K23" s="120">
        <f t="shared" si="3"/>
        <v>0</v>
      </c>
      <c r="L23" s="120">
        <f t="shared" si="3"/>
        <v>0</v>
      </c>
      <c r="M23" s="120">
        <f t="shared" si="3"/>
        <v>0</v>
      </c>
      <c r="N23" s="98"/>
      <c r="O23" s="232" t="s">
        <v>58</v>
      </c>
    </row>
    <row r="24" spans="1:15" ht="45" x14ac:dyDescent="0.2">
      <c r="A24" s="241"/>
      <c r="B24" s="229"/>
      <c r="C24" s="241"/>
      <c r="D24" s="98"/>
      <c r="E24" s="120">
        <v>0</v>
      </c>
      <c r="F24" s="120">
        <v>0</v>
      </c>
      <c r="G24" s="98" t="s">
        <v>4</v>
      </c>
      <c r="H24" s="120">
        <v>0</v>
      </c>
      <c r="I24" s="120">
        <v>0</v>
      </c>
      <c r="J24" s="120">
        <v>0</v>
      </c>
      <c r="K24" s="120">
        <v>0</v>
      </c>
      <c r="L24" s="120">
        <v>0</v>
      </c>
      <c r="M24" s="120">
        <v>0</v>
      </c>
      <c r="N24" s="98"/>
      <c r="O24" s="243"/>
    </row>
    <row r="25" spans="1:15" ht="60" x14ac:dyDescent="0.2">
      <c r="A25" s="241"/>
      <c r="B25" s="229"/>
      <c r="C25" s="241"/>
      <c r="D25" s="98"/>
      <c r="E25" s="120">
        <v>0</v>
      </c>
      <c r="F25" s="120">
        <v>0</v>
      </c>
      <c r="G25" s="98" t="s">
        <v>10</v>
      </c>
      <c r="H25" s="120">
        <v>0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98"/>
      <c r="O25" s="243"/>
    </row>
    <row r="26" spans="1:15" ht="75" x14ac:dyDescent="0.2">
      <c r="A26" s="241"/>
      <c r="B26" s="229"/>
      <c r="C26" s="241"/>
      <c r="D26" s="98" t="s">
        <v>430</v>
      </c>
      <c r="E26" s="121">
        <v>14662.5</v>
      </c>
      <c r="F26" s="120">
        <v>0</v>
      </c>
      <c r="G26" s="98" t="s">
        <v>25</v>
      </c>
      <c r="H26" s="120">
        <f>J26</f>
        <v>14662.5</v>
      </c>
      <c r="I26" s="120">
        <v>0</v>
      </c>
      <c r="J26" s="120">
        <f>15494.6-732.1-100</f>
        <v>14662.5</v>
      </c>
      <c r="K26" s="120">
        <v>0</v>
      </c>
      <c r="L26" s="120">
        <v>0</v>
      </c>
      <c r="M26" s="120">
        <v>0</v>
      </c>
      <c r="N26" s="98"/>
      <c r="O26" s="243"/>
    </row>
    <row r="27" spans="1:15" ht="30" x14ac:dyDescent="0.2">
      <c r="A27" s="242"/>
      <c r="B27" s="230"/>
      <c r="C27" s="242"/>
      <c r="D27" s="98"/>
      <c r="E27" s="121"/>
      <c r="F27" s="120">
        <v>0</v>
      </c>
      <c r="G27" s="98" t="s">
        <v>46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98"/>
      <c r="O27" s="244"/>
    </row>
    <row r="28" spans="1:15" ht="15" x14ac:dyDescent="0.2">
      <c r="A28" s="222" t="s">
        <v>74</v>
      </c>
      <c r="B28" s="228" t="s">
        <v>371</v>
      </c>
      <c r="C28" s="222">
        <v>2018</v>
      </c>
      <c r="D28" s="98"/>
      <c r="E28" s="121">
        <f>E31</f>
        <v>2892.7</v>
      </c>
      <c r="F28" s="120">
        <f>F29+F30+F31+F32</f>
        <v>0</v>
      </c>
      <c r="G28" s="98" t="s">
        <v>5</v>
      </c>
      <c r="H28" s="120">
        <f t="shared" ref="H28:M28" si="4">H29+H30+H31+H32</f>
        <v>2892.7</v>
      </c>
      <c r="I28" s="120">
        <f t="shared" si="4"/>
        <v>0</v>
      </c>
      <c r="J28" s="120">
        <f t="shared" si="4"/>
        <v>2892.7</v>
      </c>
      <c r="K28" s="120">
        <f t="shared" si="4"/>
        <v>0</v>
      </c>
      <c r="L28" s="120">
        <f t="shared" si="4"/>
        <v>0</v>
      </c>
      <c r="M28" s="120">
        <f t="shared" si="4"/>
        <v>0</v>
      </c>
      <c r="N28" s="98"/>
      <c r="O28" s="232" t="s">
        <v>58</v>
      </c>
    </row>
    <row r="29" spans="1:15" ht="45" x14ac:dyDescent="0.2">
      <c r="A29" s="241"/>
      <c r="B29" s="229"/>
      <c r="C29" s="241"/>
      <c r="D29" s="98"/>
      <c r="E29" s="120">
        <v>0</v>
      </c>
      <c r="F29" s="120">
        <v>0</v>
      </c>
      <c r="G29" s="98" t="s">
        <v>4</v>
      </c>
      <c r="H29" s="120">
        <v>0</v>
      </c>
      <c r="I29" s="120">
        <v>0</v>
      </c>
      <c r="J29" s="120">
        <v>0</v>
      </c>
      <c r="K29" s="120">
        <v>0</v>
      </c>
      <c r="L29" s="120">
        <v>0</v>
      </c>
      <c r="M29" s="120">
        <v>0</v>
      </c>
      <c r="N29" s="98"/>
      <c r="O29" s="243"/>
    </row>
    <row r="30" spans="1:15" ht="60" x14ac:dyDescent="0.2">
      <c r="A30" s="241"/>
      <c r="B30" s="229"/>
      <c r="C30" s="241"/>
      <c r="D30" s="98"/>
      <c r="E30" s="120">
        <v>0</v>
      </c>
      <c r="F30" s="120">
        <v>0</v>
      </c>
      <c r="G30" s="98" t="s">
        <v>10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v>0</v>
      </c>
      <c r="N30" s="98"/>
      <c r="O30" s="243"/>
    </row>
    <row r="31" spans="1:15" ht="75" x14ac:dyDescent="0.2">
      <c r="A31" s="241"/>
      <c r="B31" s="229"/>
      <c r="C31" s="241"/>
      <c r="D31" s="98" t="s">
        <v>431</v>
      </c>
      <c r="E31" s="121">
        <v>2892.7</v>
      </c>
      <c r="F31" s="120">
        <v>0</v>
      </c>
      <c r="G31" s="98" t="s">
        <v>25</v>
      </c>
      <c r="H31" s="120">
        <f>J31</f>
        <v>2892.7</v>
      </c>
      <c r="I31" s="120">
        <v>0</v>
      </c>
      <c r="J31" s="120">
        <f>3425.2-632.5+100</f>
        <v>2892.7</v>
      </c>
      <c r="K31" s="120">
        <v>0</v>
      </c>
      <c r="L31" s="120">
        <v>0</v>
      </c>
      <c r="M31" s="120">
        <v>0</v>
      </c>
      <c r="N31" s="98"/>
      <c r="O31" s="243"/>
    </row>
    <row r="32" spans="1:15" ht="30" x14ac:dyDescent="0.2">
      <c r="A32" s="242"/>
      <c r="B32" s="230"/>
      <c r="C32" s="242"/>
      <c r="D32" s="98"/>
      <c r="E32" s="120">
        <v>0</v>
      </c>
      <c r="F32" s="120">
        <v>0</v>
      </c>
      <c r="G32" s="98" t="s">
        <v>46</v>
      </c>
      <c r="H32" s="120">
        <v>0</v>
      </c>
      <c r="I32" s="120">
        <v>0</v>
      </c>
      <c r="J32" s="120">
        <v>0</v>
      </c>
      <c r="K32" s="120">
        <v>0</v>
      </c>
      <c r="L32" s="120">
        <v>0</v>
      </c>
      <c r="M32" s="120">
        <v>0</v>
      </c>
      <c r="N32" s="98"/>
      <c r="O32" s="244"/>
    </row>
    <row r="33" spans="1:15" ht="15" x14ac:dyDescent="0.2">
      <c r="A33" s="222" t="s">
        <v>155</v>
      </c>
      <c r="B33" s="228" t="s">
        <v>395</v>
      </c>
      <c r="C33" s="222">
        <v>2018</v>
      </c>
      <c r="D33" s="98"/>
      <c r="E33" s="121">
        <f>SUM(E34:E37)</f>
        <v>17109.900000000001</v>
      </c>
      <c r="F33" s="120">
        <f>F34+F35+F36+F37</f>
        <v>0</v>
      </c>
      <c r="G33" s="98" t="s">
        <v>5</v>
      </c>
      <c r="H33" s="120">
        <f t="shared" ref="H33:M33" si="5">H34+H35+H36+H37</f>
        <v>17109.899999999998</v>
      </c>
      <c r="I33" s="120">
        <f t="shared" si="5"/>
        <v>0</v>
      </c>
      <c r="J33" s="120">
        <f t="shared" si="5"/>
        <v>17109.899999999998</v>
      </c>
      <c r="K33" s="120">
        <f t="shared" si="5"/>
        <v>0</v>
      </c>
      <c r="L33" s="120">
        <f t="shared" si="5"/>
        <v>0</v>
      </c>
      <c r="M33" s="120">
        <f t="shared" si="5"/>
        <v>0</v>
      </c>
      <c r="N33" s="98"/>
      <c r="O33" s="232" t="s">
        <v>58</v>
      </c>
    </row>
    <row r="34" spans="1:15" ht="45" x14ac:dyDescent="0.2">
      <c r="A34" s="241"/>
      <c r="B34" s="229"/>
      <c r="C34" s="241"/>
      <c r="D34" s="98"/>
      <c r="E34" s="120">
        <v>0</v>
      </c>
      <c r="F34" s="120">
        <v>0</v>
      </c>
      <c r="G34" s="98" t="s">
        <v>4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98"/>
      <c r="O34" s="243"/>
    </row>
    <row r="35" spans="1:15" ht="60" x14ac:dyDescent="0.2">
      <c r="A35" s="241"/>
      <c r="B35" s="229"/>
      <c r="C35" s="241"/>
      <c r="D35" s="98"/>
      <c r="E35" s="120">
        <v>0</v>
      </c>
      <c r="F35" s="120">
        <v>0</v>
      </c>
      <c r="G35" s="98" t="s">
        <v>10</v>
      </c>
      <c r="H35" s="120">
        <v>0</v>
      </c>
      <c r="I35" s="120">
        <v>0</v>
      </c>
      <c r="J35" s="120">
        <v>0</v>
      </c>
      <c r="K35" s="120">
        <v>0</v>
      </c>
      <c r="L35" s="120">
        <v>0</v>
      </c>
      <c r="M35" s="120">
        <v>0</v>
      </c>
      <c r="N35" s="98"/>
      <c r="O35" s="243"/>
    </row>
    <row r="36" spans="1:15" ht="75" x14ac:dyDescent="0.2">
      <c r="A36" s="241"/>
      <c r="B36" s="229"/>
      <c r="C36" s="241"/>
      <c r="D36" s="98" t="s">
        <v>432</v>
      </c>
      <c r="E36" s="121">
        <f>17859.9-750</f>
        <v>17109.900000000001</v>
      </c>
      <c r="F36" s="120">
        <v>0</v>
      </c>
      <c r="G36" s="98" t="s">
        <v>25</v>
      </c>
      <c r="H36" s="120">
        <f>J36</f>
        <v>17109.899999999998</v>
      </c>
      <c r="I36" s="120">
        <v>0</v>
      </c>
      <c r="J36" s="120">
        <f>17968.1-108.2-750</f>
        <v>17109.899999999998</v>
      </c>
      <c r="K36" s="120">
        <v>0</v>
      </c>
      <c r="L36" s="120">
        <v>0</v>
      </c>
      <c r="M36" s="120">
        <v>0</v>
      </c>
      <c r="N36" s="98"/>
      <c r="O36" s="243"/>
    </row>
    <row r="37" spans="1:15" ht="30" x14ac:dyDescent="0.2">
      <c r="A37" s="242"/>
      <c r="B37" s="230"/>
      <c r="C37" s="242"/>
      <c r="D37" s="98"/>
      <c r="E37" s="120">
        <v>0</v>
      </c>
      <c r="F37" s="120">
        <v>0</v>
      </c>
      <c r="G37" s="98" t="s">
        <v>46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98"/>
      <c r="O37" s="244"/>
    </row>
    <row r="38" spans="1:15" ht="15" x14ac:dyDescent="0.2">
      <c r="A38" s="222" t="s">
        <v>156</v>
      </c>
      <c r="B38" s="228" t="s">
        <v>372</v>
      </c>
      <c r="C38" s="222">
        <v>2018</v>
      </c>
      <c r="D38" s="98"/>
      <c r="E38" s="121">
        <f>E39+E40+E41+E42</f>
        <v>7899.9</v>
      </c>
      <c r="F38" s="120">
        <f>F39+F40+F41+F42</f>
        <v>0</v>
      </c>
      <c r="G38" s="98" t="s">
        <v>5</v>
      </c>
      <c r="H38" s="120">
        <f t="shared" ref="H38:M38" si="6">H39+H40+H41+H42</f>
        <v>7899.9</v>
      </c>
      <c r="I38" s="120">
        <f t="shared" si="6"/>
        <v>0</v>
      </c>
      <c r="J38" s="120">
        <f t="shared" si="6"/>
        <v>7899.9</v>
      </c>
      <c r="K38" s="120">
        <f t="shared" si="6"/>
        <v>0</v>
      </c>
      <c r="L38" s="120">
        <f t="shared" si="6"/>
        <v>0</v>
      </c>
      <c r="M38" s="120">
        <f t="shared" si="6"/>
        <v>0</v>
      </c>
      <c r="N38" s="98"/>
      <c r="O38" s="232" t="s">
        <v>58</v>
      </c>
    </row>
    <row r="39" spans="1:15" ht="45" x14ac:dyDescent="0.2">
      <c r="A39" s="241"/>
      <c r="B39" s="229"/>
      <c r="C39" s="241"/>
      <c r="D39" s="98"/>
      <c r="E39" s="120">
        <v>0</v>
      </c>
      <c r="F39" s="120">
        <v>0</v>
      </c>
      <c r="G39" s="98" t="s">
        <v>4</v>
      </c>
      <c r="H39" s="120">
        <v>0</v>
      </c>
      <c r="I39" s="120">
        <v>0</v>
      </c>
      <c r="J39" s="120">
        <v>0</v>
      </c>
      <c r="K39" s="120">
        <v>0</v>
      </c>
      <c r="L39" s="120">
        <v>0</v>
      </c>
      <c r="M39" s="120">
        <v>0</v>
      </c>
      <c r="N39" s="98"/>
      <c r="O39" s="243"/>
    </row>
    <row r="40" spans="1:15" ht="60" x14ac:dyDescent="0.2">
      <c r="A40" s="241"/>
      <c r="B40" s="229"/>
      <c r="C40" s="241"/>
      <c r="D40" s="98"/>
      <c r="E40" s="120">
        <v>0</v>
      </c>
      <c r="F40" s="120">
        <v>0</v>
      </c>
      <c r="G40" s="98" t="s">
        <v>10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98"/>
      <c r="O40" s="243"/>
    </row>
    <row r="41" spans="1:15" ht="75" x14ac:dyDescent="0.2">
      <c r="A41" s="241"/>
      <c r="B41" s="229"/>
      <c r="C41" s="241"/>
      <c r="D41" s="98" t="s">
        <v>433</v>
      </c>
      <c r="E41" s="121">
        <f>5399.9+2500</f>
        <v>7899.9</v>
      </c>
      <c r="F41" s="120">
        <v>0</v>
      </c>
      <c r="G41" s="98" t="s">
        <v>25</v>
      </c>
      <c r="H41" s="120">
        <f>J41</f>
        <v>7899.9</v>
      </c>
      <c r="I41" s="120">
        <v>0</v>
      </c>
      <c r="J41" s="120">
        <f>5399.9+2500</f>
        <v>7899.9</v>
      </c>
      <c r="K41" s="120">
        <v>0</v>
      </c>
      <c r="L41" s="120">
        <v>0</v>
      </c>
      <c r="M41" s="120">
        <v>0</v>
      </c>
      <c r="N41" s="98"/>
      <c r="O41" s="243"/>
    </row>
    <row r="42" spans="1:15" ht="30" x14ac:dyDescent="0.2">
      <c r="A42" s="242"/>
      <c r="B42" s="230"/>
      <c r="C42" s="242"/>
      <c r="D42" s="98"/>
      <c r="E42" s="120">
        <v>0</v>
      </c>
      <c r="F42" s="120">
        <v>0</v>
      </c>
      <c r="G42" s="98" t="s">
        <v>46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v>0</v>
      </c>
      <c r="N42" s="98"/>
      <c r="O42" s="244"/>
    </row>
    <row r="43" spans="1:15" ht="15" x14ac:dyDescent="0.2">
      <c r="A43" s="222" t="s">
        <v>438</v>
      </c>
      <c r="B43" s="228" t="s">
        <v>439</v>
      </c>
      <c r="C43" s="235">
        <v>2018</v>
      </c>
      <c r="D43" s="98"/>
      <c r="E43" s="120">
        <v>2550</v>
      </c>
      <c r="F43" s="120"/>
      <c r="G43" s="98" t="s">
        <v>5</v>
      </c>
      <c r="H43" s="120">
        <f t="shared" ref="H43:M43" si="7">H44+H45+H46+H47</f>
        <v>2550</v>
      </c>
      <c r="I43" s="120">
        <f t="shared" si="7"/>
        <v>0</v>
      </c>
      <c r="J43" s="120">
        <f t="shared" si="7"/>
        <v>2550</v>
      </c>
      <c r="K43" s="120">
        <f t="shared" si="7"/>
        <v>0</v>
      </c>
      <c r="L43" s="120">
        <f t="shared" si="7"/>
        <v>0</v>
      </c>
      <c r="M43" s="120">
        <f t="shared" si="7"/>
        <v>0</v>
      </c>
      <c r="N43" s="98"/>
      <c r="O43" s="325" t="s">
        <v>58</v>
      </c>
    </row>
    <row r="44" spans="1:15" ht="45" x14ac:dyDescent="0.2">
      <c r="A44" s="241"/>
      <c r="B44" s="229"/>
      <c r="C44" s="223"/>
      <c r="D44" s="98"/>
      <c r="E44" s="120">
        <v>0</v>
      </c>
      <c r="F44" s="120">
        <v>0</v>
      </c>
      <c r="G44" s="98" t="s">
        <v>4</v>
      </c>
      <c r="H44" s="120">
        <f>I44+J44+K44+L44+M44</f>
        <v>0</v>
      </c>
      <c r="I44" s="120">
        <v>0</v>
      </c>
      <c r="J44" s="120">
        <v>0</v>
      </c>
      <c r="K44" s="120">
        <v>0</v>
      </c>
      <c r="L44" s="120">
        <v>0</v>
      </c>
      <c r="M44" s="120">
        <v>0</v>
      </c>
      <c r="N44" s="98"/>
      <c r="O44" s="233"/>
    </row>
    <row r="45" spans="1:15" ht="60" x14ac:dyDescent="0.2">
      <c r="A45" s="241"/>
      <c r="B45" s="229"/>
      <c r="C45" s="223"/>
      <c r="D45" s="98"/>
      <c r="E45" s="120">
        <v>0</v>
      </c>
      <c r="F45" s="120">
        <v>0</v>
      </c>
      <c r="G45" s="98" t="s">
        <v>10</v>
      </c>
      <c r="H45" s="120">
        <f>I45+J45+K45+L45+M45</f>
        <v>0</v>
      </c>
      <c r="I45" s="120">
        <v>0</v>
      </c>
      <c r="J45" s="120">
        <v>0</v>
      </c>
      <c r="K45" s="120">
        <v>0</v>
      </c>
      <c r="L45" s="120">
        <v>0</v>
      </c>
      <c r="M45" s="120">
        <v>0</v>
      </c>
      <c r="N45" s="98"/>
      <c r="O45" s="233"/>
    </row>
    <row r="46" spans="1:15" ht="75" x14ac:dyDescent="0.2">
      <c r="A46" s="241"/>
      <c r="B46" s="229"/>
      <c r="C46" s="223"/>
      <c r="D46" s="98" t="s">
        <v>449</v>
      </c>
      <c r="E46" s="120">
        <v>2550</v>
      </c>
      <c r="F46" s="120">
        <v>0</v>
      </c>
      <c r="G46" s="98" t="s">
        <v>25</v>
      </c>
      <c r="H46" s="120">
        <f>I46+J46+K46+L46+M46</f>
        <v>2550</v>
      </c>
      <c r="I46" s="120">
        <v>0</v>
      </c>
      <c r="J46" s="120">
        <f>5000-2450</f>
        <v>2550</v>
      </c>
      <c r="K46" s="120">
        <v>0</v>
      </c>
      <c r="L46" s="120">
        <v>0</v>
      </c>
      <c r="M46" s="120">
        <v>0</v>
      </c>
      <c r="N46" s="98"/>
      <c r="O46" s="233"/>
    </row>
    <row r="47" spans="1:15" ht="30" x14ac:dyDescent="0.2">
      <c r="A47" s="242"/>
      <c r="B47" s="230"/>
      <c r="C47" s="224"/>
      <c r="D47" s="98"/>
      <c r="E47" s="120">
        <v>0</v>
      </c>
      <c r="F47" s="120">
        <v>0</v>
      </c>
      <c r="G47" s="98" t="s">
        <v>46</v>
      </c>
      <c r="H47" s="120">
        <f>I47+J47+K47+L47+M47</f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98"/>
      <c r="O47" s="234"/>
    </row>
    <row r="48" spans="1:15" ht="15" x14ac:dyDescent="0.2">
      <c r="A48" s="222" t="s">
        <v>440</v>
      </c>
      <c r="B48" s="228" t="s">
        <v>441</v>
      </c>
      <c r="C48" s="235">
        <v>2018</v>
      </c>
      <c r="D48" s="98"/>
      <c r="E48" s="121">
        <f>E49+E50+E51+E52</f>
        <v>11059.3</v>
      </c>
      <c r="F48" s="121">
        <v>0</v>
      </c>
      <c r="G48" s="98" t="s">
        <v>5</v>
      </c>
      <c r="H48" s="120">
        <f t="shared" ref="H48:M48" si="8">H49+H50+H51+H52</f>
        <v>11059.3</v>
      </c>
      <c r="I48" s="120">
        <f t="shared" si="8"/>
        <v>0</v>
      </c>
      <c r="J48" s="120">
        <f t="shared" si="8"/>
        <v>11059.3</v>
      </c>
      <c r="K48" s="120">
        <f t="shared" si="8"/>
        <v>0</v>
      </c>
      <c r="L48" s="120">
        <f t="shared" si="8"/>
        <v>0</v>
      </c>
      <c r="M48" s="120">
        <f t="shared" si="8"/>
        <v>0</v>
      </c>
      <c r="N48" s="98"/>
      <c r="O48" s="326" t="s">
        <v>58</v>
      </c>
    </row>
    <row r="49" spans="1:15" ht="45" x14ac:dyDescent="0.2">
      <c r="A49" s="241"/>
      <c r="B49" s="229"/>
      <c r="C49" s="223"/>
      <c r="D49" s="98"/>
      <c r="E49" s="121">
        <v>0</v>
      </c>
      <c r="F49" s="121">
        <v>0</v>
      </c>
      <c r="G49" s="98" t="s">
        <v>4</v>
      </c>
      <c r="H49" s="120">
        <f>I49+J49+K49+L49+M49</f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98"/>
      <c r="O49" s="233"/>
    </row>
    <row r="50" spans="1:15" ht="60" x14ac:dyDescent="0.2">
      <c r="A50" s="241"/>
      <c r="B50" s="229"/>
      <c r="C50" s="223"/>
      <c r="D50" s="98"/>
      <c r="E50" s="121">
        <v>0</v>
      </c>
      <c r="F50" s="121">
        <v>0</v>
      </c>
      <c r="G50" s="98" t="s">
        <v>10</v>
      </c>
      <c r="H50" s="120">
        <f>I50+J50+K50+L50+M50</f>
        <v>0</v>
      </c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98"/>
      <c r="O50" s="233"/>
    </row>
    <row r="51" spans="1:15" ht="75" x14ac:dyDescent="0.2">
      <c r="A51" s="241"/>
      <c r="B51" s="229"/>
      <c r="C51" s="223"/>
      <c r="D51" s="98" t="s">
        <v>442</v>
      </c>
      <c r="E51" s="121">
        <f>12559.3-1078.8-421.2</f>
        <v>11059.3</v>
      </c>
      <c r="F51" s="121">
        <v>0</v>
      </c>
      <c r="G51" s="98" t="s">
        <v>25</v>
      </c>
      <c r="H51" s="120">
        <f>I51+J51+K51+L51+M51</f>
        <v>11059.3</v>
      </c>
      <c r="I51" s="120">
        <v>0</v>
      </c>
      <c r="J51" s="120">
        <f>10000+1500-1381-559.7+3000-1078.8-421.2</f>
        <v>11059.3</v>
      </c>
      <c r="K51" s="120">
        <v>0</v>
      </c>
      <c r="L51" s="120">
        <v>0</v>
      </c>
      <c r="M51" s="120">
        <v>0</v>
      </c>
      <c r="N51" s="98"/>
      <c r="O51" s="233"/>
    </row>
    <row r="52" spans="1:15" ht="30" x14ac:dyDescent="0.2">
      <c r="A52" s="242"/>
      <c r="B52" s="230"/>
      <c r="C52" s="224"/>
      <c r="D52" s="98"/>
      <c r="E52" s="121">
        <v>0</v>
      </c>
      <c r="F52" s="121">
        <v>0</v>
      </c>
      <c r="G52" s="98" t="s">
        <v>46</v>
      </c>
      <c r="H52" s="120"/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98"/>
      <c r="O52" s="234"/>
    </row>
    <row r="53" spans="1:15" ht="15" x14ac:dyDescent="0.2">
      <c r="A53" s="222" t="s">
        <v>495</v>
      </c>
      <c r="B53" s="228" t="s">
        <v>496</v>
      </c>
      <c r="C53" s="235">
        <v>2018</v>
      </c>
      <c r="D53" s="98"/>
      <c r="E53" s="121">
        <f>E54+E55+E56+E57</f>
        <v>313.20000000000005</v>
      </c>
      <c r="F53" s="121">
        <v>0</v>
      </c>
      <c r="G53" s="98" t="s">
        <v>5</v>
      </c>
      <c r="H53" s="120">
        <f t="shared" ref="H53:M53" si="9">H54+H55+H56+H57</f>
        <v>313.20000000000005</v>
      </c>
      <c r="I53" s="120">
        <f t="shared" si="9"/>
        <v>0</v>
      </c>
      <c r="J53" s="120">
        <f t="shared" si="9"/>
        <v>313.20000000000005</v>
      </c>
      <c r="K53" s="120">
        <f t="shared" si="9"/>
        <v>0</v>
      </c>
      <c r="L53" s="120">
        <f t="shared" si="9"/>
        <v>0</v>
      </c>
      <c r="M53" s="120">
        <f t="shared" si="9"/>
        <v>0</v>
      </c>
      <c r="N53" s="98"/>
      <c r="O53" s="235" t="s">
        <v>58</v>
      </c>
    </row>
    <row r="54" spans="1:15" ht="45" x14ac:dyDescent="0.2">
      <c r="A54" s="241"/>
      <c r="B54" s="229"/>
      <c r="C54" s="223"/>
      <c r="D54" s="98"/>
      <c r="E54" s="121">
        <v>0</v>
      </c>
      <c r="F54" s="121">
        <v>0</v>
      </c>
      <c r="G54" s="98" t="s">
        <v>4</v>
      </c>
      <c r="H54" s="120">
        <f>I54+J54+K54+L54+M54</f>
        <v>0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98"/>
      <c r="O54" s="223"/>
    </row>
    <row r="55" spans="1:15" ht="60" x14ac:dyDescent="0.2">
      <c r="A55" s="241"/>
      <c r="B55" s="229"/>
      <c r="C55" s="223"/>
      <c r="D55" s="98"/>
      <c r="E55" s="121">
        <v>0</v>
      </c>
      <c r="F55" s="121">
        <v>0</v>
      </c>
      <c r="G55" s="98" t="s">
        <v>10</v>
      </c>
      <c r="H55" s="120">
        <f>I55+J55+K55+L55+M55</f>
        <v>0</v>
      </c>
      <c r="I55" s="120">
        <v>0</v>
      </c>
      <c r="J55" s="120">
        <v>0</v>
      </c>
      <c r="K55" s="120">
        <v>0</v>
      </c>
      <c r="L55" s="120">
        <v>0</v>
      </c>
      <c r="M55" s="120">
        <v>0</v>
      </c>
      <c r="N55" s="98"/>
      <c r="O55" s="223"/>
    </row>
    <row r="56" spans="1:15" ht="75" x14ac:dyDescent="0.2">
      <c r="A56" s="241"/>
      <c r="B56" s="229"/>
      <c r="C56" s="223"/>
      <c r="D56" s="98" t="s">
        <v>497</v>
      </c>
      <c r="E56" s="121">
        <f>8792-7700-778.8</f>
        <v>313.20000000000005</v>
      </c>
      <c r="F56" s="121">
        <v>0</v>
      </c>
      <c r="G56" s="98" t="s">
        <v>25</v>
      </c>
      <c r="H56" s="120">
        <f>I56+J56+K56+L56+M56</f>
        <v>313.20000000000005</v>
      </c>
      <c r="I56" s="120">
        <v>0</v>
      </c>
      <c r="J56" s="120">
        <f>15000-3208-3000-7700-778.8</f>
        <v>313.20000000000005</v>
      </c>
      <c r="K56" s="120">
        <v>0</v>
      </c>
      <c r="L56" s="120">
        <v>0</v>
      </c>
      <c r="M56" s="120">
        <v>0</v>
      </c>
      <c r="N56" s="98"/>
      <c r="O56" s="223"/>
    </row>
    <row r="57" spans="1:15" ht="30" x14ac:dyDescent="0.2">
      <c r="A57" s="242"/>
      <c r="B57" s="230"/>
      <c r="C57" s="224"/>
      <c r="D57" s="98"/>
      <c r="E57" s="121">
        <v>0</v>
      </c>
      <c r="F57" s="121">
        <v>0</v>
      </c>
      <c r="G57" s="98" t="s">
        <v>46</v>
      </c>
      <c r="H57" s="120"/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98"/>
      <c r="O57" s="224"/>
    </row>
    <row r="58" spans="1:15" ht="15" x14ac:dyDescent="0.2">
      <c r="A58" s="222" t="s">
        <v>525</v>
      </c>
      <c r="B58" s="228" t="s">
        <v>526</v>
      </c>
      <c r="C58" s="235">
        <v>2018</v>
      </c>
      <c r="D58" s="98"/>
      <c r="E58" s="121">
        <f>E59+E60+E61+E62</f>
        <v>1381</v>
      </c>
      <c r="F58" s="121">
        <v>0</v>
      </c>
      <c r="G58" s="98" t="s">
        <v>5</v>
      </c>
      <c r="H58" s="120">
        <f t="shared" ref="H58:M58" si="10">H59+H60+H61+H62</f>
        <v>1381</v>
      </c>
      <c r="I58" s="120">
        <f t="shared" si="10"/>
        <v>0</v>
      </c>
      <c r="J58" s="120">
        <f t="shared" si="10"/>
        <v>1381</v>
      </c>
      <c r="K58" s="120">
        <f t="shared" si="10"/>
        <v>0</v>
      </c>
      <c r="L58" s="120">
        <f t="shared" si="10"/>
        <v>0</v>
      </c>
      <c r="M58" s="120">
        <f t="shared" si="10"/>
        <v>0</v>
      </c>
      <c r="N58" s="98"/>
      <c r="O58" s="235" t="s">
        <v>58</v>
      </c>
    </row>
    <row r="59" spans="1:15" ht="45" x14ac:dyDescent="0.2">
      <c r="A59" s="241"/>
      <c r="B59" s="229"/>
      <c r="C59" s="223"/>
      <c r="D59" s="98"/>
      <c r="E59" s="121">
        <v>0</v>
      </c>
      <c r="F59" s="121">
        <v>0</v>
      </c>
      <c r="G59" s="98" t="s">
        <v>4</v>
      </c>
      <c r="H59" s="120">
        <f>I59+J59+K59+L59+M59</f>
        <v>0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98"/>
      <c r="O59" s="223"/>
    </row>
    <row r="60" spans="1:15" ht="60" x14ac:dyDescent="0.2">
      <c r="A60" s="241"/>
      <c r="B60" s="229"/>
      <c r="C60" s="223"/>
      <c r="D60" s="98"/>
      <c r="E60" s="121">
        <v>0</v>
      </c>
      <c r="F60" s="121">
        <v>0</v>
      </c>
      <c r="G60" s="98" t="s">
        <v>10</v>
      </c>
      <c r="H60" s="120">
        <f>I60+J60+K60+L60+M60</f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98"/>
      <c r="O60" s="223"/>
    </row>
    <row r="61" spans="1:15" ht="75" x14ac:dyDescent="0.2">
      <c r="A61" s="241"/>
      <c r="B61" s="229"/>
      <c r="C61" s="223"/>
      <c r="D61" s="98" t="s">
        <v>527</v>
      </c>
      <c r="E61" s="121">
        <v>1381</v>
      </c>
      <c r="F61" s="121">
        <v>0</v>
      </c>
      <c r="G61" s="98" t="s">
        <v>25</v>
      </c>
      <c r="H61" s="120">
        <f>I61+J61+K61+L61+M61</f>
        <v>1381</v>
      </c>
      <c r="I61" s="120">
        <v>0</v>
      </c>
      <c r="J61" s="120">
        <v>1381</v>
      </c>
      <c r="K61" s="120">
        <v>0</v>
      </c>
      <c r="L61" s="120">
        <v>0</v>
      </c>
      <c r="M61" s="120">
        <v>0</v>
      </c>
      <c r="N61" s="98"/>
      <c r="O61" s="223"/>
    </row>
    <row r="62" spans="1:15" ht="30" x14ac:dyDescent="0.2">
      <c r="A62" s="242"/>
      <c r="B62" s="230"/>
      <c r="C62" s="224"/>
      <c r="D62" s="98"/>
      <c r="E62" s="121">
        <v>0</v>
      </c>
      <c r="F62" s="121">
        <v>0</v>
      </c>
      <c r="G62" s="98" t="s">
        <v>46</v>
      </c>
      <c r="H62" s="120"/>
      <c r="I62" s="120">
        <v>0</v>
      </c>
      <c r="J62" s="120">
        <v>0</v>
      </c>
      <c r="K62" s="120">
        <v>0</v>
      </c>
      <c r="L62" s="120">
        <v>0</v>
      </c>
      <c r="M62" s="120">
        <v>0</v>
      </c>
      <c r="N62" s="98"/>
      <c r="O62" s="224"/>
    </row>
    <row r="63" spans="1:15" ht="15" x14ac:dyDescent="0.2">
      <c r="A63" s="222" t="s">
        <v>541</v>
      </c>
      <c r="B63" s="228" t="s">
        <v>544</v>
      </c>
      <c r="C63" s="235">
        <v>2018</v>
      </c>
      <c r="D63" s="98"/>
      <c r="E63" s="121">
        <f>SUM(E64:E67)</f>
        <v>5633.3</v>
      </c>
      <c r="F63" s="121">
        <v>0</v>
      </c>
      <c r="G63" s="98" t="s">
        <v>5</v>
      </c>
      <c r="H63" s="120">
        <f>SUM(I63:M63)</f>
        <v>5633.3</v>
      </c>
      <c r="I63" s="120">
        <f>SUM(I64:I67)</f>
        <v>0</v>
      </c>
      <c r="J63" s="120">
        <f>SUM(J64:J67)</f>
        <v>5633.3</v>
      </c>
      <c r="K63" s="120">
        <f>SUM(K64:K67)</f>
        <v>0</v>
      </c>
      <c r="L63" s="120">
        <f>SUM(L64:L67)</f>
        <v>0</v>
      </c>
      <c r="M63" s="120">
        <f>SUM(M64:M67)</f>
        <v>0</v>
      </c>
      <c r="N63" s="98"/>
      <c r="O63" s="235" t="s">
        <v>58</v>
      </c>
    </row>
    <row r="64" spans="1:15" ht="45" x14ac:dyDescent="0.2">
      <c r="A64" s="223"/>
      <c r="B64" s="270"/>
      <c r="C64" s="223"/>
      <c r="D64" s="98"/>
      <c r="E64" s="121">
        <v>0</v>
      </c>
      <c r="F64" s="121">
        <v>0</v>
      </c>
      <c r="G64" s="98" t="s">
        <v>4</v>
      </c>
      <c r="H64" s="120">
        <f>SUM(I64:M64)</f>
        <v>0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98"/>
      <c r="O64" s="223"/>
    </row>
    <row r="65" spans="1:15" ht="60" x14ac:dyDescent="0.2">
      <c r="A65" s="223"/>
      <c r="B65" s="270"/>
      <c r="C65" s="223"/>
      <c r="D65" s="98"/>
      <c r="E65" s="121">
        <v>0</v>
      </c>
      <c r="F65" s="121">
        <v>0</v>
      </c>
      <c r="G65" s="98" t="s">
        <v>10</v>
      </c>
      <c r="H65" s="120">
        <f>SUM(I65:M65)</f>
        <v>0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98"/>
      <c r="O65" s="223"/>
    </row>
    <row r="66" spans="1:15" ht="75" x14ac:dyDescent="0.2">
      <c r="A66" s="223"/>
      <c r="B66" s="270"/>
      <c r="C66" s="223"/>
      <c r="D66" s="98" t="s">
        <v>543</v>
      </c>
      <c r="E66" s="121">
        <v>5633.3</v>
      </c>
      <c r="F66" s="121">
        <v>0</v>
      </c>
      <c r="G66" s="98" t="s">
        <v>25</v>
      </c>
      <c r="H66" s="120">
        <f>SUM(I66:M66)</f>
        <v>5633.3</v>
      </c>
      <c r="I66" s="120">
        <v>0</v>
      </c>
      <c r="J66" s="120">
        <v>5633.3</v>
      </c>
      <c r="K66" s="120">
        <v>0</v>
      </c>
      <c r="L66" s="120">
        <v>0</v>
      </c>
      <c r="M66" s="120">
        <v>0</v>
      </c>
      <c r="N66" s="98"/>
      <c r="O66" s="223"/>
    </row>
    <row r="67" spans="1:15" ht="30" x14ac:dyDescent="0.2">
      <c r="A67" s="224"/>
      <c r="B67" s="271"/>
      <c r="C67" s="224"/>
      <c r="D67" s="98"/>
      <c r="E67" s="121">
        <v>0</v>
      </c>
      <c r="F67" s="121">
        <v>0</v>
      </c>
      <c r="G67" s="98" t="s">
        <v>46</v>
      </c>
      <c r="H67" s="120">
        <f>SUM(I67:M67)</f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98"/>
      <c r="O67" s="224"/>
    </row>
    <row r="68" spans="1:15" ht="15" x14ac:dyDescent="0.2">
      <c r="A68" s="235">
        <v>13</v>
      </c>
      <c r="B68" s="316" t="s">
        <v>606</v>
      </c>
      <c r="C68" s="235">
        <v>2019</v>
      </c>
      <c r="D68" s="98"/>
      <c r="E68" s="121">
        <f>E69+E70+E71+E72</f>
        <v>0</v>
      </c>
      <c r="F68" s="121">
        <v>0</v>
      </c>
      <c r="G68" s="98" t="s">
        <v>5</v>
      </c>
      <c r="H68" s="120">
        <f t="shared" ref="H68:M68" si="11">H69+H70+H71+H72</f>
        <v>0</v>
      </c>
      <c r="I68" s="120">
        <f t="shared" si="11"/>
        <v>0</v>
      </c>
      <c r="J68" s="120">
        <f t="shared" si="11"/>
        <v>0</v>
      </c>
      <c r="K68" s="120">
        <f t="shared" si="11"/>
        <v>0</v>
      </c>
      <c r="L68" s="120">
        <f t="shared" si="11"/>
        <v>0</v>
      </c>
      <c r="M68" s="120">
        <f t="shared" si="11"/>
        <v>0</v>
      </c>
      <c r="N68" s="98"/>
      <c r="O68" s="235" t="s">
        <v>58</v>
      </c>
    </row>
    <row r="69" spans="1:15" ht="45" x14ac:dyDescent="0.2">
      <c r="A69" s="223"/>
      <c r="B69" s="317"/>
      <c r="C69" s="223"/>
      <c r="D69" s="98"/>
      <c r="E69" s="121">
        <v>0</v>
      </c>
      <c r="F69" s="121">
        <v>0</v>
      </c>
      <c r="G69" s="98" t="s">
        <v>4</v>
      </c>
      <c r="H69" s="120">
        <f>I69+J69+K69+L69+M69</f>
        <v>0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98"/>
      <c r="O69" s="223"/>
    </row>
    <row r="70" spans="1:15" ht="60" x14ac:dyDescent="0.2">
      <c r="A70" s="223"/>
      <c r="B70" s="317"/>
      <c r="C70" s="223"/>
      <c r="D70" s="98"/>
      <c r="E70" s="121">
        <v>0</v>
      </c>
      <c r="F70" s="121">
        <v>0</v>
      </c>
      <c r="G70" s="98" t="s">
        <v>10</v>
      </c>
      <c r="H70" s="120">
        <f>I70+J70+K70+L70+M70</f>
        <v>0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98"/>
      <c r="O70" s="223"/>
    </row>
    <row r="71" spans="1:15" ht="75" x14ac:dyDescent="0.2">
      <c r="A71" s="223"/>
      <c r="B71" s="317"/>
      <c r="C71" s="223"/>
      <c r="D71" s="98" t="s">
        <v>572</v>
      </c>
      <c r="E71" s="121">
        <f>26000-26000</f>
        <v>0</v>
      </c>
      <c r="F71" s="121">
        <v>0</v>
      </c>
      <c r="G71" s="98" t="s">
        <v>25</v>
      </c>
      <c r="H71" s="120">
        <f>I71+J71+K71+L71+M71</f>
        <v>0</v>
      </c>
      <c r="I71" s="120">
        <v>0</v>
      </c>
      <c r="J71" s="120">
        <v>0</v>
      </c>
      <c r="K71" s="120">
        <f>26000-26000</f>
        <v>0</v>
      </c>
      <c r="L71" s="120">
        <v>0</v>
      </c>
      <c r="M71" s="120">
        <v>0</v>
      </c>
      <c r="N71" s="98"/>
      <c r="O71" s="223"/>
    </row>
    <row r="72" spans="1:15" ht="30" x14ac:dyDescent="0.2">
      <c r="A72" s="224"/>
      <c r="B72" s="318"/>
      <c r="C72" s="224"/>
      <c r="D72" s="98"/>
      <c r="E72" s="121">
        <v>0</v>
      </c>
      <c r="F72" s="121">
        <v>0</v>
      </c>
      <c r="G72" s="98" t="s">
        <v>46</v>
      </c>
      <c r="H72" s="120">
        <f>I72+J72+K72+L72+M72</f>
        <v>0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98"/>
      <c r="O72" s="224"/>
    </row>
    <row r="73" spans="1:15" ht="15" x14ac:dyDescent="0.25">
      <c r="A73" s="122"/>
      <c r="B73" s="123" t="s">
        <v>45</v>
      </c>
      <c r="C73" s="124"/>
      <c r="D73" s="122"/>
      <c r="E73" s="125">
        <f>E8+E13+E18+E23+E28+E33+E38+E43+E48+E53+E58+E63+E68</f>
        <v>172911.69999999998</v>
      </c>
      <c r="F73" s="125">
        <f>F8+F13+F18+F23+F28+F33+F38+F43+F48</f>
        <v>0</v>
      </c>
      <c r="G73" s="125"/>
      <c r="H73" s="125">
        <f t="shared" ref="H73:M73" si="12">H8+H13+H18+H23+H28+H33+H38+H43+H48+H53+H58+H63+H68</f>
        <v>172911.69999999998</v>
      </c>
      <c r="I73" s="125">
        <f t="shared" si="12"/>
        <v>0</v>
      </c>
      <c r="J73" s="125">
        <f t="shared" si="12"/>
        <v>172911.69999999998</v>
      </c>
      <c r="K73" s="125">
        <f t="shared" si="12"/>
        <v>0</v>
      </c>
      <c r="L73" s="125">
        <f t="shared" si="12"/>
        <v>0</v>
      </c>
      <c r="M73" s="125">
        <f t="shared" si="12"/>
        <v>0</v>
      </c>
      <c r="N73" s="125"/>
      <c r="O73" s="98"/>
    </row>
  </sheetData>
  <mergeCells count="65">
    <mergeCell ref="A23:A27"/>
    <mergeCell ref="B23:B27"/>
    <mergeCell ref="C23:C27"/>
    <mergeCell ref="A48:A52"/>
    <mergeCell ref="B48:B52"/>
    <mergeCell ref="C48:C52"/>
    <mergeCell ref="O48:O52"/>
    <mergeCell ref="A38:A42"/>
    <mergeCell ref="B38:B42"/>
    <mergeCell ref="O38:O42"/>
    <mergeCell ref="B43:B47"/>
    <mergeCell ref="O8:O12"/>
    <mergeCell ref="C8:C12"/>
    <mergeCell ref="C13:C17"/>
    <mergeCell ref="E5:E6"/>
    <mergeCell ref="O33:O37"/>
    <mergeCell ref="O13:O17"/>
    <mergeCell ref="O5:O6"/>
    <mergeCell ref="O53:O57"/>
    <mergeCell ref="A13:A17"/>
    <mergeCell ref="O18:O22"/>
    <mergeCell ref="H5:M5"/>
    <mergeCell ref="A28:A32"/>
    <mergeCell ref="B28:B32"/>
    <mergeCell ref="C28:C32"/>
    <mergeCell ref="O28:O32"/>
    <mergeCell ref="B13:B17"/>
    <mergeCell ref="A18:A22"/>
    <mergeCell ref="B18:B22"/>
    <mergeCell ref="A43:A47"/>
    <mergeCell ref="A33:A37"/>
    <mergeCell ref="O23:O27"/>
    <mergeCell ref="C43:C47"/>
    <mergeCell ref="O43:O47"/>
    <mergeCell ref="B58:B62"/>
    <mergeCell ref="C58:C62"/>
    <mergeCell ref="N5:N6"/>
    <mergeCell ref="D5:D6"/>
    <mergeCell ref="B33:B37"/>
    <mergeCell ref="C33:C37"/>
    <mergeCell ref="B8:B12"/>
    <mergeCell ref="O58:O62"/>
    <mergeCell ref="K1:O1"/>
    <mergeCell ref="A3:N3"/>
    <mergeCell ref="A4:N4"/>
    <mergeCell ref="A5:A6"/>
    <mergeCell ref="B5:B6"/>
    <mergeCell ref="C5:C6"/>
    <mergeCell ref="F5:F6"/>
    <mergeCell ref="A53:A57"/>
    <mergeCell ref="B53:B57"/>
    <mergeCell ref="C53:C57"/>
    <mergeCell ref="C18:C22"/>
    <mergeCell ref="C38:C42"/>
    <mergeCell ref="G5:G6"/>
    <mergeCell ref="A8:A12"/>
    <mergeCell ref="A58:A62"/>
    <mergeCell ref="A68:A72"/>
    <mergeCell ref="B68:B72"/>
    <mergeCell ref="C68:C72"/>
    <mergeCell ref="O68:O72"/>
    <mergeCell ref="A63:A67"/>
    <mergeCell ref="B63:B67"/>
    <mergeCell ref="C63:C67"/>
    <mergeCell ref="O63:O67"/>
  </mergeCells>
  <pageMargins left="0.74803149606299213" right="0.74803149606299213" top="0.98425196850393704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Normal="100" workbookViewId="0">
      <selection activeCell="H10" sqref="H10"/>
    </sheetView>
  </sheetViews>
  <sheetFormatPr defaultRowHeight="12.75" x14ac:dyDescent="0.2"/>
  <cols>
    <col min="1" max="1" width="5.42578125" customWidth="1"/>
    <col min="2" max="2" width="26.7109375" customWidth="1"/>
    <col min="3" max="3" width="15.28515625" customWidth="1"/>
    <col min="4" max="4" width="19.5703125" customWidth="1"/>
    <col min="5" max="5" width="13" customWidth="1"/>
    <col min="6" max="6" width="19.7109375" customWidth="1"/>
    <col min="7" max="7" width="16.42578125" customWidth="1"/>
    <col min="8" max="8" width="13" customWidth="1"/>
    <col min="9" max="9" width="14.42578125" customWidth="1"/>
    <col min="10" max="10" width="11.85546875" customWidth="1"/>
    <col min="11" max="11" width="11.140625" customWidth="1"/>
    <col min="12" max="12" width="11.85546875" customWidth="1"/>
    <col min="13" max="13" width="13.5703125" customWidth="1"/>
    <col min="14" max="14" width="15.7109375" customWidth="1"/>
    <col min="15" max="15" width="19.85546875" customWidth="1"/>
  </cols>
  <sheetData>
    <row r="1" spans="1:15" s="3" customFormat="1" ht="137.25" customHeight="1" x14ac:dyDescent="0.25">
      <c r="D1" s="8" t="s">
        <v>56</v>
      </c>
      <c r="F1" s="4"/>
      <c r="G1" s="4"/>
      <c r="H1" s="4"/>
      <c r="I1" s="4"/>
      <c r="K1" s="334" t="s">
        <v>447</v>
      </c>
      <c r="L1" s="334"/>
      <c r="M1" s="334"/>
      <c r="N1" s="334"/>
      <c r="O1" s="334"/>
    </row>
    <row r="2" spans="1:15" s="3" customFormat="1" ht="21" customHeight="1" x14ac:dyDescent="0.25">
      <c r="F2" s="4"/>
      <c r="G2" s="4"/>
      <c r="H2" s="4"/>
      <c r="I2" s="4"/>
      <c r="J2" s="4"/>
      <c r="K2" s="4"/>
      <c r="L2" s="4"/>
      <c r="M2" s="4"/>
      <c r="O2" s="7"/>
    </row>
    <row r="3" spans="1:15" s="5" customFormat="1" ht="108" customHeight="1" x14ac:dyDescent="0.2">
      <c r="A3" s="335" t="s">
        <v>455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</row>
    <row r="4" spans="1:15" s="2" customFormat="1" ht="15.75" customHeight="1" x14ac:dyDescent="0.2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</row>
    <row r="5" spans="1:15" ht="75.75" customHeight="1" x14ac:dyDescent="0.2">
      <c r="A5" s="327" t="s">
        <v>24</v>
      </c>
      <c r="B5" s="327" t="s">
        <v>51</v>
      </c>
      <c r="C5" s="327" t="s">
        <v>40</v>
      </c>
      <c r="D5" s="327" t="s">
        <v>52</v>
      </c>
      <c r="E5" s="327" t="s">
        <v>42</v>
      </c>
      <c r="F5" s="327" t="s">
        <v>426</v>
      </c>
      <c r="G5" s="337" t="s">
        <v>11</v>
      </c>
      <c r="H5" s="339" t="s">
        <v>41</v>
      </c>
      <c r="I5" s="340"/>
      <c r="J5" s="340"/>
      <c r="K5" s="340"/>
      <c r="L5" s="340"/>
      <c r="M5" s="341"/>
      <c r="N5" s="327" t="s">
        <v>43</v>
      </c>
      <c r="O5" s="327" t="s">
        <v>44</v>
      </c>
    </row>
    <row r="6" spans="1:15" ht="71.25" customHeight="1" x14ac:dyDescent="0.2">
      <c r="A6" s="328"/>
      <c r="B6" s="328"/>
      <c r="C6" s="328"/>
      <c r="D6" s="328"/>
      <c r="E6" s="328"/>
      <c r="F6" s="328"/>
      <c r="G6" s="338"/>
      <c r="H6" s="22" t="s">
        <v>3</v>
      </c>
      <c r="I6" s="22" t="s">
        <v>88</v>
      </c>
      <c r="J6" s="22" t="s">
        <v>84</v>
      </c>
      <c r="K6" s="22" t="s">
        <v>85</v>
      </c>
      <c r="L6" s="22" t="s">
        <v>86</v>
      </c>
      <c r="M6" s="22" t="s">
        <v>87</v>
      </c>
      <c r="N6" s="328"/>
      <c r="O6" s="328"/>
    </row>
    <row r="7" spans="1:15" ht="17.25" customHeight="1" x14ac:dyDescent="0.2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</row>
    <row r="8" spans="1:15" s="18" customFormat="1" ht="15" customHeight="1" x14ac:dyDescent="0.2">
      <c r="A8" s="327" t="s">
        <v>9</v>
      </c>
      <c r="B8" s="327" t="s">
        <v>445</v>
      </c>
      <c r="C8" s="331">
        <v>2018</v>
      </c>
      <c r="D8" s="41"/>
      <c r="E8" s="15">
        <f>E11</f>
        <v>9876.8000000000011</v>
      </c>
      <c r="F8" s="15">
        <v>0</v>
      </c>
      <c r="G8" s="41" t="s">
        <v>5</v>
      </c>
      <c r="H8" s="9">
        <f>H11</f>
        <v>9876.8000000000011</v>
      </c>
      <c r="I8" s="9">
        <v>0</v>
      </c>
      <c r="J8" s="9">
        <f>J11</f>
        <v>9876.8000000000011</v>
      </c>
      <c r="K8" s="9">
        <v>0</v>
      </c>
      <c r="L8" s="9">
        <v>0</v>
      </c>
      <c r="M8" s="9">
        <v>0</v>
      </c>
      <c r="N8" s="41"/>
      <c r="O8" s="332" t="s">
        <v>58</v>
      </c>
    </row>
    <row r="9" spans="1:15" s="18" customFormat="1" ht="45" x14ac:dyDescent="0.2">
      <c r="A9" s="329"/>
      <c r="B9" s="329"/>
      <c r="C9" s="329"/>
      <c r="D9" s="41"/>
      <c r="E9" s="15">
        <v>0</v>
      </c>
      <c r="F9" s="15">
        <v>0</v>
      </c>
      <c r="G9" s="41" t="s">
        <v>4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41"/>
      <c r="O9" s="144"/>
    </row>
    <row r="10" spans="1:15" s="18" customFormat="1" ht="60" x14ac:dyDescent="0.2">
      <c r="A10" s="329"/>
      <c r="B10" s="329"/>
      <c r="C10" s="329"/>
      <c r="D10" s="41"/>
      <c r="E10" s="15">
        <v>0</v>
      </c>
      <c r="F10" s="15">
        <v>0</v>
      </c>
      <c r="G10" s="41" t="s">
        <v>10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41"/>
      <c r="O10" s="144"/>
    </row>
    <row r="11" spans="1:15" s="18" customFormat="1" ht="75" x14ac:dyDescent="0.2">
      <c r="A11" s="329"/>
      <c r="B11" s="329"/>
      <c r="C11" s="329"/>
      <c r="D11" s="41" t="s">
        <v>446</v>
      </c>
      <c r="E11" s="15">
        <f>9307.6+539.2+30</f>
        <v>9876.8000000000011</v>
      </c>
      <c r="F11" s="15">
        <v>0</v>
      </c>
      <c r="G11" s="41" t="s">
        <v>25</v>
      </c>
      <c r="H11" s="9">
        <f>J11</f>
        <v>9876.8000000000011</v>
      </c>
      <c r="I11" s="9">
        <v>0</v>
      </c>
      <c r="J11" s="9">
        <f>12000-2692.4+539.2+30</f>
        <v>9876.8000000000011</v>
      </c>
      <c r="K11" s="9">
        <v>0</v>
      </c>
      <c r="L11" s="9">
        <v>0</v>
      </c>
      <c r="M11" s="9">
        <v>0</v>
      </c>
      <c r="N11" s="41"/>
      <c r="O11" s="144"/>
    </row>
    <row r="12" spans="1:15" s="18" customFormat="1" ht="30" x14ac:dyDescent="0.2">
      <c r="A12" s="330"/>
      <c r="B12" s="330"/>
      <c r="C12" s="330"/>
      <c r="D12" s="41"/>
      <c r="E12" s="15">
        <v>0</v>
      </c>
      <c r="F12" s="15">
        <v>0</v>
      </c>
      <c r="G12" s="41" t="s">
        <v>46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41"/>
      <c r="O12" s="333"/>
    </row>
    <row r="13" spans="1:15" ht="35.25" customHeight="1" x14ac:dyDescent="0.25">
      <c r="A13" s="28"/>
      <c r="B13" s="29" t="s">
        <v>45</v>
      </c>
      <c r="C13" s="30"/>
      <c r="D13" s="28"/>
      <c r="E13" s="31">
        <f>E11</f>
        <v>9876.8000000000011</v>
      </c>
      <c r="F13" s="31">
        <f>F8</f>
        <v>0</v>
      </c>
      <c r="G13" s="31"/>
      <c r="H13" s="31">
        <f t="shared" ref="H13:M13" si="0">H11</f>
        <v>9876.8000000000011</v>
      </c>
      <c r="I13" s="31">
        <f t="shared" si="0"/>
        <v>0</v>
      </c>
      <c r="J13" s="31">
        <f t="shared" si="0"/>
        <v>9876.8000000000011</v>
      </c>
      <c r="K13" s="31">
        <f t="shared" si="0"/>
        <v>0</v>
      </c>
      <c r="L13" s="31">
        <f t="shared" si="0"/>
        <v>0</v>
      </c>
      <c r="M13" s="31">
        <f t="shared" si="0"/>
        <v>0</v>
      </c>
      <c r="N13" s="31"/>
      <c r="O13" s="41"/>
    </row>
    <row r="14" spans="1:15" x14ac:dyDescent="0.2">
      <c r="H14" s="11"/>
      <c r="I14" s="11"/>
      <c r="J14" s="11"/>
      <c r="K14" s="11"/>
      <c r="L14" s="11"/>
      <c r="M14" s="11"/>
    </row>
  </sheetData>
  <mergeCells count="17">
    <mergeCell ref="K1:O1"/>
    <mergeCell ref="A3:N3"/>
    <mergeCell ref="A4:N4"/>
    <mergeCell ref="A5:A6"/>
    <mergeCell ref="B5:B6"/>
    <mergeCell ref="C5:C6"/>
    <mergeCell ref="D5:D6"/>
    <mergeCell ref="E5:E6"/>
    <mergeCell ref="F5:F6"/>
    <mergeCell ref="G5:G6"/>
    <mergeCell ref="H5:M5"/>
    <mergeCell ref="N5:N6"/>
    <mergeCell ref="O5:O6"/>
    <mergeCell ref="A8:A12"/>
    <mergeCell ref="B8:B12"/>
    <mergeCell ref="C8:C12"/>
    <mergeCell ref="O8:O12"/>
  </mergeCells>
  <pageMargins left="0.74803149606299213" right="0.74803149606299213" top="0.98425196850393704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C1" zoomScaleNormal="100" workbookViewId="0">
      <selection activeCell="P13" sqref="P13"/>
    </sheetView>
  </sheetViews>
  <sheetFormatPr defaultRowHeight="12.75" x14ac:dyDescent="0.2"/>
  <cols>
    <col min="1" max="1" width="5.42578125" customWidth="1"/>
    <col min="2" max="2" width="26.7109375" customWidth="1"/>
    <col min="3" max="3" width="15.28515625" customWidth="1"/>
    <col min="4" max="4" width="19.5703125" customWidth="1"/>
    <col min="5" max="5" width="13" customWidth="1"/>
    <col min="6" max="6" width="19.7109375" customWidth="1"/>
    <col min="7" max="7" width="16.42578125" customWidth="1"/>
    <col min="8" max="8" width="13" customWidth="1"/>
    <col min="9" max="9" width="14.42578125" customWidth="1"/>
    <col min="10" max="10" width="11.85546875" customWidth="1"/>
    <col min="11" max="11" width="11.140625" customWidth="1"/>
    <col min="12" max="12" width="11.85546875" customWidth="1"/>
    <col min="13" max="13" width="13.5703125" customWidth="1"/>
    <col min="14" max="14" width="15.7109375" customWidth="1"/>
    <col min="15" max="15" width="19.85546875" customWidth="1"/>
  </cols>
  <sheetData>
    <row r="1" spans="1:15" s="3" customFormat="1" ht="137.25" customHeight="1" x14ac:dyDescent="0.25">
      <c r="D1" s="8" t="s">
        <v>56</v>
      </c>
      <c r="F1" s="4"/>
      <c r="G1" s="4"/>
      <c r="H1" s="4"/>
      <c r="I1" s="4"/>
      <c r="K1" s="334" t="s">
        <v>549</v>
      </c>
      <c r="L1" s="334"/>
      <c r="M1" s="334"/>
      <c r="N1" s="334"/>
      <c r="O1" s="334"/>
    </row>
    <row r="2" spans="1:15" s="3" customFormat="1" ht="21" customHeight="1" x14ac:dyDescent="0.25">
      <c r="F2" s="4"/>
      <c r="G2" s="4"/>
      <c r="H2" s="4"/>
      <c r="I2" s="4"/>
      <c r="J2" s="4"/>
      <c r="K2" s="4"/>
      <c r="L2" s="4"/>
      <c r="M2" s="4"/>
      <c r="O2" s="7"/>
    </row>
    <row r="3" spans="1:15" s="5" customFormat="1" ht="108" customHeight="1" x14ac:dyDescent="0.2">
      <c r="A3" s="335" t="s">
        <v>548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</row>
    <row r="4" spans="1:15" s="2" customFormat="1" ht="15.75" customHeight="1" x14ac:dyDescent="0.2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</row>
    <row r="5" spans="1:15" ht="75.75" customHeight="1" x14ac:dyDescent="0.2">
      <c r="A5" s="342" t="s">
        <v>24</v>
      </c>
      <c r="B5" s="342" t="s">
        <v>51</v>
      </c>
      <c r="C5" s="342" t="s">
        <v>40</v>
      </c>
      <c r="D5" s="342" t="s">
        <v>52</v>
      </c>
      <c r="E5" s="342" t="s">
        <v>42</v>
      </c>
      <c r="F5" s="342" t="s">
        <v>426</v>
      </c>
      <c r="G5" s="344" t="s">
        <v>11</v>
      </c>
      <c r="H5" s="346" t="s">
        <v>41</v>
      </c>
      <c r="I5" s="347"/>
      <c r="J5" s="347"/>
      <c r="K5" s="347"/>
      <c r="L5" s="347"/>
      <c r="M5" s="348"/>
      <c r="N5" s="342" t="s">
        <v>43</v>
      </c>
      <c r="O5" s="342" t="s">
        <v>44</v>
      </c>
    </row>
    <row r="6" spans="1:15" ht="71.25" customHeight="1" x14ac:dyDescent="0.2">
      <c r="A6" s="343"/>
      <c r="B6" s="343"/>
      <c r="C6" s="343"/>
      <c r="D6" s="343"/>
      <c r="E6" s="343"/>
      <c r="F6" s="343"/>
      <c r="G6" s="345"/>
      <c r="H6" s="6" t="s">
        <v>3</v>
      </c>
      <c r="I6" s="6" t="s">
        <v>88</v>
      </c>
      <c r="J6" s="6" t="s">
        <v>84</v>
      </c>
      <c r="K6" s="6" t="s">
        <v>85</v>
      </c>
      <c r="L6" s="6" t="s">
        <v>86</v>
      </c>
      <c r="M6" s="6" t="s">
        <v>87</v>
      </c>
      <c r="N6" s="343"/>
      <c r="O6" s="343"/>
    </row>
    <row r="7" spans="1:15" ht="17.25" customHeight="1" x14ac:dyDescent="0.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</row>
    <row r="8" spans="1:15" s="18" customFormat="1" ht="15" x14ac:dyDescent="0.2">
      <c r="A8" s="327" t="s">
        <v>9</v>
      </c>
      <c r="B8" s="327" t="s">
        <v>546</v>
      </c>
      <c r="C8" s="331">
        <v>2018</v>
      </c>
      <c r="D8" s="12"/>
      <c r="E8" s="15">
        <f>E11</f>
        <v>1860</v>
      </c>
      <c r="F8" s="15">
        <v>0</v>
      </c>
      <c r="G8" s="12" t="s">
        <v>5</v>
      </c>
      <c r="H8" s="9">
        <f>H11</f>
        <v>1860</v>
      </c>
      <c r="I8" s="9">
        <v>0</v>
      </c>
      <c r="J8" s="9">
        <f>J11</f>
        <v>1860</v>
      </c>
      <c r="K8" s="9">
        <v>0</v>
      </c>
      <c r="L8" s="9">
        <v>0</v>
      </c>
      <c r="M8" s="9">
        <v>0</v>
      </c>
      <c r="N8" s="12"/>
      <c r="O8" s="332" t="s">
        <v>58</v>
      </c>
    </row>
    <row r="9" spans="1:15" s="18" customFormat="1" ht="45" x14ac:dyDescent="0.2">
      <c r="A9" s="329"/>
      <c r="B9" s="329"/>
      <c r="C9" s="329"/>
      <c r="D9" s="12"/>
      <c r="E9" s="15">
        <v>0</v>
      </c>
      <c r="F9" s="15">
        <v>0</v>
      </c>
      <c r="G9" s="12" t="s">
        <v>4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2"/>
      <c r="O9" s="144"/>
    </row>
    <row r="10" spans="1:15" s="18" customFormat="1" ht="60" x14ac:dyDescent="0.2">
      <c r="A10" s="329"/>
      <c r="B10" s="329"/>
      <c r="C10" s="329"/>
      <c r="D10" s="12"/>
      <c r="E10" s="15">
        <v>0</v>
      </c>
      <c r="F10" s="15">
        <v>0</v>
      </c>
      <c r="G10" s="12" t="s">
        <v>10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2"/>
      <c r="O10" s="144"/>
    </row>
    <row r="11" spans="1:15" s="18" customFormat="1" ht="75" x14ac:dyDescent="0.2">
      <c r="A11" s="329"/>
      <c r="B11" s="329"/>
      <c r="C11" s="329"/>
      <c r="D11" s="12" t="s">
        <v>555</v>
      </c>
      <c r="E11" s="15">
        <v>1860</v>
      </c>
      <c r="F11" s="15">
        <v>0</v>
      </c>
      <c r="G11" s="12" t="s">
        <v>25</v>
      </c>
      <c r="H11" s="9">
        <f>J11</f>
        <v>1860</v>
      </c>
      <c r="I11" s="9">
        <v>0</v>
      </c>
      <c r="J11" s="9">
        <f>1218.9+641.1</f>
        <v>1860</v>
      </c>
      <c r="K11" s="9">
        <v>0</v>
      </c>
      <c r="L11" s="9">
        <v>0</v>
      </c>
      <c r="M11" s="9">
        <v>0</v>
      </c>
      <c r="N11" s="12"/>
      <c r="O11" s="144"/>
    </row>
    <row r="12" spans="1:15" s="18" customFormat="1" ht="30" x14ac:dyDescent="0.2">
      <c r="A12" s="330"/>
      <c r="B12" s="330"/>
      <c r="C12" s="330"/>
      <c r="D12" s="12"/>
      <c r="E12" s="15">
        <v>0</v>
      </c>
      <c r="F12" s="15">
        <v>0</v>
      </c>
      <c r="G12" s="12" t="s">
        <v>46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2"/>
      <c r="O12" s="333"/>
    </row>
    <row r="13" spans="1:15" ht="35.25" customHeight="1" x14ac:dyDescent="0.25">
      <c r="A13" s="28"/>
      <c r="B13" s="29" t="s">
        <v>45</v>
      </c>
      <c r="C13" s="30"/>
      <c r="D13" s="28"/>
      <c r="E13" s="31">
        <f>E8</f>
        <v>1860</v>
      </c>
      <c r="F13" s="31">
        <f>SUM(F8:F12)</f>
        <v>0</v>
      </c>
      <c r="G13" s="31"/>
      <c r="H13" s="31">
        <f t="shared" ref="H13:M13" si="0">H8</f>
        <v>1860</v>
      </c>
      <c r="I13" s="31">
        <f t="shared" si="0"/>
        <v>0</v>
      </c>
      <c r="J13" s="31">
        <f t="shared" si="0"/>
        <v>1860</v>
      </c>
      <c r="K13" s="31">
        <f t="shared" si="0"/>
        <v>0</v>
      </c>
      <c r="L13" s="31">
        <f t="shared" si="0"/>
        <v>0</v>
      </c>
      <c r="M13" s="31">
        <f t="shared" si="0"/>
        <v>0</v>
      </c>
      <c r="N13" s="31"/>
      <c r="O13" s="41"/>
    </row>
    <row r="14" spans="1:15" ht="15" x14ac:dyDescent="0.2">
      <c r="H14" s="11"/>
      <c r="I14" s="11"/>
      <c r="J14" s="11"/>
      <c r="K14" s="11"/>
      <c r="L14" s="11"/>
      <c r="M14" s="11"/>
      <c r="O14" s="127"/>
    </row>
    <row r="15" spans="1:15" ht="27" x14ac:dyDescent="0.35">
      <c r="O15" s="128" t="s">
        <v>691</v>
      </c>
    </row>
  </sheetData>
  <mergeCells count="17">
    <mergeCell ref="A4:N4"/>
    <mergeCell ref="K1:O1"/>
    <mergeCell ref="O5:O6"/>
    <mergeCell ref="E5:E6"/>
    <mergeCell ref="D5:D6"/>
    <mergeCell ref="C5:C6"/>
    <mergeCell ref="H5:M5"/>
    <mergeCell ref="A3:N3"/>
    <mergeCell ref="O8:O12"/>
    <mergeCell ref="B5:B6"/>
    <mergeCell ref="A5:A6"/>
    <mergeCell ref="N5:N6"/>
    <mergeCell ref="G5:G6"/>
    <mergeCell ref="A8:A12"/>
    <mergeCell ref="B8:B12"/>
    <mergeCell ref="C8:C12"/>
    <mergeCell ref="F5:F6"/>
  </mergeCells>
  <pageMargins left="0.74803149606299213" right="0.74803149606299213" top="0.98425196850393704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Паспорт программы</vt:lpstr>
      <vt:lpstr>Приложение 1 </vt:lpstr>
      <vt:lpstr>Приложение 2</vt:lpstr>
      <vt:lpstr>Приложение 3</vt:lpstr>
      <vt:lpstr>Приложение 4</vt:lpstr>
      <vt:lpstr>Приложение 5 </vt:lpstr>
      <vt:lpstr>Приложение 6 </vt:lpstr>
      <vt:lpstr>Приложение 7</vt:lpstr>
      <vt:lpstr>'Паспорт программы'!Область_печати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5 '!Область_печати</vt:lpstr>
      <vt:lpstr>'Приложение 6 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2019-04-24T10:38:32Z</cp:lastPrinted>
  <dcterms:created xsi:type="dcterms:W3CDTF">1996-10-08T23:32:33Z</dcterms:created>
  <dcterms:modified xsi:type="dcterms:W3CDTF">2019-04-30T11:03:07Z</dcterms:modified>
</cp:coreProperties>
</file>