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Area" localSheetId="1">'Приложение 2'!$A$1:$C$202</definedName>
    <definedName name="_xlnm.Print_Area" localSheetId="2">'Приложение 3'!$A$2:$H$1142</definedName>
    <definedName name="_xlnm.Print_Area" localSheetId="3">'Приложение 4'!$A$1:$C$52</definedName>
    <definedName name="_xlnm.Print_Area" localSheetId="4">'Приложение 5'!$A$1:$I$1256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59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F168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F179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ПАТП 55386, Субсидия 229+ софин 229</t>
        </r>
      </text>
    </comment>
    <comment ref="F33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ВКД-10120; ливневка 3000
</t>
        </r>
      </text>
    </comment>
    <comment ref="F3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бл. И озеленение 30 000,иммобил. 1000, колодцы 864, прочее бл. 3000</t>
        </r>
      </text>
    </comment>
    <comment ref="F34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дворовых территорий</t>
        </r>
      </text>
    </comment>
    <comment ref="H647" authorId="0">
      <text>
        <r>
          <rPr>
            <sz val="10"/>
            <rFont val="Tahoma"/>
            <family val="2"/>
          </rPr>
          <t>Госстандарт МУК</t>
        </r>
      </text>
    </comment>
    <comment ref="H648" authorId="0">
      <text>
        <r>
          <rPr>
            <sz val="10"/>
            <rFont val="Tahoma"/>
            <family val="2"/>
          </rPr>
          <t>Госстандарт МУК</t>
        </r>
      </text>
    </comment>
    <comment ref="F74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765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107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1135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H479" authorId="0">
      <text>
        <r>
          <rPr>
            <sz val="10"/>
            <rFont val="Tahoma"/>
            <family val="2"/>
          </rPr>
          <t>Госстандарт МУК</t>
        </r>
      </text>
    </comment>
    <comment ref="H480" authorId="0">
      <text>
        <r>
          <rPr>
            <sz val="10"/>
            <rFont val="Tahoma"/>
            <family val="2"/>
          </rPr>
          <t>Госстандарт МУК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2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</authors>
  <commentList>
    <comment ref="G938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</commentList>
</comments>
</file>

<file path=xl/sharedStrings.xml><?xml version="1.0" encoding="utf-8"?>
<sst xmlns="http://schemas.openxmlformats.org/spreadsheetml/2006/main" count="13483" uniqueCount="1816">
  <si>
    <t>Бюджетные инвестиции на согласование (регистрацию) программы выполнения и оценки качества инженерно-экологических изысканий для МАДОУ ЦРР д/с № 35 "Дельфин"</t>
  </si>
  <si>
    <t>017 01 06 05 01 04 0000 540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</si>
  <si>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</si>
  <si>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</si>
  <si>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</si>
  <si>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</si>
  <si>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</si>
  <si>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</si>
  <si>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</si>
  <si>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</si>
  <si>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</si>
  <si>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Иные межбюджетные трансферты</t>
  </si>
  <si>
    <t>2 02 04000 00 0000 151</t>
  </si>
  <si>
    <t>Налог на доходы физических лиц</t>
  </si>
  <si>
    <t>1 01 02000 01 0000 110</t>
  </si>
  <si>
    <t>Прочие межбюджетные трансферты, передаваемые бюджетам городских округов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</si>
  <si>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</si>
  <si>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Прочие безвозмездные поступления в бюджеты городских округов на развитие территории Лобановского округа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</si>
  <si>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</si>
  <si>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</si>
  <si>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</si>
  <si>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</si>
  <si>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</si>
  <si>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Доходы от продажи земельных участков, государственная собственность на которые не разграничена</t>
  </si>
  <si>
    <t>514 01 02</t>
  </si>
  <si>
    <t>Обеспечение жильем молодых семей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</si>
  <si>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</si>
  <si>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</si>
  <si>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</si>
  <si>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</si>
  <si>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Безвозмездные перечисления организациям, за исключением государственных и муниципальных организаций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</si>
  <si>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</si>
  <si>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</si>
  <si>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</si>
  <si>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</si>
  <si>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</si>
  <si>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</si>
  <si>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</si>
  <si>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</si>
  <si>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</si>
  <si>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</si>
  <si>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</si>
  <si>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Реализация государственных функций, связанных с общегосударственным управлением</t>
  </si>
  <si>
    <t>092 00 00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</si>
  <si>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</si>
  <si>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на 2013 год</t>
  </si>
  <si>
    <t>расходов бюджета городского округа Домодедово на 2013 год</t>
  </si>
  <si>
    <t xml:space="preserve">Единый сельскохозяйственный налог </t>
  </si>
  <si>
    <t>1 00 00000 00 0000 000</t>
  </si>
  <si>
    <t>522 34 01</t>
  </si>
  <si>
    <t>Проведение работ по созданию системы защиты персональных данных многофункциональных центров</t>
  </si>
  <si>
    <t>522 34 02</t>
  </si>
  <si>
    <t>Закупка компьютерного, серверного и программного обеспечения, оргтехники</t>
  </si>
  <si>
    <t>522 34 03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</si>
  <si>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</si>
  <si>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</si>
  <si>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</si>
  <si>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</si>
  <si>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</si>
  <si>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</si>
  <si>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ДОХОДЫ ОТ ИСПОЛЬЗОВАНИЯ ИМУЩЕСТВА, НАХОДЯЩЕГОСЯ В ГОСУДАРСТВЕННОЙ И МУНИЦИПАЛЬНОЙ СОБСТВЕННОСТИ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</si>
  <si>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</si>
  <si>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</si>
  <si>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</si>
  <si>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</si>
  <si>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</si>
  <si>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</si>
  <si>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</si>
  <si>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>Субсидии бюджетным учреждениям на выполнение муниципального задания</t>
  </si>
  <si>
    <t xml:space="preserve">Субсидии бюджетным учреждениям </t>
  </si>
  <si>
    <t>610</t>
  </si>
  <si>
    <t xml:space="preserve">Целевая субсидия на капитальный ремонт кровли ФОК "Фокус" </t>
  </si>
  <si>
    <t>Бюджетные инвестиции на мачты освещения СК "Темп"</t>
  </si>
  <si>
    <t>Целевые  субсидии бюджетным учреждениям в том числе:</t>
  </si>
  <si>
    <t>Целевая субсидия на устройство футбольного поля МБУ ЦФКС "Горизонт"</t>
  </si>
  <si>
    <t>Целевая субсидия на проектирование охранно-защитной зоны МАУ "ГС "Авангард"</t>
  </si>
  <si>
    <t>Программа 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</si>
  <si>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</si>
  <si>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</si>
  <si>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школах)</t>
  </si>
  <si>
    <t>Программа "Развитие образования в городском округе Домодедово на 2011-2013 годы"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</si>
  <si>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области, реализующих основную общеобразовательную программу дошкольного образования (оказание муниципальных услуг)</t>
  </si>
  <si>
    <t>Целевая субсидия на капитальный ремонт квартир, выделенных под общежитие МБУЗ "ДЦГБ"</t>
  </si>
  <si>
    <t>Приложение № 4</t>
  </si>
  <si>
    <t>от24.01.2013   №   1-4/504</t>
  </si>
  <si>
    <t xml:space="preserve">от 24.01.2013  № 1-4/504  </t>
  </si>
  <si>
    <t xml:space="preserve">от  24.01.2013 № 1-4/504 </t>
  </si>
  <si>
    <t xml:space="preserve">от  24.01.2013  № 1-4/504  </t>
  </si>
  <si>
    <t xml:space="preserve">         от 24.01.2013 №  1-4/504</t>
  </si>
  <si>
    <t xml:space="preserve">                             от  24.01.2013  №  1-4/504 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</si>
  <si>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</si>
  <si>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</si>
  <si>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</si>
  <si>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</si>
  <si>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</si>
  <si>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</si>
  <si>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</si>
  <si>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</si>
  <si>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</si>
  <si>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</si>
  <si>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</si>
  <si>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>017 01 06 05 01 04 0000 640</t>
  </si>
  <si>
    <t>000 01 06 05 00 00 0000 500</t>
  </si>
  <si>
    <t>Закупка товаров, работ, услуг для муниципальных нужд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</si>
  <si>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</si>
  <si>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</si>
  <si>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</si>
  <si>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</si>
  <si>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</si>
  <si>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</si>
  <si>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</si>
  <si>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</si>
  <si>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</si>
  <si>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</si>
  <si>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</si>
  <si>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 xml:space="preserve">Выполнение функций бюджетными учреждениями 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</si>
  <si>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</si>
  <si>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</si>
  <si>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</si>
  <si>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Оплата расходов, связанных с компенсацией проезда к месту учебы и обратно отдельным категориям обучающихся в  школах - детских садах, школах начальных, неполных средних и средних (оказание муниципальных услуг)</t>
  </si>
  <si>
    <t xml:space="preserve">Социальные выплаты гражданам, кроме публичных нормативных социальных выплат </t>
  </si>
  <si>
    <t>Субсидии бюджетным учреждениям за счет средств местного бюджета</t>
  </si>
  <si>
    <t>Субсидии автономным учреждениям за счет средств местного бюджета</t>
  </si>
  <si>
    <t>Целевые (иные) субсидииавтономным учреждениям, в том числе:</t>
  </si>
  <si>
    <t>Мероприятия по проведению оздоровительной кампании детей (прочие расходы)</t>
  </si>
  <si>
    <t>432 30 04</t>
  </si>
  <si>
    <t>Комплектование книжных фондов библиотек муниципальных образований</t>
  </si>
  <si>
    <t>452 99 03</t>
  </si>
  <si>
    <t>470 99 03</t>
  </si>
  <si>
    <t>Субсидия на обеспечение системы ТАСУ в МБУЗ "Домодедовская городская детская  поликлиника" и МБУЗ "ДГСП"</t>
  </si>
  <si>
    <t>471 99 03</t>
  </si>
  <si>
    <t>795 10 00</t>
  </si>
  <si>
    <t>Целевая субсидия на ремонт дошкольных образовательных учреждений</t>
  </si>
  <si>
    <t xml:space="preserve">Целевая субсидия на приобретение материалов и оборудования </t>
  </si>
  <si>
    <t>Субсидии юридическим лицам в том числе: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</si>
  <si>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</si>
  <si>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</si>
  <si>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</si>
  <si>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</si>
  <si>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Денежные взыскания (штрафы) за нарушение законодательства в области охраны окружающей среды</t>
  </si>
  <si>
    <t>1 16 25050 01 0000 140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</si>
  <si>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</si>
  <si>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</si>
  <si>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</si>
  <si>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</si>
  <si>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</si>
  <si>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2010-2013 годы</t>
  </si>
  <si>
    <t>Программа "Улучшение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2010-2013 годы"</t>
  </si>
  <si>
    <t>450</t>
  </si>
  <si>
    <t>Бюджетные инвестиции иным юридическим лицам (Приобретение квартир по договору долевого строительства многоквартирного дома для переселения жителей из ветхого жилищного фонда)</t>
  </si>
  <si>
    <t>524 34 00</t>
  </si>
  <si>
    <t xml:space="preserve">Областная целевая программа "Развитие образования в Московской области на 2013 - 2015 годы"  Внедрение современных образовательных технологий 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</si>
  <si>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</si>
  <si>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Транспорт</t>
  </si>
  <si>
    <t>Дорожное хозяйство</t>
  </si>
  <si>
    <t>315 00 00</t>
  </si>
  <si>
    <t>Профилактика правонарушений, борьбы с преступностью и обеспечение безопасности граждан на 2007-2011гг.</t>
  </si>
  <si>
    <t>795 11 10</t>
  </si>
  <si>
    <t>Целевая субсидия МБУ "Регистр" на приобретение основных средств</t>
  </si>
  <si>
    <t>Программа "Повышение качества предоставления муниципальных услуг,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</si>
  <si>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 xml:space="preserve">795 19 00 </t>
  </si>
  <si>
    <t>"Капитальный ремонт и ремонт дворовых территорий многоквартирных жилых домов, проездов к дворовым территориям многоквартирных жилых домов городского округа Домодедово на 2012-2015 годы"</t>
  </si>
  <si>
    <t>0501 - 795 17 00 - 810</t>
  </si>
  <si>
    <t>"Газификация сельских населенных пунктов городского округа Домодедово 2012-2014 годы"</t>
  </si>
  <si>
    <t>0502 - 795 19 00 - 810</t>
  </si>
  <si>
    <t>Публичные нормативные социальные выплаты гражданам</t>
  </si>
  <si>
    <t>Пособия и компенсации гражданам и иные социальные выплаты, кроме публичных нормативных обязательств</t>
  </si>
  <si>
    <t>321</t>
  </si>
  <si>
    <t>2 07 04000 04 0403 180</t>
  </si>
  <si>
    <t>2 07 04000 04 0404 180</t>
  </si>
  <si>
    <t>2 07 04000 04 0405 180</t>
  </si>
  <si>
    <t>2 07 04000 04 0406 180</t>
  </si>
  <si>
    <t>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здравоохранения в целях перехода на полисы обязательного медицинского страхования единого образца</t>
  </si>
  <si>
    <t>Субсидия на капитальный ремонт подъездов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</si>
  <si>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</si>
  <si>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</si>
  <si>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</si>
  <si>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Прочие местные налоги и сборы, мобилизуемые на территориях городских округов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</si>
  <si>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</si>
  <si>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</si>
  <si>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</si>
  <si>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</si>
  <si>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>522 26 01</t>
  </si>
  <si>
    <t>Капитальные вложения в объекты дошкольного образования</t>
  </si>
  <si>
    <t>Социальные выплаты гражданам, кроме публичных нормативных социальных выплат (оказание муниципальных услуг)</t>
  </si>
  <si>
    <t>320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</si>
  <si>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</si>
  <si>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</si>
  <si>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</si>
  <si>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</si>
  <si>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"Социальная поддержка инвалидов городского округа Домодедово на 2011-2013 годы".</t>
  </si>
  <si>
    <t>310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</si>
  <si>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</si>
  <si>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</si>
  <si>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</si>
  <si>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457 85 00</t>
  </si>
  <si>
    <t>202 58 10</t>
  </si>
  <si>
    <t>Расходы на оплату труда гражданского персонала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</si>
  <si>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</si>
  <si>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</si>
  <si>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</si>
  <si>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</si>
  <si>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</si>
  <si>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</si>
  <si>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</si>
  <si>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Мероприятия в области социальной политики </t>
  </si>
  <si>
    <t>514 01 01</t>
  </si>
  <si>
    <t xml:space="preserve">Социальные выплаты </t>
  </si>
  <si>
    <t>001 40 00</t>
  </si>
  <si>
    <t>065 03 00</t>
  </si>
  <si>
    <t>ШТРАФЫ, САНКЦИИ, ВОЗМЕЩЕНИЕ УЩЕРБА</t>
  </si>
  <si>
    <t>Иные закупки товаров, работ, услуг для муниципальных нужд</t>
  </si>
  <si>
    <t>Уплата прочих налогов, сборов и иных платежей</t>
  </si>
  <si>
    <t>852</t>
  </si>
  <si>
    <t>Центральный аппарат (осуществление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</si>
  <si>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522 06 64</t>
  </si>
  <si>
    <t>523 48 02</t>
  </si>
  <si>
    <t>524 64 00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</si>
  <si>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пункты.</t>
  </si>
  <si>
    <t>522 38 05</t>
  </si>
  <si>
    <t>421 02 00</t>
  </si>
  <si>
    <t>Целевая субсидия бюджетным учреждениям (иные цели)</t>
  </si>
  <si>
    <t>421 71 21</t>
  </si>
  <si>
    <t>421 72 22</t>
  </si>
  <si>
    <t>422 02 00</t>
  </si>
  <si>
    <t>422 70 20</t>
  </si>
  <si>
    <t>424 70 20</t>
  </si>
  <si>
    <t>421 03 00</t>
  </si>
  <si>
    <t>452 74 24</t>
  </si>
  <si>
    <t>470 10 11</t>
  </si>
  <si>
    <t>470 20 11</t>
  </si>
  <si>
    <t>470 30 11</t>
  </si>
  <si>
    <t>522 04 06</t>
  </si>
  <si>
    <t>471 10 11</t>
  </si>
  <si>
    <t xml:space="preserve">01 </t>
  </si>
  <si>
    <t>1 09 04000 00 0000 110</t>
  </si>
  <si>
    <t>Финансирование расходов на оплату труда работников межшкольных учебно - производственных комбинатов,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</si>
  <si>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Программа "Развитие образования в  городском округе Домодедово на 2011-2013 годы"</t>
  </si>
  <si>
    <t xml:space="preserve">Целевая субсидия на приобретение оборудования 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</si>
  <si>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</si>
  <si>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</si>
  <si>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</si>
  <si>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</si>
  <si>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</si>
  <si>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</si>
  <si>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</si>
  <si>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</si>
  <si>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</si>
  <si>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</si>
  <si>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</si>
  <si>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</si>
  <si>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Налогового кодекса Российской Федерации</t>
    </r>
  </si>
  <si>
    <t>1 01 02040 01 0000 110</t>
  </si>
  <si>
    <t>Доходы от компенсации затрат государства</t>
  </si>
  <si>
    <t>Прочие доходы от компенсации затрат государства</t>
  </si>
  <si>
    <t>Доходы 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</si>
  <si>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1 14 02040 04 0000 440</t>
  </si>
  <si>
    <t>Субвенции бюджетам городских округов на модернизацию региональных систем общего образования</t>
  </si>
  <si>
    <t>2 02 02150 04 0000 151</t>
  </si>
  <si>
    <t>1 09 07012 04 0000 110</t>
  </si>
  <si>
    <t>1 09 07032 04 0000 110</t>
  </si>
  <si>
    <t>1 09 07052 04 0000 110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</si>
  <si>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</si>
  <si>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</si>
  <si>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1 13 01000 00 0000 130</t>
  </si>
  <si>
    <t>1 14 02040 04 0000 410</t>
  </si>
  <si>
    <t>Пенсионное обеспечение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</si>
  <si>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</si>
  <si>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</si>
  <si>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</si>
  <si>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</si>
  <si>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</si>
  <si>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</si>
  <si>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</si>
  <si>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</si>
  <si>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</si>
  <si>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</si>
  <si>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</si>
  <si>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</si>
  <si>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</si>
  <si>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</si>
  <si>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</si>
  <si>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</si>
  <si>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</si>
  <si>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</si>
  <si>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</si>
  <si>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</si>
  <si>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410 00 00</t>
  </si>
  <si>
    <t xml:space="preserve">Иные выплаты персоналу, за исключением фонда оплаты труда </t>
  </si>
  <si>
    <t>Организация и осуществление мероприятий по работе с детьми и молодежью в муниципальных образованиях Московской области (оказание муниципальных услуг)</t>
  </si>
  <si>
    <t>431 10 02</t>
  </si>
  <si>
    <t>Оздоровление детей за счет средств областного бюджета</t>
  </si>
  <si>
    <t>Социальные выплаты  гражданам кроме публичных нормативных социальных выплат (приобретение школьной формы для детей из многодетных семей)</t>
  </si>
  <si>
    <t>Содержание и обеспечение деятельности поликлиник, амбулаторий, диагностических центров (оказание муниципальных услуг) по обеспечению полноценным питанием беременных женщин, кормящих матерей, детей в возрасте до трех лет</t>
  </si>
  <si>
    <t>Доплаты к пенсиям государственных служащих субъектов РФ и муниципальных служащих*</t>
  </si>
  <si>
    <t>Программа "Обеспечение жильем молодых семей в гор. округе Домодедово на 2010-2013гг."</t>
  </si>
  <si>
    <t>0701-795 01 20 -612</t>
  </si>
  <si>
    <t>Единовременная материальная помощь инвалидам всех категорий в рамках проведения Дня инвалида*</t>
  </si>
  <si>
    <t>0702-795 01 22 -612</t>
  </si>
  <si>
    <t>0702-795 01 24 -612</t>
  </si>
  <si>
    <t>0705 - 795 01 00 - 244</t>
  </si>
  <si>
    <t>0709 - 795 01 00 - 244</t>
  </si>
  <si>
    <t>0709 - 795 01 52 -622</t>
  </si>
  <si>
    <t>0707- 795 15 00 - 611</t>
  </si>
  <si>
    <t>0801 - 795 13 00 - 611</t>
  </si>
  <si>
    <t>0801- 795 13 00 - 621</t>
  </si>
  <si>
    <t>1101- 795 11 00 - 621</t>
  </si>
  <si>
    <t>0314- 795 02 00 - 244</t>
  </si>
  <si>
    <t>0906- 795 10 00 -612</t>
  </si>
  <si>
    <t>0409- 795 12 00 - 243</t>
  </si>
  <si>
    <t>0409- 795 12 00 - 244</t>
  </si>
  <si>
    <t>0412 -795 07 00-810</t>
  </si>
  <si>
    <t>"Устройство детских игровых и спортивных площадок на территории городского округа Домодедово на 2012-2015 годы"</t>
  </si>
  <si>
    <t>0503 -795 18 00- 244</t>
  </si>
  <si>
    <t>1003 -795 04 00 - 323</t>
  </si>
  <si>
    <t>1003 -795 04 00 - 314</t>
  </si>
  <si>
    <t xml:space="preserve">"Обеспечение жильем молодых семей в городском округе Домодедово на 2010 - 2013 годы". 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</si>
  <si>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</si>
  <si>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</si>
  <si>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</si>
  <si>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</si>
  <si>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</si>
  <si>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</si>
  <si>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</si>
  <si>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</si>
  <si>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</si>
  <si>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242</t>
  </si>
  <si>
    <t>Закупка товаров, работ и  услуг для муниципальных нужд</t>
  </si>
  <si>
    <t>Закупка товаров, работ услуг в области информационно - коммуникационных технологий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</si>
  <si>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</si>
  <si>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</si>
  <si>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</si>
  <si>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710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</si>
  <si>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</si>
  <si>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</si>
  <si>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</si>
  <si>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>Целевая субсидия на ремонт кровли в Константиновском СДК МБУ "ЦКиД "Импульс"</t>
  </si>
  <si>
    <t>Приобретение книг для МБУК "ЦБС"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</si>
  <si>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медицинской экспертизы</t>
  </si>
  <si>
    <t>Программа "Капитальный ремонт многоквартирных домов городского округа Домодедово на 2012-2014 годы"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</si>
  <si>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</si>
  <si>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</si>
  <si>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Бюджетные инвестиции на приобретение основных средств (аттракцион)</t>
  </si>
  <si>
    <t>Субвенции местным бюджетам на выполнение передаваемых полномочий субъектов РФ</t>
  </si>
  <si>
    <t>2 02 03024 00 0000 151</t>
  </si>
  <si>
    <t>Программа "Развитие культуры в городском округе Домодедово в 2012-2014 годы"</t>
  </si>
  <si>
    <t>Целевая субсидия на мероприятия в сфере культуры</t>
  </si>
  <si>
    <t xml:space="preserve">Целевые субсидии бюджетным учреждениям: </t>
  </si>
  <si>
    <t>Бюджетные инвестиции на приобретение основных средств (автомобилей)</t>
  </si>
  <si>
    <t xml:space="preserve">Прочие неналоговые доходы 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</si>
  <si>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</si>
  <si>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</si>
  <si>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мер социальной поддержки тружеников тыла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</si>
  <si>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</si>
  <si>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Субсидии некоммерческим организациям (Строительство и разработка ПСД, ПИР второй очереди МАУ "ГС "Авангард")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</si>
  <si>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</si>
  <si>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2 02 02042 00 0000 151</t>
  </si>
  <si>
    <t xml:space="preserve">Состояние окружающей среды и природопользования </t>
  </si>
  <si>
    <t xml:space="preserve">Прочие межбюджетные трансферты общего характера 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</si>
  <si>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(прочие расходы)</t>
  </si>
  <si>
    <t>Реализация государственных функций в области социальной политики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</si>
  <si>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</si>
  <si>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</si>
  <si>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</si>
  <si>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</si>
  <si>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</si>
  <si>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</si>
  <si>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</si>
  <si>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</si>
  <si>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</si>
  <si>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</si>
  <si>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</si>
  <si>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</si>
  <si>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 xml:space="preserve">ЗАДОЛЖЕННОСТЬ И ПЕРЕРАСЧЕТЫ ПО ОТМЕНЕННЫМ НАЛОГАМ, СБОРАМ И ИНЫМ ОБЯЗАТЕЛЬНЫМ ПЛАТЕЖАМ 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</si>
  <si>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</si>
  <si>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</si>
  <si>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</si>
  <si>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</si>
  <si>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</si>
  <si>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</si>
  <si>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</si>
  <si>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</si>
  <si>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</si>
  <si>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520</t>
  </si>
  <si>
    <t>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</si>
  <si>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</si>
  <si>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</si>
  <si>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2 07 04000 04 0411 180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</si>
  <si>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</si>
  <si>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</si>
  <si>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</si>
  <si>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</si>
  <si>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</si>
  <si>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Субсидия на разницу в превышении размера возмещения по  гарантированному  перечню услуг по погребению умерших</t>
  </si>
  <si>
    <t xml:space="preserve">                   от 14.12.2012   №  1-4/495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</si>
  <si>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</si>
  <si>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</si>
  <si>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2 02 00000 00 0000 000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</si>
  <si>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</si>
  <si>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</si>
  <si>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</si>
  <si>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</si>
  <si>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Субсидии автономным учреждениям</t>
  </si>
  <si>
    <t>620</t>
  </si>
  <si>
    <t>621</t>
  </si>
  <si>
    <t>Выплата единовременного пособия при всех формах устройства детей, лишенных родительского попечения, в семью</t>
  </si>
  <si>
    <t>1 01 02030 01 0000 110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</si>
  <si>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</si>
  <si>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470 99 02</t>
  </si>
  <si>
    <t>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</si>
  <si>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477 99 01</t>
  </si>
  <si>
    <t>Средства на возмещение разницы по денежной компенсации донорам на питание, за сданную кровь и ее компоненты</t>
  </si>
  <si>
    <t>471 99 02</t>
  </si>
  <si>
    <t>Капитальный ремонт отделений круглосуточного стационара медико - санитарной части МБУЗ "ДЦГБ"</t>
  </si>
  <si>
    <t xml:space="preserve">Обеспечение деятельности подведомственных учреждений (Субвенция на обеспечение детей - сирот, находящихся в лечебно - профилактических учреждениях) 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</si>
  <si>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</si>
  <si>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</si>
  <si>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</si>
  <si>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3 03 99040 04 0000 180</t>
  </si>
  <si>
    <t>Предоставление субсидий молодым семьям для приобретения жилья</t>
  </si>
  <si>
    <t>Закупка, установка и настройка программного обеспечения для функционирования информационно-справочной службы</t>
  </si>
  <si>
    <t xml:space="preserve">    Приложение № 5   </t>
  </si>
  <si>
    <t xml:space="preserve">                           Приложение № 6   </t>
  </si>
  <si>
    <t>Профилактика преступлений и иных правонарушений на территории городского округа Домодедово на 2012-2014 годы (в детских садах)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</si>
  <si>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</si>
  <si>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</si>
  <si>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</si>
  <si>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</si>
  <si>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114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</si>
  <si>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</si>
  <si>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</si>
  <si>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</si>
  <si>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Прочие источники внутреннего финансирования дефицитов бюджетов</t>
  </si>
  <si>
    <t>440 99 03</t>
  </si>
  <si>
    <t>Субсидия на приобретение оборудования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</si>
  <si>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</si>
  <si>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 xml:space="preserve">10 </t>
  </si>
  <si>
    <t>430 10 14</t>
  </si>
  <si>
    <t xml:space="preserve">Бюджетные инвестиции  на приобретение основных средств </t>
  </si>
  <si>
    <t>0701 - 795 01 20 - 400</t>
  </si>
  <si>
    <t>0701-795 01 20 -611</t>
  </si>
  <si>
    <t>0701-795 01 20 -621</t>
  </si>
  <si>
    <t>0702-795 01 21 -611</t>
  </si>
  <si>
    <t>0702-795 01 21 -621</t>
  </si>
  <si>
    <t>0702-795 01 22 -611</t>
  </si>
  <si>
    <t>0702-795 01 23 -400</t>
  </si>
  <si>
    <t>0702-795 01 23 -611</t>
  </si>
  <si>
    <t>0702-795 01 23 -621</t>
  </si>
  <si>
    <t>0702-795 01 23 -622</t>
  </si>
  <si>
    <t>0702-795 01 24 -611</t>
  </si>
  <si>
    <t>0709 - 795 01 52 -611</t>
  </si>
  <si>
    <t>0709 - 795 01 52 -612</t>
  </si>
  <si>
    <t>0709 - 795 01 52 -621</t>
  </si>
  <si>
    <t>0701-795 03 20 -611</t>
  </si>
  <si>
    <t>0701-795 03 20 -621</t>
  </si>
  <si>
    <t>0702-795 03 21 -611</t>
  </si>
  <si>
    <t>0702-795 03 21 -621</t>
  </si>
  <si>
    <t>0702-795 03 22 -611</t>
  </si>
  <si>
    <t>0502 -795 06 00 - 810</t>
  </si>
  <si>
    <t>0904- 795 10 00 - 612</t>
  </si>
  <si>
    <t>0801- 795 13 00 - 622</t>
  </si>
  <si>
    <t>"Молодежь городского округа Домодедово на 2012-2014 годы"</t>
  </si>
  <si>
    <t>0707- 795 15 00 - 612</t>
  </si>
  <si>
    <t>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</si>
  <si>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Налог на рекламу, мобилизуемый на территориях городских округов</t>
  </si>
  <si>
    <t>02</t>
  </si>
  <si>
    <t>Обеспечение малоимущих граждан жилыми помещениями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</si>
  <si>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</si>
  <si>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</si>
  <si>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</si>
  <si>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</si>
  <si>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</si>
  <si>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Приложение №</t>
  </si>
  <si>
    <t xml:space="preserve">  доходов бюджета городского округа на 2013 год</t>
  </si>
  <si>
    <t>ДЕФИЦИТА  БЮДЖЕТА ГОРОДСКОГО ОКРУГА ДОМОДЕДОВО НА 2013 ГОД</t>
  </si>
  <si>
    <t>441 00 00</t>
  </si>
  <si>
    <t>442 00 00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</si>
  <si>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</si>
  <si>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</si>
  <si>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</si>
  <si>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</si>
  <si>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</si>
  <si>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</si>
  <si>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</si>
  <si>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Денежные взыскания (штрафы) за нарушение бюджетного законодательства  (в части бюджетов городских округов)</t>
  </si>
  <si>
    <t>1 15 02040 04 0000 140</t>
  </si>
  <si>
    <t>Привлечение прочих источников внутреннего финансирования дефицита бюджета городского округа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</si>
  <si>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</si>
  <si>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</si>
  <si>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</si>
  <si>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</si>
  <si>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</si>
  <si>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</si>
  <si>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</si>
  <si>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</si>
  <si>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2 19 00000 00 0000 000</t>
  </si>
  <si>
    <t>092 02 00</t>
  </si>
  <si>
    <t>1 08 03000 01 0000 110</t>
  </si>
  <si>
    <t>Целевая субсидия на ремонт плоскостных сооружений</t>
  </si>
  <si>
    <t xml:space="preserve">Целевые субсидии автономным учреждениям, в том числе: </t>
  </si>
  <si>
    <t xml:space="preserve">Целевая субсидия на приобретение основных средств </t>
  </si>
  <si>
    <t xml:space="preserve">Бюджетные инвестиции на разработку ПСД, ПИР дошкольногобюджетного образовательного учреждения детский сад общеразвивающегося вида № 36 "Сказка" на 160 мест,в г. Домодедово, мкр. Западный </t>
  </si>
  <si>
    <t>Бюджетные инвестиции (Технический и авторский надзор за строительством  дошкольного образовательного учреждения в г. Домодедово мкр. Западный - МБДОУ д/с № 23 "Золотой ключик"  на 250 мест )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</si>
  <si>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</si>
  <si>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</si>
  <si>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</si>
  <si>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</si>
  <si>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</si>
  <si>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505 36 00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</si>
  <si>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</si>
  <si>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</si>
  <si>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</si>
  <si>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</si>
  <si>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505 86 04</t>
  </si>
  <si>
    <t>505 86 05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</si>
  <si>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</si>
  <si>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</si>
  <si>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</si>
  <si>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</si>
  <si>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Бюджетные инвестиции в объекты капитального строительства не включенные в целевые программы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</si>
  <si>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</si>
  <si>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</si>
  <si>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</si>
  <si>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</si>
  <si>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</si>
  <si>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</si>
  <si>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</si>
  <si>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</si>
  <si>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</si>
  <si>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</si>
  <si>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</si>
  <si>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</si>
  <si>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гас. внебюджетными фондами компенсации части родительской платы за содержание ребенка в гас. Мну. Образовательных учреждениях 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</si>
  <si>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</si>
  <si>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>1 08 07150 01 0000 110</t>
  </si>
  <si>
    <t>Рз</t>
  </si>
  <si>
    <t>ПР</t>
  </si>
  <si>
    <t>ЦСР</t>
  </si>
  <si>
    <t>ВР</t>
  </si>
  <si>
    <t>01</t>
  </si>
  <si>
    <t>000 01 06 05 00 00 0000 000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</si>
  <si>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</si>
  <si>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</si>
  <si>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</si>
  <si>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</si>
  <si>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</si>
  <si>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Субсидии на оплату жилищно-коммунальных услуг для семей, состоящих только из пенсионеров и не имеющих право на получение мер социальной поддержки и малоимущим семьям, оказавшимся в трудной жизненной ситуации*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</si>
  <si>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</si>
  <si>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</si>
  <si>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</si>
  <si>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</si>
  <si>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</si>
  <si>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</si>
  <si>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Поддержка жилищного хозяйства</t>
  </si>
  <si>
    <t>Администрация городского округа</t>
  </si>
  <si>
    <t>2 07 04000 04 0413 180</t>
  </si>
  <si>
    <t>2 07 04000 04 0423 180</t>
  </si>
  <si>
    <t>2 07 04000 04 0439 180</t>
  </si>
  <si>
    <t>2 07 04000 04 0444 180</t>
  </si>
  <si>
    <t>по разделам, подразделам, целевым статьям и видам расходов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</si>
  <si>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</si>
  <si>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</si>
  <si>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</si>
  <si>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</si>
  <si>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</si>
  <si>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Целевые (иные) субсидии  бюджетным учреждениям, в том числе: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</si>
  <si>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</si>
  <si>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Субвенции  бюджетам  городских  округов на составление  (изменение)   списков кандидатов  в  присяжные  заседатели  федеральных судов общей юрисдикции в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</si>
  <si>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</si>
  <si>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</si>
  <si>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</si>
  <si>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</si>
  <si>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</si>
  <si>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</si>
  <si>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</si>
  <si>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</si>
  <si>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</si>
  <si>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</si>
  <si>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</si>
  <si>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</si>
  <si>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 xml:space="preserve">     Приложение №  6   </t>
  </si>
  <si>
    <t xml:space="preserve">Отдельные мероприятия в области автомобильного транспорта (перевозка пассажиров по муниципальным маршрутам регулярных перевозок) </t>
  </si>
  <si>
    <t>,</t>
  </si>
  <si>
    <t>422</t>
  </si>
  <si>
    <t>Подпрограмма "Обеспечение жильем молодых семей"</t>
  </si>
  <si>
    <t>1 16 30000 01 0000 140</t>
  </si>
  <si>
    <t xml:space="preserve">Код </t>
  </si>
  <si>
    <t>065 00 00</t>
  </si>
  <si>
    <t>070 00 00</t>
  </si>
  <si>
    <t>НАЦИОНАЛЬНАЯ ЭКОНОМИКА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</si>
  <si>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</si>
  <si>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2 02 03029 04 0000 151</t>
  </si>
  <si>
    <t>Выполнение функций органами местного самоуправления(Ремонт внутридворовых территорий)</t>
  </si>
  <si>
    <t>0701 - 795 02 20 - 611</t>
  </si>
  <si>
    <t>0701 - 795 02 20 - 621</t>
  </si>
  <si>
    <t>0702 - 795 02 21 - 611</t>
  </si>
  <si>
    <t>0702 - 795 02 21 - 621</t>
  </si>
  <si>
    <t>0709 - 795 02 00 -244</t>
  </si>
  <si>
    <t>0702 - 795 02 23 - 611</t>
  </si>
  <si>
    <t>0314- 795 02 00 -880</t>
  </si>
  <si>
    <t>0410 - 795 16 00 - 244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</si>
  <si>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</si>
  <si>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</si>
  <si>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</si>
  <si>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</si>
  <si>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</si>
  <si>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</si>
  <si>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</si>
  <si>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</si>
  <si>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Прочие безвозмездные поступления в бюджеты городских округов на развитие территории микрорайона Авиационный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</si>
  <si>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</si>
  <si>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</si>
  <si>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законодательства РФ о недрах</t>
  </si>
  <si>
    <t>Фонд оплаты труда и страховые взносы</t>
  </si>
  <si>
    <t>121</t>
  </si>
  <si>
    <t>Иные выплаты персоналу за исключением фонда оплаты труда</t>
  </si>
  <si>
    <t>122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</si>
  <si>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</si>
  <si>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Целевая субсидия на проектирование канализации в городском парке культуры и отдыха "Елочки"</t>
  </si>
  <si>
    <t>Целевая субсидия на текущий ремонт и приобретение мебели в МБУ "МКЦ "Победа"</t>
  </si>
  <si>
    <t>Целевая субсидия на приобретение книг для МБУК "ЦБС"</t>
  </si>
  <si>
    <t>Субсидия на капитальный ремонт  подъездов</t>
  </si>
  <si>
    <t>Субсидия на капитальный ремонт внутридворовых территорий</t>
  </si>
  <si>
    <t>Субсидия на диспетчеризацию лифтов</t>
  </si>
  <si>
    <t>Субсидии юридическим лицам на газификацию жилых домов 1,2,3,4 ст. Повадино</t>
  </si>
  <si>
    <t>Мероприятия в области спорта,  физической культуры, туризма</t>
  </si>
  <si>
    <t>Проведение мероприятий в области спорта,  физической культуры, туризма</t>
  </si>
  <si>
    <t>512 97 01</t>
  </si>
  <si>
    <t>Субсидии автономным учреждениям на выполнение муниципального задания</t>
  </si>
  <si>
    <t xml:space="preserve">Субсидии автономным учреждениям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</si>
  <si>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</si>
  <si>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</si>
  <si>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</si>
  <si>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002 04 07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</si>
  <si>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</si>
  <si>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851</t>
  </si>
  <si>
    <t>111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</si>
  <si>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 (Взнос в уставные фонды муниципальных унитарных предприятий)</t>
  </si>
  <si>
    <t xml:space="preserve">Бюджетные инвестиции на приобретение объектов недвижимого имущества казенным учреждениям, в том числе: </t>
  </si>
  <si>
    <t>441</t>
  </si>
  <si>
    <t>Бюджетные инвестиции на приобретение объектов недвижимого имущества казенным учреждениям (Приобретение земельных участков в муниципальную собственность для многодетных семей, состоящих на учете)</t>
  </si>
  <si>
    <t>Бюджетные инвестиции на приобретение объектов недвижимого имущества казенным учреждениям (Приобретение земельного участка в муниципальную собственность под размещение муниципального кладбища)</t>
  </si>
  <si>
    <t>Обеспечение безопасности дорожного движения на территории городского округа Домодедово на 2012-2015 годы</t>
  </si>
  <si>
    <t>795 12 00</t>
  </si>
  <si>
    <t>Иные закупки товаров, работ и услуг для муниципальных нужд</t>
  </si>
  <si>
    <t>Целевые (иные) субсидии автономным учреждениям (Разработка ПСД, ПИР дошкольного образовательного учреждения в г. Домодедово мкр. Западный на 250 мест)</t>
  </si>
  <si>
    <t>Долгосрочная целевая программа Московской области "Развитие дошкольного образования в Московской области в 2012-2014 годах"</t>
  </si>
  <si>
    <t>Целевая субсидия на софинансирование расходных обязательств на установку программного обеспечения и подключения муниципальных библиотек к информационно-коммуникационной сети "Интернет"</t>
  </si>
  <si>
    <t>Целевая субсидия на приобретение оборудования и мебели</t>
  </si>
  <si>
    <t xml:space="preserve">Субсидии юридическим лицам (кроме муниципальных учреждений) и физическим лицам - производителям товаров, работ, услуг -  НПВК "ВКВ"            </t>
  </si>
  <si>
    <t xml:space="preserve">Субсидии юридическим лицам (кроме муниципальных учреждений) и физическим лицам - производителям товаров, работ, услуг - НП "Посейдон"          </t>
  </si>
  <si>
    <t xml:space="preserve">Бюджетные инвестиции на приобретение оборудования </t>
  </si>
  <si>
    <t>795 03 20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</si>
  <si>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</si>
  <si>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Программа "Развитие здравоохранения городского округа Домодедово на 2012-2014 годы"</t>
  </si>
  <si>
    <t>Целевая 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</si>
  <si>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471 30 05</t>
  </si>
  <si>
    <t>Целевая субсидия на 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</si>
  <si>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 xml:space="preserve">Целевая субсидия на погашение кредиторской задолженности возникшей на 01.01.2012 на приобретение бытовой мебели для отделения восстановительного лечения городской поликлиники МБУЗ "ДЦГБ" </t>
  </si>
  <si>
    <t>Расходы на содержание и обеспечение деятельности фельдшерско-акушерских пунктов (оказание муниципальных услуг)</t>
  </si>
  <si>
    <t>Расходы на содержание и обеспечение деятельности фельдшерско-акушерских пунктов (содержание имущества необходимого для оказания муниципальных услуг)</t>
  </si>
  <si>
    <t>Целевая субсидия на обеспечение системы ТАСУ в МБУЗ "Домодедовская городская детская  поликлиника" и МБУЗ "ДГСП"</t>
  </si>
  <si>
    <t>Расходы на содержание и обеспечение деятельности больниц, клиник, госпиталей, медико-санитарных частей по обеспечению питанием, одеждой, обувью и мягким инвентарем детей-сирот и детей, оставшихся без попечения родителей находящихся в ЛПУ  МО  (оказание муниципальных услуг)</t>
  </si>
  <si>
    <t>Расходы на содержание и обеспечение деятельности больниц, клиник, госпиталей, медико-санитарных частей (прочие расходы)</t>
  </si>
  <si>
    <t>Целевые субсидии  бюджетным учреждениям, в том числе:</t>
  </si>
  <si>
    <t>Капитальный ремонт квартир, выделенных под общежитие МБУЗ "ДЦГБ"</t>
  </si>
  <si>
    <t>522 32 41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</si>
  <si>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</si>
  <si>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795 01 52</t>
  </si>
  <si>
    <t>795 13 00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</si>
  <si>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</si>
  <si>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</si>
  <si>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</si>
  <si>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07.05.2008 №714 "Об обеспечении жильем ветеранов ВОВ 1941-1945 годов"*</t>
  </si>
  <si>
    <t>Иные выплаты населению</t>
  </si>
  <si>
    <t>360</t>
  </si>
  <si>
    <t>Долгосрочная целевая программа Московской области  "Развитие сельского хозяйства Московской области на период 2009-2012 годов"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</si>
  <si>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расходы)</t>
  </si>
  <si>
    <t>520 10 30</t>
  </si>
  <si>
    <t>Целевые (иные) субсидии автономным учреждениям (Приобретение оборудования  детскому саду на 120 мест в микрорайоне Востряково)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</si>
  <si>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</t>
  </si>
  <si>
    <t>102 02 01</t>
  </si>
  <si>
    <t>0701-795 01 20 -622</t>
  </si>
  <si>
    <t>0702-795 01 21 -612</t>
  </si>
  <si>
    <t>0702-795 01 21 -622</t>
  </si>
  <si>
    <t>1003 -795 05 00 - 501</t>
  </si>
  <si>
    <t>0901- 795 10 00 - 612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</si>
  <si>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</si>
  <si>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</si>
  <si>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</si>
  <si>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(тыс. руб.)</t>
  </si>
  <si>
    <t>002 95 00</t>
  </si>
  <si>
    <t>Выполнение функций казенными учреждениями</t>
  </si>
  <si>
    <t>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</si>
  <si>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</si>
  <si>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</t>
  </si>
  <si>
    <t>Субсидии некомерческим организациям (за исключением муниципальных учреждений)</t>
  </si>
  <si>
    <t>450 06 01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</si>
  <si>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</si>
  <si>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</si>
  <si>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</si>
  <si>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</si>
  <si>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</si>
  <si>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</si>
  <si>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</si>
  <si>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</si>
  <si>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</si>
  <si>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</si>
  <si>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Долгосрочная целевая программа Московской области "Развитие системы отдыха и оздоровления детей в Московской области в 2012-2012 годах"</t>
  </si>
  <si>
    <t>522 32 00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</si>
  <si>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</si>
  <si>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</si>
  <si>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</si>
  <si>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</si>
  <si>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</si>
  <si>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Международное сотрудничество</t>
  </si>
  <si>
    <t>017 01 03 00 00 04 0000 710</t>
  </si>
  <si>
    <t>1 08 07000 01 0000 110</t>
  </si>
  <si>
    <t xml:space="preserve">1 08 07150 01 0000 110 </t>
  </si>
  <si>
    <t>Земельный налог, взимаемый по ставкам, установленным в соответствии с подпунктом 1 пункта 1 статьи 394 НК РФ</t>
  </si>
  <si>
    <t>Целевая субсидия на ремонт  автономных  учреждениях</t>
  </si>
  <si>
    <t>Расходы на содержание и обеспечение деятельности центров, станций и отделений переливания крови (прочие расходы)</t>
  </si>
  <si>
    <t>Расходы на содержание и обеспечение деятельности станций скорой и неотложной помощи (прочие расходы)</t>
  </si>
  <si>
    <t>Целевая  субсидия на софинансирование программы "Развитие здравоохранения Московской области на 2013-2015 годы"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</si>
  <si>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</si>
  <si>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</si>
  <si>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</si>
  <si>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</si>
  <si>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Приложение №1</t>
  </si>
  <si>
    <t>Управление образования Администрации городского округа Домодедово Московской области</t>
  </si>
  <si>
    <t>Управление здравоохранения Администрации городского округа Домодедово Московской области</t>
  </si>
  <si>
    <t>Комитет по культуре, делам молодежи и спорту Администрации городского округа Домодедово Московской области</t>
  </si>
  <si>
    <t>Субсидии бюджетам на обеспечение жильем молодых семей</t>
  </si>
  <si>
    <t>2 02 02008 00 0000 151</t>
  </si>
  <si>
    <t>Субсидии юридическим лицам (кроме государственных учреждений) и физическим лицам - производителям товаров, работ, услуг</t>
  </si>
  <si>
    <t>Целевая  субсидия на приобретение оборудования, элементов благоустройства, основных средств</t>
  </si>
  <si>
    <t>Компенсация расходов, связанных с компенсацией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</si>
  <si>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795 01 22</t>
  </si>
  <si>
    <t>795 01 23</t>
  </si>
  <si>
    <t>Субсидия на приобретение оборудования и инвентаря</t>
  </si>
  <si>
    <t>795 01 24</t>
  </si>
  <si>
    <t>795 03 00</t>
  </si>
  <si>
    <t>795 03 21</t>
  </si>
  <si>
    <t>795 03 22</t>
  </si>
  <si>
    <t>795 15 00</t>
  </si>
  <si>
    <t>Субсидии некоммерческим организациям (за исключением муниципальных учреждений)</t>
  </si>
  <si>
    <t>630</t>
  </si>
  <si>
    <t>2 02 03021 04 0000 151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</si>
  <si>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</si>
  <si>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</si>
  <si>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</si>
  <si>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</si>
  <si>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</si>
  <si>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</si>
  <si>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</si>
  <si>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</si>
  <si>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</si>
  <si>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</si>
  <si>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</si>
  <si>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</si>
  <si>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330 00 00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</si>
  <si>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</si>
  <si>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</si>
  <si>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</si>
  <si>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</si>
  <si>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</si>
  <si>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</si>
  <si>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</si>
  <si>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</si>
  <si>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</si>
  <si>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</si>
  <si>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</si>
  <si>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Счетная палата городского округа Домодедово Московской области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</si>
  <si>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</si>
  <si>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</si>
  <si>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</si>
  <si>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Целевая субсидия на устройство хоккейной коробки в с.Растуново</t>
  </si>
  <si>
    <t>Целевая субсидия для цветочного оформления клумб к весеннему периоду 2013 г.</t>
  </si>
  <si>
    <t>Бюджетные инвестиции на технологическое присоединение МАДОУ д/с № 1</t>
  </si>
  <si>
    <t>Программа "Развитие системы водоотведения городского округа Домодедово на 2011-2016 годы"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</si>
  <si>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</si>
  <si>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</si>
  <si>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Управление образования</t>
  </si>
  <si>
    <t>ПЛАТЕЖИ ПРИ ПОЛЬЗОВАНИИ ПРИРОДНЫМИ РЕСУРСАМИ</t>
  </si>
  <si>
    <t>1 12 00000 00 0000 000</t>
  </si>
  <si>
    <t>Субсидии бюджетным учреждениям</t>
  </si>
  <si>
    <t>622</t>
  </si>
  <si>
    <t xml:space="preserve">Обеспечение деятельности подведомственных учреждений </t>
  </si>
  <si>
    <t>470 99 00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</si>
  <si>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</si>
  <si>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</si>
  <si>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</si>
  <si>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</si>
  <si>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</si>
  <si>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</si>
  <si>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</si>
  <si>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</si>
  <si>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</t>
  </si>
  <si>
    <t>0502 -795 06 00 - 006</t>
  </si>
  <si>
    <t>0903 - 795 10 00 - 612</t>
  </si>
  <si>
    <t>Другие вопросы в области культуры,  кинематографии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</si>
  <si>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</si>
  <si>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</si>
  <si>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</si>
  <si>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</si>
  <si>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</si>
  <si>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</si>
  <si>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</si>
  <si>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</si>
  <si>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Денежные взыскания (штрафы) за нарушение бюджетного законодательства  (в части  бюджетов городских округов)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</si>
  <si>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</si>
  <si>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</si>
  <si>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</si>
  <si>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</si>
  <si>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</si>
  <si>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Уплата налога на имущество организаций и земельного налога</t>
  </si>
  <si>
    <t xml:space="preserve">Целевые (иные) субсидии бюджетным учреждениям </t>
  </si>
  <si>
    <t>Целевая субсидия автономным учреждениям (иные цели)</t>
  </si>
  <si>
    <t xml:space="preserve">Целевые (иные) субсидии автономным учреждениям </t>
  </si>
  <si>
    <t>260 00 00</t>
  </si>
  <si>
    <t>335</t>
  </si>
  <si>
    <t>Животноводство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</si>
  <si>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</si>
  <si>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</si>
  <si>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</si>
  <si>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</si>
  <si>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2 02 03014 04 0000 151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</si>
  <si>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</si>
  <si>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</si>
  <si>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795 01 21</t>
  </si>
  <si>
    <t>1 14 02042 04 0000 440</t>
  </si>
  <si>
    <t>1 14 02043 04 0000 410</t>
  </si>
  <si>
    <t>1 14 02043 04 0000 440</t>
  </si>
  <si>
    <t>1 16 23041 04 0000 140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</si>
  <si>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</si>
  <si>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</si>
  <si>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</si>
  <si>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2 01 04099 04 0000 180</t>
  </si>
  <si>
    <t>Прочие безвозмездные поступления от нерезидентов в бюджеты городских округов</t>
  </si>
  <si>
    <t>2 02 03078 04 0000 151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</si>
  <si>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</si>
  <si>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</si>
  <si>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</si>
  <si>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</si>
  <si>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</si>
  <si>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</si>
  <si>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</si>
  <si>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</si>
  <si>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</si>
  <si>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2 02 02041 04 0000 151</t>
  </si>
  <si>
    <t>2 02 02042 04 0000 151</t>
  </si>
  <si>
    <t>ГОСУДАРСТВЕННАЯ ПОШЛИНА</t>
  </si>
  <si>
    <t>017 01 06 06 00 04 0000 810</t>
  </si>
  <si>
    <t>795 08 00</t>
  </si>
  <si>
    <t>Социальные выплаты гражданам, кроме публичных нормативных социальных выплат</t>
  </si>
  <si>
    <t xml:space="preserve">                        к Решению Совета депутатов</t>
  </si>
  <si>
    <t xml:space="preserve">                                              к Решению Совета депутатов</t>
  </si>
  <si>
    <t>0705 - 795 01 00 - 200</t>
  </si>
  <si>
    <t>1003-795 08 00 -322</t>
  </si>
  <si>
    <t>"Капитальный ремонт и ремонт дворовых территорий многоквартирных домов, проездов к дворовым территориям многоквартирных домов городского округа Домодедово на 2011 год" (погашение кредиторской задолженности по состоянию на 01.01.2012 года)</t>
  </si>
  <si>
    <t>0503 - 795 11 18 - 243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</si>
  <si>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</si>
  <si>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</si>
  <si>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</si>
  <si>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</si>
  <si>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</si>
  <si>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</si>
  <si>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</si>
  <si>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1 06 06010 00 0000 110</t>
  </si>
  <si>
    <t>Международные отношения и международное сотрудничество</t>
  </si>
  <si>
    <t>Целевая субсидия на приобретение и установку ограждения ГДК и С "Мир"</t>
  </si>
  <si>
    <t>795 13 03</t>
  </si>
  <si>
    <t>Целевая субсидия на проектирование и монтаж коммерческого узла учета тепловой энергии на СК "Темп"</t>
  </si>
  <si>
    <t>Целевая субсидия на проведение энергетического обследования объектов МАУ "ГС "Авангард"</t>
  </si>
  <si>
    <t>1101- 795 11 03 - 622</t>
  </si>
  <si>
    <t>0801- 795 13 03 - 612</t>
  </si>
  <si>
    <t>Субвенции бюджетам на модернизацию региональных систем общего образования</t>
  </si>
  <si>
    <t>2 02 03078 00 0000 151</t>
  </si>
  <si>
    <t>831</t>
  </si>
  <si>
    <t>Иные бюджетные ассигнования</t>
  </si>
  <si>
    <t>800</t>
  </si>
  <si>
    <t>Специальные расходы</t>
  </si>
  <si>
    <t>880</t>
  </si>
  <si>
    <t>Целевая субсидия на восстановление проезда по дамбе к деревне Яковлевское, СНТ "Родник-4", СНт "БОН", СНТ "Мечта", СНТ "Росинка"</t>
  </si>
  <si>
    <t>315 01 04</t>
  </si>
  <si>
    <t>795 14 00</t>
  </si>
  <si>
    <t>795 01 20</t>
  </si>
  <si>
    <t>Приобретение рентгеновской трубки к компьтерному томографу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</si>
  <si>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</si>
  <si>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</si>
  <si>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2 02 03077 04 0000 151</t>
  </si>
  <si>
    <t>Государственная пошлина по делам, рассматриваемым в судах общей юрисдикции, мировыми судьями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</si>
  <si>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</si>
  <si>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</si>
  <si>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</si>
  <si>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</si>
  <si>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</si>
  <si>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</si>
  <si>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</si>
  <si>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</si>
  <si>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015</t>
  </si>
  <si>
    <t>Комитет по культуре, делам молодежи и спорту</t>
  </si>
  <si>
    <t>016</t>
  </si>
  <si>
    <t>017</t>
  </si>
  <si>
    <t>Целевая субсидия на приобретение оборудования и инвентаря  детскому саду на 120 мест в микрорайоне Востряково</t>
  </si>
  <si>
    <t>522 26 00</t>
  </si>
  <si>
    <t>Бюджетные инвестиции на строительство дошкольного образовательного учреждения в г. Домодедово мкр. Западный - МБДОУ д/с № 23 "Золотой ключик"  на 250 мест</t>
  </si>
  <si>
    <t>Программа "Развитие образования в городском округе Домодедово на 2011-2013 годы" (в детских садах)</t>
  </si>
  <si>
    <t xml:space="preserve">Целевые  субсидии автономным учреждениям, в том числе: </t>
  </si>
  <si>
    <t>Программа "Профилактика преступлений и иных правонарушений на территории городского округа Домодедово на 2012-2014 годы"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</si>
  <si>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детских садах)</t>
  </si>
  <si>
    <t>Прочие безвозмездные поступления в бюджеты городских округов на развитие территории Растуновского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</si>
  <si>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</si>
  <si>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</si>
  <si>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</si>
  <si>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</si>
  <si>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</si>
  <si>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 собственности муниципальных образований)</t>
  </si>
  <si>
    <t>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</si>
  <si>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</si>
  <si>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</si>
  <si>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</si>
  <si>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</si>
  <si>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 либо должностных лиц этих органов, а также в результате деятельности казенных учреждений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</si>
  <si>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</si>
  <si>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</si>
  <si>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</si>
  <si>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Бюджетные инвестиции в объекты капитального строительства собственности муниципальных образований в том числе:</t>
  </si>
  <si>
    <t>Программа "Профилактика преступлений и иных правонарушений на территории городского округа Домодедово на  2012-2014 годы"</t>
  </si>
  <si>
    <t>Прочая закупка товаров, работ и услуг для муниципальных нужд</t>
  </si>
  <si>
    <t>244</t>
  </si>
  <si>
    <t>Целевые субсидии бюджетным учреждениям</t>
  </si>
  <si>
    <t>Ведомственная структура</t>
  </si>
  <si>
    <t>Код</t>
  </si>
  <si>
    <t>Субсидии некоммерческим организациям</t>
  </si>
  <si>
    <t>019</t>
  </si>
  <si>
    <t>423 99 00</t>
  </si>
  <si>
    <t>424 99 00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</si>
  <si>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</si>
  <si>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</si>
  <si>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</si>
  <si>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</si>
  <si>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</si>
  <si>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</si>
  <si>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Закупка товаров, работ и услуг для муниципальных нужд</t>
  </si>
  <si>
    <t>Программа "Развитие образования в городском округе Домодедово на 2011-2013 годы" (в школах)</t>
  </si>
  <si>
    <t>Целевые субсидии бюджетным  учреждениям, в том числе:</t>
  </si>
  <si>
    <t>Программа "Развитие образования в городском округе Домодедово на 2011-2013 годы" (в  школе-интернате)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</si>
  <si>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</si>
  <si>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2 19 04000 04 0000 151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</si>
  <si>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</si>
  <si>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</si>
  <si>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</si>
  <si>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</si>
  <si>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>Центральный аппарат (отделы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или в структуре управомоченного учреждения)</t>
  </si>
  <si>
    <t>Иные межбюджетные трансферты бюджетам бюджетной системы</t>
  </si>
  <si>
    <t>521 03 00</t>
  </si>
  <si>
    <t xml:space="preserve">ЗДРАВООХРАНЕНИЕ  </t>
  </si>
  <si>
    <t>ЗДРАВООХРАНЕНИЕ</t>
  </si>
  <si>
    <t>Целевые (иные) субсидии бюджетным учреждениям, в том числе:</t>
  </si>
  <si>
    <t>Бюджетные инвестиции на приобретение основных средств</t>
  </si>
  <si>
    <t>482 99 03</t>
  </si>
  <si>
    <t>442 99 03</t>
  </si>
  <si>
    <t>Субсидия бюджетным учреждениям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</si>
  <si>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</si>
  <si>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Целевая субсидия на ремонт помещений и инженерных сетей МБУ "ЦКиД "Импульс"</t>
  </si>
  <si>
    <t xml:space="preserve">Субсидии бюджетам городских округов на комплектование книжных фондов библиотек муниципальных образований </t>
  </si>
  <si>
    <t>2 02 01999 04 0000 151</t>
  </si>
  <si>
    <t>Прочие дотации бюджетам городских округов</t>
  </si>
  <si>
    <t>2 02 02088 04 0004 151</t>
  </si>
  <si>
    <t>Выплата единовременной материальной помощи участникам Сталинградской битвы*</t>
  </si>
  <si>
    <t>505 86 12</t>
  </si>
  <si>
    <t xml:space="preserve">Поступления доходов в бюджет городского округа в 2013 году </t>
  </si>
  <si>
    <t>Налог на прибыль организаций</t>
  </si>
  <si>
    <t>1 01 01000 00 0000 110</t>
  </si>
  <si>
    <t>Налог на прибыль организаций, зачисляемый в бюджеты субъектов Российской Федерации</t>
  </si>
  <si>
    <t>1 01 01012 02 0000 110</t>
  </si>
  <si>
    <t xml:space="preserve">Налог, взимаемый в связи с применением упрощенной системы налогообложения 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</si>
  <si>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</si>
  <si>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</si>
  <si>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</si>
  <si>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</si>
  <si>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</si>
  <si>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</si>
  <si>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</si>
  <si>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</si>
  <si>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505 86 18</t>
  </si>
  <si>
    <t>1 05 02000 02 0000 110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</si>
  <si>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</si>
  <si>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</si>
  <si>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 xml:space="preserve">Федеральная целевая программа "Жилище" на 2011-2015 годы </t>
  </si>
  <si>
    <t>505 21 02</t>
  </si>
  <si>
    <t>0702 - 795 01 23 - 612</t>
  </si>
  <si>
    <t>0702 - 795 01 52 - 621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</si>
  <si>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</si>
  <si>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</si>
  <si>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</si>
  <si>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</si>
  <si>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</si>
  <si>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</si>
  <si>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</si>
  <si>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2 02 03000 00 0000 151</t>
  </si>
  <si>
    <t>Программа "Развитие малого и среднего предпринимательства в городском округе Домодедово на 2010-2013 годы"</t>
  </si>
  <si>
    <t>795 07 00</t>
  </si>
  <si>
    <t>Дополнительные гарантии социальной защиты сотрудникам</t>
  </si>
  <si>
    <t>Социальные выплаты</t>
  </si>
  <si>
    <t>КУЛЬТУРА, КИНЕМАТОГРАФИЯ И СРЕДСТВА МАССОВОЙ ИНФОРМАЦИИ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</si>
  <si>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</si>
  <si>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</si>
  <si>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</si>
  <si>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</si>
  <si>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</si>
  <si>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</si>
  <si>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Содержание и обеспечение деятельности поликлиник, амбулаторий, диагностических центров (оказание муниципальных услуг)</t>
  </si>
  <si>
    <t>471 20 11</t>
  </si>
  <si>
    <t>471 30 11</t>
  </si>
  <si>
    <t>477 10 11</t>
  </si>
  <si>
    <t>477 20 11</t>
  </si>
  <si>
    <t>477 30 11</t>
  </si>
  <si>
    <t>472 10 11</t>
  </si>
  <si>
    <t>472 20 11</t>
  </si>
  <si>
    <t>472 30 11</t>
  </si>
  <si>
    <t>523 48 01</t>
  </si>
  <si>
    <t>505 74 24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</si>
  <si>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 - оплата услуг банка)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</si>
  <si>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</si>
  <si>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</si>
  <si>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</si>
  <si>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</si>
  <si>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</si>
  <si>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</si>
  <si>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</si>
  <si>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>Комплектование книжных фондов библиотек городских округов</t>
  </si>
  <si>
    <t>013</t>
  </si>
  <si>
    <t>Резервные фонды местных администраций</t>
  </si>
  <si>
    <t>070 05 00</t>
  </si>
  <si>
    <t>012</t>
  </si>
  <si>
    <t>471 99 01</t>
  </si>
  <si>
    <t>470 99 01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</si>
  <si>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</si>
  <si>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</si>
  <si>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</si>
  <si>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</si>
  <si>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>2 07 04000 04 0700 180</t>
  </si>
  <si>
    <t xml:space="preserve">Прочие расходы </t>
  </si>
  <si>
    <t>2 02 02051 04 0000 151</t>
  </si>
  <si>
    <t>2 02 02068 04 0000 151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</si>
  <si>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</si>
  <si>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</si>
  <si>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</si>
  <si>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</si>
  <si>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</si>
  <si>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</si>
  <si>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</si>
  <si>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</si>
  <si>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</si>
  <si>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</si>
  <si>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Стационарная медицинская помощь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</si>
  <si>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</si>
  <si>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бюджетам городских округов на модернизацию региональных систем общего образования</t>
  </si>
  <si>
    <t>Муниципальное казенное учреждение городского округа Домодедово "Управление нежилых помещений"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</si>
  <si>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</si>
  <si>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</si>
  <si>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</si>
  <si>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</si>
  <si>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</si>
  <si>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</si>
  <si>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Развитие образования в городском округе Домодедово на 2011-2013 годы</t>
  </si>
  <si>
    <t>612</t>
  </si>
  <si>
    <t>Мероприятия по организации оздоровительной кампании детей</t>
  </si>
  <si>
    <t>1 05 02010 02 0000 110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</si>
  <si>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</si>
  <si>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</si>
  <si>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Оздоровление детей 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</si>
  <si>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</si>
  <si>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</si>
  <si>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</si>
  <si>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</si>
  <si>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</si>
  <si>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</si>
  <si>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</si>
  <si>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</si>
  <si>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</si>
  <si>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</si>
  <si>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</si>
  <si>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</si>
  <si>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</si>
  <si>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</si>
  <si>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</si>
  <si>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</si>
  <si>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</si>
  <si>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</si>
  <si>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</si>
  <si>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детям-сиротам, оставшимся без попечения родителей"</t>
  </si>
  <si>
    <t>521 02 14</t>
  </si>
  <si>
    <t>795 05 00</t>
  </si>
  <si>
    <t>795 04 00</t>
  </si>
  <si>
    <t>795 06 00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</si>
  <si>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</si>
  <si>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</si>
  <si>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</si>
  <si>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Сельскохозяйственное производство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</si>
  <si>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</si>
  <si>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</si>
  <si>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</si>
  <si>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</si>
  <si>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</si>
  <si>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</si>
  <si>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</si>
  <si>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</si>
  <si>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1 11 05000 00 0000 120</t>
  </si>
  <si>
    <t>002 04 00</t>
  </si>
  <si>
    <t>1 13 00000 00 0000 000</t>
  </si>
  <si>
    <t>Прочие расходы</t>
  </si>
  <si>
    <t>1 09 07030 00 0000 110</t>
  </si>
  <si>
    <t>470 10 05</t>
  </si>
  <si>
    <t>470 10 06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</si>
  <si>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</si>
  <si>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470 20 05</t>
  </si>
  <si>
    <t>Подпрограмма Московской области  "Модернизация здравоохранения Московской области на 2011-2012 годы"</t>
  </si>
  <si>
    <t>522 09 14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</si>
  <si>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</si>
  <si>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</si>
  <si>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</si>
  <si>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478 10 05</t>
  </si>
  <si>
    <t>478 20 05</t>
  </si>
  <si>
    <t>Расходы на обеспечение деятельности больниц, клиник, госпиталей, медико-санитарных частей (оказание муниципальных услуг)</t>
  </si>
  <si>
    <t>Расходы на обеспечение деятельности больниц, клиник, госпиталей, медико-санитарных частей содержание имущества, необходимого для оказания муниципальных услуг)</t>
  </si>
  <si>
    <t>Расходы на содержание и обеспечение деятельности станций скорой и неотложной помощи (оказание муниципальных услуг)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</si>
  <si>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</si>
  <si>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</si>
  <si>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</si>
  <si>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0902- 795 02 00 - 611</t>
  </si>
  <si>
    <t>0904- 795 02 00 - 611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</si>
  <si>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</si>
  <si>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</si>
  <si>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</si>
  <si>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</si>
  <si>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</si>
  <si>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</si>
  <si>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</si>
  <si>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</si>
  <si>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</si>
  <si>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030 00 00</t>
  </si>
  <si>
    <t>Выполнение международных обязательств</t>
  </si>
  <si>
    <t>011</t>
  </si>
  <si>
    <t>Мероприятия в области социальной политики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</si>
  <si>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</si>
  <si>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</si>
  <si>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</si>
  <si>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</si>
  <si>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</si>
  <si>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</si>
  <si>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</si>
  <si>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</si>
  <si>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</si>
  <si>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</si>
  <si>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</si>
  <si>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2 02 02074 04 0000 151</t>
  </si>
  <si>
    <t>Субсидии бюджетам на государственную поддержку внедрения комплексных мер модернизации образования</t>
  </si>
  <si>
    <t>Целевая субсидия на приобретение книжного фонда</t>
  </si>
  <si>
    <t xml:space="preserve">Целевая субсидия на ремонт помещений и внутриинженерных коммуникаций </t>
  </si>
  <si>
    <t>Целевая субсидия на установку узлов учета коммунальных ресурсов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</si>
  <si>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</si>
  <si>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</si>
  <si>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</si>
  <si>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</si>
  <si>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</si>
  <si>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</si>
  <si>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</si>
  <si>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Расходы бюджета городского округа на 2013 год </t>
  </si>
  <si>
    <t>Субсидии юридическим лицам (кроме государственных учреждений) и физическим лицам - производителям товаров, работ, услуг в том числе:</t>
  </si>
  <si>
    <t>на предоставление государственных и муниципальных услуг на территории городского округа Домодедово на базе многофункционального центра</t>
  </si>
  <si>
    <t>на мероприятия по содействию занятости населения по организации временного трудоустройства несовершеннолетних граждан в возрасте от 14 до 18 лет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</si>
  <si>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</si>
  <si>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</si>
  <si>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000 01 06 06 00 00 0000 000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</si>
  <si>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</si>
  <si>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</si>
  <si>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</si>
  <si>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</si>
  <si>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</si>
  <si>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</si>
  <si>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</si>
  <si>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</si>
  <si>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</si>
  <si>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Газификация д. Новлянское</t>
  </si>
  <si>
    <t>Газификация д. Скрипино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</si>
  <si>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</si>
  <si>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</si>
  <si>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</si>
  <si>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</si>
  <si>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</si>
  <si>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</si>
  <si>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</si>
  <si>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</si>
  <si>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Целевая субсидия на проведение ремонта в муниципальных бюджетных общеобразовательных учреждениях</t>
  </si>
  <si>
    <t>Целевая субсидия на проведение ремонта в муниципальных автономных общеобразовательных учреждениях</t>
  </si>
  <si>
    <t>Целевая субсидия на проведение ремонта в муниципальных бюджетных образовательных учреждениях дополнительного образования</t>
  </si>
  <si>
    <t xml:space="preserve">Целевая субсидия на проведение ремонта в муниципальных  образовательных учреждениях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</si>
  <si>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</si>
  <si>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Субсидии бюджетам городских округов на реализацию программы энергосбережения и повышения энергетический эффективности на период до 2020 года</t>
  </si>
  <si>
    <t>2 02 04041 04 0000 151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</si>
  <si>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</si>
  <si>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НАЛОГИ НА СОВОКУПНЫЙ ДОХОД</t>
  </si>
  <si>
    <t>1 05 00000 00 0000 000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</si>
  <si>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</si>
  <si>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</si>
  <si>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</si>
  <si>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Руководство и управление в сфере установленных функций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</si>
  <si>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</si>
  <si>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</si>
  <si>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</si>
  <si>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</si>
  <si>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2 02 04025 04 0000 151</t>
  </si>
  <si>
    <t>Администрация городского округа Домодедово Московской области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</si>
  <si>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</si>
  <si>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Субвенции бюджетам на обеспечение жильем граждан, уволенных с военной службы (службы), и приравненных к ним лиц</t>
  </si>
  <si>
    <t>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</si>
  <si>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</si>
  <si>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</si>
  <si>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по оплате жилого помещения и коммунальных услуг одиноким пенсионерам*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</si>
  <si>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</si>
  <si>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</si>
  <si>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432 04 00</t>
  </si>
  <si>
    <t>от 14.12.2012   №  1-4/495</t>
  </si>
  <si>
    <t>от  14.12.2012  №  1-4/495</t>
  </si>
  <si>
    <t xml:space="preserve">от 14.12.2012   №  1-4/495  </t>
  </si>
  <si>
    <t xml:space="preserve">от 14.12.2012   №  1-4/495 </t>
  </si>
  <si>
    <t xml:space="preserve">                                           от  14.12.2012   №  1-4/495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</si>
  <si>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детского сада № 35 "Дельфин"</t>
  </si>
  <si>
    <t>Бюджетные инвестиции на выполнение топографических работ и сопровождение исходно-разрешительной документации в Госстройнадзор по МБДОУ д/с № 23 "Золотой ключик"</t>
  </si>
  <si>
    <t xml:space="preserve">Бюджетные инвестиции на выполнение функций технического заказчика по проектированию МАДОУ ЦРР д/с № 35 "Дельфин" </t>
  </si>
  <si>
    <t>Программа "Развитие образования в городском округе Домодедово на 2011-2013 годы" (МБОУ детский дом им. Талалихина)</t>
  </si>
  <si>
    <t>Программа "Развитие образования в  городском округе Домодедово на 2011-2013 годы" (МАОУД межшкольный учебный комбинат, МБУ "ЭРИС", МБУ "ЦОУ")</t>
  </si>
  <si>
    <t xml:space="preserve"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</si>
  <si>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школах)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</si>
  <si>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школе - интернате)</t>
  </si>
  <si>
    <t>Целевые субсидии бюджетным учреждениям в том числе:</t>
  </si>
  <si>
    <t>Погашение обязательств за счет прочих источников внутреннего финансирования дефицита бюджета городского округа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</si>
  <si>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</si>
  <si>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</si>
  <si>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организаций по имуществу, входящему в Единую систему газоснабжения</t>
  </si>
  <si>
    <t>1 06 02020 02 0000 110</t>
  </si>
  <si>
    <t>Плата за размещение отходов производства потребления</t>
  </si>
  <si>
    <t>1 12 01 040 01 0000 120</t>
  </si>
  <si>
    <t>Бюджетные инвестиции на оказание услуг по техническому надзору за выполнением работ по строительству МБДОУд/с № 23 "Золотой ключик"</t>
  </si>
  <si>
    <t>Бюджетные инвестиции на выполнение функций технического заказчика по строительству МБДОУ д/с № 23 "Золотой ключик"</t>
  </si>
  <si>
    <t>Бюджетные инвестиции на авторский надзор за строительством МБДОУ д/с № 23 "Золотой ключик"</t>
  </si>
  <si>
    <t>Бюджетные инвестиции на разработку ПСД, ПИР дошкольного образовательного учреждения в г. Домодедово мкр. Западный на 250 мест</t>
  </si>
  <si>
    <t>Бюджетные инвестиции на строительство и разработку ПСД, ПИР детского сада на 120 мест в микрорайоне "Центральный", ул. Школьная</t>
  </si>
  <si>
    <t>Субсидии автономным учреждениям (Строительство и разработка ПСД, ПИР детского сада на 120 мест в микрорайоне "Центральный", ул. Школьная)</t>
  </si>
  <si>
    <t xml:space="preserve">Целевые субсидии бюджетным учреждениям, в том числе: </t>
  </si>
  <si>
    <t>Целевая субсидия на услуги по подготовке документации для проведения аукциона на строительство МБДОУ д/с № 23 в г. Домодедово мкр. Западный на 250 мест</t>
  </si>
  <si>
    <t>Целевая субсидия на технологическое присоединение к электрическим сетям МБДОУ д/с № 23 в г. Домодедово мкр. Западный на 250 мест</t>
  </si>
  <si>
    <t>Целевые субсидии автономным учреждениям, в том числе:</t>
  </si>
  <si>
    <t>Целевая субсидия на технологическое присоединение к детскому саду на 120 мест в микрорайоне Востряково</t>
  </si>
  <si>
    <t>795 02 20</t>
  </si>
  <si>
    <t>795 02 21</t>
  </si>
  <si>
    <t>Профилактика преступлений и иных правонарушений на территории городского округа Домодедово на 2012-2014 годы (в школах)</t>
  </si>
  <si>
    <t>Профилактика преступлений и иных правонарушений на территории городского округа Домодедово на 2012-2014 годы (Учреждения по внешкольной работе с детьми)</t>
  </si>
  <si>
    <t>795 02 23</t>
  </si>
  <si>
    <t>Не публичные нормативные социальные выплаты гражданам (Организация горячего питания одиноким, малообеспеченным инвалидам состоящим на учете в Домодедовском управлении социальной защиты населения Министерства социальной защиты населения Московской области )</t>
  </si>
  <si>
    <t>1 11 00000 00 0000 000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</si>
  <si>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</si>
  <si>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</si>
  <si>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</si>
  <si>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</si>
  <si>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</si>
  <si>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</si>
  <si>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</si>
  <si>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</si>
  <si>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</si>
  <si>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</si>
  <si>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</si>
  <si>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</si>
  <si>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</si>
  <si>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</si>
  <si>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</si>
  <si>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</si>
  <si>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состоящими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</si>
  <si>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Программа "Социальная поддержка инвалидов городского округа Домодедово на 2011-2013 годы "</t>
  </si>
  <si>
    <t xml:space="preserve"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(оказание муниципальных услуг) </t>
  </si>
  <si>
    <t>Целевая субсидия на ремонт кровли ФОК "Фокус" и освещение хоккейной коробки стадиона "Темп" МАУ "ГС "Авангард"</t>
  </si>
  <si>
    <t>Целевая субсидия на сстройство эвакуационного выхода в МАУ "СК "Атлант"</t>
  </si>
  <si>
    <t>Бюджетные инвестиции на инженерно-экологические и инженерно-геологические изыскания по МАДОУ ЦРР д/с № 35 "Дельфин"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</si>
  <si>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 (оказание муниципальных услуг)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</si>
  <si>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 (оказание муниципальных услуг)</t>
  </si>
  <si>
    <t xml:space="preserve">Закупка товаров, работ и услуг для муниципальных нужд </t>
  </si>
  <si>
    <t>200</t>
  </si>
  <si>
    <t>795 09 00</t>
  </si>
  <si>
    <t>Внедрение современных образовательных технологий (оказание муниципальных услуг)</t>
  </si>
  <si>
    <t>436 10 03</t>
  </si>
  <si>
    <t>452 10 10</t>
  </si>
  <si>
    <t>Комплектование книжных фондов муниципальных образований</t>
  </si>
  <si>
    <t>440 02 00</t>
  </si>
  <si>
    <t>Проведение мероприятий в сфере культуры и кинематографии</t>
  </si>
  <si>
    <t>Бюджетные инвестиции на оказание услуг по техническому надзору за выполнением работ по строительству МБДОУ д/с № 23 "Золотой ключик"</t>
  </si>
  <si>
    <t xml:space="preserve">Целевые  субсидии бюджетным учреждениям, в том числе: </t>
  </si>
  <si>
    <t>Целевые  субсидии автономным учреждениям, в том числе:</t>
  </si>
  <si>
    <t>Целевая субсидия на технологическое присоединение  детского сада на 120 мест в микрорайоне Востряково</t>
  </si>
  <si>
    <t>Бюджетные инвестиции на строительство дошкольного образовательного учреждения в г. Домодедово мкр. Западный -МБДОУ д/с № 23 "Золотой ключик"  на 250 мест</t>
  </si>
  <si>
    <t>Целевая субсидия на текущий ремонт  автономных  учреждений</t>
  </si>
  <si>
    <t>Финансирование расходов на оплату труда работников школ- детских садов,школ начальных, неполных средних и средних, расходов на учебники и учебные пособия, технические средства обучения,расходные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</si>
  <si>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Целевая субсидия на приобретение мебели и оборудования для начальных классов</t>
  </si>
  <si>
    <t>Программа "Развитие образования в городском округе Домодедово на 2011-2013 годы" (в школе-интернате)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</si>
  <si>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 "</t>
  </si>
  <si>
    <t>Целевая  субсидия на приобретение основных средств</t>
  </si>
  <si>
    <t>Центры, станции и отделения переливания крови</t>
  </si>
  <si>
    <t>2 02 03022 00 0000 151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</si>
  <si>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</si>
  <si>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</si>
  <si>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</si>
  <si>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</si>
  <si>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</si>
  <si>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 xml:space="preserve">Закупки товаров, работ и услуг для муниципальных нужд (Оплата ежедневного бесплатного обеда малоимущим, одиноко проживающим гражданам,  состоящим на учете в Домодедовском управлении социальной защиты населения Министерства социальной защиты населения Московской области </t>
  </si>
  <si>
    <t>Целевая субсидия на аттестацию рабочих мест</t>
  </si>
  <si>
    <t>Оплата расходов проезда к месту учебы и обратно отдельным категориям обучающихся в  школах - детских садах, школах начальных, неполных средних и средних</t>
  </si>
  <si>
    <t>Бюджетные инвестиции (Разработка ПСД, ПИР на строительство инфекционного корпуса МУ "ДЦРБ")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</si>
  <si>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</si>
  <si>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</si>
  <si>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</si>
  <si>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</si>
  <si>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</si>
  <si>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</si>
  <si>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</si>
  <si>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</si>
  <si>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</si>
  <si>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</si>
  <si>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</si>
  <si>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</si>
  <si>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</si>
  <si>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</si>
  <si>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</si>
  <si>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</si>
  <si>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</si>
  <si>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</si>
  <si>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</si>
  <si>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090 02 00</t>
  </si>
  <si>
    <t>090 00 00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</si>
  <si>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</si>
  <si>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</si>
  <si>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</si>
  <si>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Связь и информатика</t>
  </si>
  <si>
    <t>Информационные технологии и связь</t>
  </si>
  <si>
    <t>440 02 01</t>
  </si>
  <si>
    <t>505 33 24</t>
  </si>
  <si>
    <t>505 48 03</t>
  </si>
  <si>
    <t>Бюджетные инвестиции в т.ч.</t>
  </si>
  <si>
    <t>Меры социальной поддержки населения по публичным нормативным обязательствам</t>
  </si>
  <si>
    <t>314</t>
  </si>
  <si>
    <t>Мероприятия в области образования</t>
  </si>
  <si>
    <t>436 00 00</t>
  </si>
  <si>
    <t>600 01 00</t>
  </si>
  <si>
    <t>600 04 00</t>
  </si>
  <si>
    <t>431 01 00</t>
  </si>
  <si>
    <t>432 02 00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</si>
  <si>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</si>
  <si>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</si>
  <si>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</si>
  <si>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</si>
  <si>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</si>
  <si>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</si>
  <si>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</si>
  <si>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</si>
  <si>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Программа "Капитальный ремонт и ремонт дворовых территорий многоквартирных домов, проездов к дворовым территориям многоквартирных жилых домов городского округа Домодедово на 2012-2015 годы"</t>
  </si>
  <si>
    <t>795 17 00</t>
  </si>
  <si>
    <t>Целевая субсидия на  ремонт кровли ФОК "Фокус"</t>
  </si>
  <si>
    <t>Получение бюджетных кредитов от  других бюджетов бюджетной системы Российской Федерации</t>
  </si>
  <si>
    <t>Прочие поступления от денежных взысканий (штрафов) и иных сумм в возмещение ущерба</t>
  </si>
  <si>
    <t>1 16 90000 00 0000 140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</si>
  <si>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</si>
  <si>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</si>
  <si>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</si>
  <si>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</si>
  <si>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</si>
  <si>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</si>
  <si>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</si>
  <si>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</si>
  <si>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</si>
  <si>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</si>
  <si>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на финансирование мероприятий  долгосрочных целевых программ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</si>
  <si>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(оказание муниципальных услуг)</t>
  </si>
  <si>
    <t>795 11 00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</si>
  <si>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</si>
  <si>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</si>
  <si>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</si>
  <si>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</si>
  <si>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Увеличение прочих остатков средств бюджетов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</si>
  <si>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</si>
  <si>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</si>
  <si>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</si>
  <si>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Налог на имущество организаций</t>
  </si>
  <si>
    <t>1 06 02000 02 0000 110</t>
  </si>
  <si>
    <t>Иные закупки  товаров, работ и  услуг для муниципальных нужд</t>
  </si>
  <si>
    <t>Целевая субсидия на приобретение оборудования, инвентаря, капитальный ремонт помещений и зданий структурных подразделений здравоохранения</t>
  </si>
  <si>
    <t>Целевая субсидия на погашение кредиторской задолженности по состоянию на 01.01.2012 по капитальному ремонту окон в помещениях зданий МБУЗ "Домодедовская станция скорой помощи"</t>
  </si>
  <si>
    <t>Целевая субсидия на 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</si>
  <si>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Бюджетные инвестиции на приобретение программно-технических средств для ввода в действие ТАСУ (промышленный сервер, два рабочих места, средства защиты информации)</t>
  </si>
  <si>
    <t>Целевая субсидия на проведение аттестации по требованиям информационной документации</t>
  </si>
  <si>
    <t>Расходы на содержание и обеспечение деятельности центров, станций и отделений по переливанию крови (оказание муниципальных услуг)</t>
  </si>
  <si>
    <t>Расходы на содержание и обеспечение деятельности центров, станций и отделений по переливанию крови (содержание имущества необходимого для оказания муниципальных услуг)</t>
  </si>
  <si>
    <t>002 04 05</t>
  </si>
  <si>
    <t>100 88 11</t>
  </si>
  <si>
    <t>1 13 02000 00 0000 130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</si>
  <si>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</si>
  <si>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018</t>
  </si>
  <si>
    <t>Пенсии</t>
  </si>
  <si>
    <t>490 00 00</t>
  </si>
  <si>
    <t xml:space="preserve">Дворцы и дома культуры, другие учреждения культуры </t>
  </si>
  <si>
    <t>Не публичные нормативные социальные выплаты гражданам (Приобретение подъемников для инвалидов)</t>
  </si>
  <si>
    <t>Не публичные нормативные социальные выплаты гражданам (Приобретение товаров, работ, услуг в пользу граждан)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</si>
  <si>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 (Взнос в уставные фонды муниципальных унитарных предприятий)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</si>
  <si>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</si>
  <si>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 xml:space="preserve">КУЛЬТУРА, КИНЕМАТОГРАФИЯ 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</si>
  <si>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</si>
  <si>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</si>
  <si>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</si>
  <si>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</si>
  <si>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</si>
  <si>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</si>
  <si>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</si>
  <si>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1 14 01000 00 0000 410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</si>
  <si>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</si>
  <si>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выполнение передаваемых полномочий субъектов РФ</t>
  </si>
  <si>
    <t>14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</si>
  <si>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</si>
  <si>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</si>
  <si>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</si>
  <si>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</si>
  <si>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</si>
  <si>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</si>
  <si>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1 09 07000 00 0000 110</t>
  </si>
  <si>
    <t>Налог на рекламу</t>
  </si>
  <si>
    <t>1 09 07010 00 0000 110</t>
  </si>
  <si>
    <t>330 99 00</t>
  </si>
  <si>
    <t xml:space="preserve">Мероприятия в области строительства, архитектуры и градостроительства </t>
  </si>
  <si>
    <t>340 11 00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</si>
  <si>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</si>
  <si>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</si>
  <si>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</si>
  <si>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</si>
  <si>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</si>
  <si>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</si>
  <si>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</si>
  <si>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</si>
  <si>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</si>
  <si>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</si>
  <si>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нарушение законодательства об экологической экспертизе</t>
  </si>
  <si>
    <t xml:space="preserve">477 10 11 </t>
  </si>
  <si>
    <t>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</si>
  <si>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472 99 01</t>
  </si>
  <si>
    <t xml:space="preserve">Мероприятия в области социальной политики Федеральная целевая программа "Жилище" на 2011-2015 годы </t>
  </si>
  <si>
    <t>100 88 00</t>
  </si>
  <si>
    <t>100 88 20</t>
  </si>
  <si>
    <t>322</t>
  </si>
  <si>
    <t>Социальное обеспечение и иные выплаты населению</t>
  </si>
  <si>
    <t>300</t>
  </si>
  <si>
    <t>522 15 04</t>
  </si>
  <si>
    <t>Субсидии гражданам на приобретение жилья</t>
  </si>
  <si>
    <t xml:space="preserve">Целевая субсидия на установку узлов учета коммунальных ресурсов </t>
  </si>
  <si>
    <t>Целевая субсидия на приобретение основных средств (Книжный фонд)</t>
  </si>
  <si>
    <t>Целевая субсидия на  ремонт недвижимого имущества</t>
  </si>
  <si>
    <t xml:space="preserve">Целевая субсидия на установка узлов учета коммунальных ресурсов </t>
  </si>
  <si>
    <t xml:space="preserve">Целевая субсидия на противопожарную пропитку и ремонт зданий </t>
  </si>
  <si>
    <t xml:space="preserve">Целевая субсидия на ремонт кровли </t>
  </si>
  <si>
    <t xml:space="preserve">Целевая субсидия на приобретение аппаратуры </t>
  </si>
  <si>
    <t xml:space="preserve">Целевая субсидия на ремонт и приобретение мебели </t>
  </si>
  <si>
    <t>Обеспечение дополнительными местами в муниципальных дошкольных образовательных учреждениях</t>
  </si>
  <si>
    <t>Мероприятия по созданию новых мест в негосударственных дошкольных образовательных учреждениях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</si>
  <si>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</si>
  <si>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422 00 00</t>
  </si>
  <si>
    <t>422 99 00</t>
  </si>
  <si>
    <t>Прочие мероприятия по благоустройству городских округов и поселений</t>
  </si>
  <si>
    <t>600 05 00</t>
  </si>
  <si>
    <t>Целевая субсидия на формирование и постановку на кадастровый учет земельного участка, расположенного на территории МАУК "ГПКиО "Елочки"</t>
  </si>
  <si>
    <t>Наименование расхода</t>
  </si>
  <si>
    <t>Всего</t>
  </si>
  <si>
    <t>в том числе:</t>
  </si>
  <si>
    <t>Сумма</t>
  </si>
  <si>
    <t>2 02 04012 04 0000 151</t>
  </si>
  <si>
    <t>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</t>
  </si>
  <si>
    <t>795 16 00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</si>
  <si>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</si>
  <si>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</si>
  <si>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</si>
  <si>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</si>
  <si>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</si>
  <si>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</si>
  <si>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</si>
  <si>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505 86 22</t>
  </si>
  <si>
    <t>"Профилактика преступлений и иных правонарушений на территории городского округа Домодедово на 2012-2014 годы".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</si>
  <si>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</si>
  <si>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</si>
  <si>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</si>
  <si>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Мероприятия в сфере культуры, кинематографии и средств массовой информации</t>
  </si>
  <si>
    <t>450 00 00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</si>
  <si>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</si>
  <si>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</si>
  <si>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</si>
  <si>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</si>
  <si>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</si>
  <si>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</si>
  <si>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</si>
  <si>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</si>
  <si>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Телевидение и радиовещание</t>
  </si>
  <si>
    <t>Периодическая печать и издательства</t>
  </si>
  <si>
    <t>Земельный налог (по обязательствам, возникшим до 1 января 2006 года)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</si>
  <si>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</si>
  <si>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</si>
  <si>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</si>
  <si>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</si>
  <si>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13</t>
  </si>
  <si>
    <t>Субсидии бюджетам городских округов на обеспечение жильем молодых семей</t>
  </si>
  <si>
    <t>Комитет по управлению имуществом Администрации городского округа Домодедово Москосвкой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</si>
  <si>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</si>
  <si>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Целевые (иные) субсидии бюджетным учреждениям, в том числе: </t>
  </si>
  <si>
    <t>452 99 01</t>
  </si>
  <si>
    <t>Бюджетные инвестиции  на приобретение основных средств</t>
  </si>
  <si>
    <t>795 02 00</t>
  </si>
  <si>
    <t>795 01 00</t>
  </si>
  <si>
    <t>795 01 01</t>
  </si>
  <si>
    <t>Приобретение наглядных агитационных материалов</t>
  </si>
  <si>
    <t>Устройство детских игровых и спортивных площадок на территории городского округа Домодедово на 2012-2015 годы</t>
  </si>
  <si>
    <t>795 18 00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</si>
  <si>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</si>
  <si>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</si>
  <si>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</si>
  <si>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Профилактика преступлений и иных правонарушений на территории городского округа Домодедово на 2012-2014 годы</t>
  </si>
  <si>
    <t>Исполнение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</si>
  <si>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</si>
  <si>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</si>
  <si>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</si>
  <si>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</si>
  <si>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Целевая субсидия на инженерно-геодезические работы по установлению границ и определению площади земельного участка по адресу: МО, г.Домодедово, мкрн.Авиационный, пл.Гагарина, д.5 в МАОУ Востряковская СОШ №3 с УИОП</t>
  </si>
  <si>
    <t>Целевая субсидия на приобретение технологического оборудования в МАОУ Повадинская СОШ и МАОУ Домодедовская СОШ №4 с УИОП</t>
  </si>
  <si>
    <t xml:space="preserve">Профилактика преступлений и иных правонарушений на территории городского округа Домодедово на 2012-2014 годы </t>
  </si>
  <si>
    <t>000 01 06 06 00 00 0000 700</t>
  </si>
  <si>
    <t>1 01 02010 01 0000 110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</si>
  <si>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</si>
  <si>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Программа "Развитие образования в городском округе Домодедово на 2011-2013 годы" (Учреждения по внешкольной работе с детьми)</t>
  </si>
  <si>
    <t>Целевые субсидии автономным  учреждениям, в том числе:</t>
  </si>
  <si>
    <t>Целевая субсидия на приобретение оборудования и инвентаря</t>
  </si>
  <si>
    <t>Целевые субсидии бюджетным учреждениям, в том числе:</t>
  </si>
  <si>
    <t>Целевая субсидия на приобретение основных средств</t>
  </si>
  <si>
    <t>Целевая субсидия МБУ "Регистр" на приобретение телефонов</t>
  </si>
  <si>
    <t>Целевая субсидия МБУ "Регистр" на приобретение оргтехники</t>
  </si>
  <si>
    <t>Целевая субсидия на организацию предоставления государственных и муниципальных услуг по принципу "одного окна" на территории городского округа Домодедово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</si>
  <si>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</si>
  <si>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522 34 00</t>
  </si>
  <si>
    <t xml:space="preserve">Целевая субсидия на ремонт кровли в МБУ "МКЦ "Победа" </t>
  </si>
  <si>
    <t>Целевая субсидия на противопожарную пропитку и ремонт здан ий МБУ "МКЦ "Победа"</t>
  </si>
  <si>
    <t>Целевая субсидия на монтаж тепловой завесы и технадзор на ремонт кровли</t>
  </si>
  <si>
    <t>Целевая субсидия на установка узлов учета коммунальных ресурсов</t>
  </si>
  <si>
    <t>Целевая субсидия на приобретение аппаратуры для МБУ "МКЦ "Победа"</t>
  </si>
  <si>
    <t>Программа "Организация  отдыха, оздоровления и занятости детей и подростков в городском округе Домодедово на 2012-2014 годы"</t>
  </si>
  <si>
    <t xml:space="preserve">Целевая субсидия на мероприятия по организации оздоровительной кампании детей </t>
  </si>
  <si>
    <t>Целевая субсидия на мероприятия по организации оздоровительной кампании детей</t>
  </si>
  <si>
    <t>Программа "Молодежь городского округа Домодедово на 2012-2014 годы"</t>
  </si>
  <si>
    <t>Целевая субсидия на организацию и осуществление мероприятий в сфере молодежной политики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</si>
  <si>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</si>
  <si>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</si>
  <si>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</si>
  <si>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</si>
  <si>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Целевая субсидия на возмещение разницы по денежной компенсации донорам на питание, за сданную кровь и ее компоненты)</t>
  </si>
  <si>
    <t>Расходы за счет субсидии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года"за счет средств перечисляемых из федерального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</si>
  <si>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</si>
  <si>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</si>
  <si>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1 12 01 010 01 0000 120</t>
  </si>
  <si>
    <t>Плата за выбросы загрязняющих веществ в атмосферный воздух передвижными объектами</t>
  </si>
  <si>
    <t>1 12 01 020 01 0000 120</t>
  </si>
  <si>
    <t>Плата за сбросы загрязняющих веществ в водные объекты</t>
  </si>
  <si>
    <t>1 12 01 030 01 0000 120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</si>
  <si>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</si>
  <si>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2 02 02141 00 0000 151</t>
  </si>
  <si>
    <t>Проведение выборов Президента РФ</t>
  </si>
  <si>
    <t>020 02 00</t>
  </si>
  <si>
    <t>Осуществление полномочий органов местного самоуправления</t>
  </si>
  <si>
    <t>243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</si>
  <si>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</si>
  <si>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</si>
  <si>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400</t>
  </si>
  <si>
    <t>Целевая субсидия на возмещение разницы по денежной компенсации донорам на питание, за сданную кровь и ее компоненты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</si>
  <si>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</si>
  <si>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</si>
  <si>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</si>
  <si>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</si>
  <si>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Обеспечение жильем граждан, уволенных с военной службы (службы) и приравненных к ним лиц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</si>
  <si>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</si>
  <si>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</si>
  <si>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</si>
  <si>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</si>
  <si>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</si>
  <si>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"Развитие культуры в городском округе Домодедово в 2012-2014 годы"</t>
  </si>
  <si>
    <t>0801- 795 13 00 - 612</t>
  </si>
  <si>
    <t>"Капитальный ремонт многоквартирных домов городского округа Домодедово на 2012-2014 годы"</t>
  </si>
  <si>
    <t>0501-795 14 00 - 810</t>
  </si>
  <si>
    <t>1 17 01040 04 0000 180</t>
  </si>
  <si>
    <t>Прочие безвозмездные поступления в бюджеты городских округов на развитие территории Повадинского округа</t>
  </si>
  <si>
    <t>2 02 02145 04 0000 151</t>
  </si>
  <si>
    <t>Изменение остатков средств на счетах по учету средств бюджета</t>
  </si>
  <si>
    <t>000 01 05 02 00 00 0000 500</t>
  </si>
  <si>
    <t>Единый налог на вмененный доход для отдельных видов деятельности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</si>
  <si>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</si>
  <si>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</si>
  <si>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</si>
  <si>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</si>
  <si>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</si>
  <si>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</si>
  <si>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</si>
  <si>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Состояние окружающей среды и природопользования</t>
  </si>
  <si>
    <t>410 01 00</t>
  </si>
  <si>
    <t>420 99 00</t>
  </si>
  <si>
    <t>421 99 00</t>
  </si>
  <si>
    <t>Амбулаторная помощь</t>
  </si>
  <si>
    <t>471 99 00</t>
  </si>
  <si>
    <t>478 99 00</t>
  </si>
  <si>
    <t>000 01 06 04 00 00 0000 000</t>
  </si>
  <si>
    <t>Прочие межбюджетные трансферты, передаваемые бюджетам</t>
  </si>
  <si>
    <t>2 02 04999 00 0000 151</t>
  </si>
  <si>
    <t>Профессиональная подготовка, переподготовка и повышение квалификации</t>
  </si>
  <si>
    <t>КУЛЬТУРА,  КИНЕМАТОГРАФИЯ</t>
  </si>
  <si>
    <t>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</si>
  <si>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"Обеспечение жилыми помещениями граждан, молодых семей и молодых специалистов проживающих и работающих в сельской местности на 2010 - 2013гг."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</si>
  <si>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</si>
  <si>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</si>
  <si>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</si>
  <si>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</si>
  <si>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</si>
  <si>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</si>
  <si>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</si>
  <si>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</si>
  <si>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</si>
  <si>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</si>
  <si>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</si>
  <si>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</si>
  <si>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</si>
  <si>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</si>
  <si>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130</t>
  </si>
  <si>
    <t>1 16 18040 04 0000 140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</si>
  <si>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</si>
  <si>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</si>
  <si>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</si>
  <si>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</si>
  <si>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Целевая субсидия на устройство эвакуационного выхода в МАУ "СК "Атлант"</t>
  </si>
  <si>
    <t>Целевая субсидия на ремонт помещений МБУ "ЦФКС "Горизонт" и строительно-монтажных работ по ремонту кровли здания МБУ "ЦФКС "Горизонт"</t>
  </si>
  <si>
    <t>303 30 02</t>
  </si>
  <si>
    <t>Программа "Обеспечение безопасности дорожного движения на территории городского округа Домодедово на 2012-2015 годы"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</si>
  <si>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</si>
  <si>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</si>
  <si>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</si>
  <si>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</si>
  <si>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</si>
  <si>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</si>
  <si>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Закупка товаров, работ , услуг в целях капитального ремонта муниципального имущества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</si>
  <si>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</si>
  <si>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</si>
  <si>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</si>
  <si>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</si>
  <si>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Охрана объектов растительного и  животного мира и среды их обитания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</si>
  <si>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</si>
  <si>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</si>
  <si>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Мероприятия по предупреждению и ликвидации последствий чрезвычайных ситуаций и стихийных бедствий</t>
  </si>
  <si>
    <t>218 00 00</t>
  </si>
  <si>
    <t>Совет депутатов городского округа Домодедово  МО</t>
  </si>
  <si>
    <t>1 11 05012 04 0000 120</t>
  </si>
  <si>
    <t>1 13 02994 04 0000 130</t>
  </si>
  <si>
    <t>1 13 02064 04 0000 130</t>
  </si>
  <si>
    <t>1 13 01994 04 0000 130</t>
  </si>
  <si>
    <t>Прочие доходы 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</si>
  <si>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</si>
  <si>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 от компенсации затрат бюджетов городских округов</t>
  </si>
  <si>
    <t>1 14 02042 04 0000 410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</si>
  <si>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</si>
  <si>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</si>
  <si>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" Развитие малого и среднего предпринимательства в городском округе Домодедово на 2010-2013 годы"</t>
  </si>
  <si>
    <t>"Организация  отдыха, оздоровления и занятости детей и подростков в городском округе Домодедово на 2012-2014 годы"</t>
  </si>
  <si>
    <t>0707- 795 09 00 - 320</t>
  </si>
  <si>
    <t>0707- 795 09 00 - 612</t>
  </si>
  <si>
    <t>0707- 795 09 00 - 622</t>
  </si>
  <si>
    <t>"Развитие здравоохранения  городского округа Домодедово на 2012-2014 годы".</t>
  </si>
  <si>
    <t>0902- 795 10 00 - 612</t>
  </si>
  <si>
    <t>"Развитие физической культуры и спорта в городском округе Домодедово на 2012-2014 годы"</t>
  </si>
  <si>
    <t>1101- 795 11 00 - 611</t>
  </si>
  <si>
    <t>1101- 795 11 00 - 612</t>
  </si>
  <si>
    <t>1101- 795 11 00 - 622</t>
  </si>
  <si>
    <t>"Обеспечение безопасности дорожного движения на территории городского округа Домодедово на 2012-2015 годы"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</si>
  <si>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</si>
  <si>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1 09 04052 04 0000 110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</si>
  <si>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</si>
  <si>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</si>
  <si>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Бюджетные инвестиции в объекты капитального строительства, собственности муниципальных образований,  в том числе: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</si>
  <si>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</si>
  <si>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000 01 02 0000  00 0000 700</t>
  </si>
  <si>
    <t>017 01 02 00 00  04 0000 710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</si>
  <si>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</si>
  <si>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</si>
  <si>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</si>
  <si>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</si>
  <si>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</si>
  <si>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</si>
  <si>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</si>
  <si>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Мероприятия в области строительства, архитектуры и градостроительства</t>
  </si>
  <si>
    <t>338 00 00</t>
  </si>
  <si>
    <t>405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</si>
  <si>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</si>
  <si>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</si>
  <si>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</si>
  <si>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</si>
  <si>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</si>
  <si>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</si>
  <si>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</si>
  <si>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</si>
  <si>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</si>
  <si>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</si>
  <si>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0709 - 795 02 00 - 612</t>
  </si>
  <si>
    <t>0901 - 795 02 00 - 611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</si>
  <si>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</si>
  <si>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120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</si>
  <si>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</si>
  <si>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</si>
  <si>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</si>
  <si>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</si>
  <si>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</si>
  <si>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</si>
  <si>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</si>
  <si>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</si>
  <si>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</si>
  <si>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</si>
  <si>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</si>
  <si>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</si>
  <si>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" Развитие образования в городском округе Домодедово на 2011-2013 годы".</t>
  </si>
  <si>
    <t>"Развитие системы водоотведения городского округа Домодедово на 2011-2016 годы".</t>
  </si>
  <si>
    <t xml:space="preserve">                                 Приложение №  9 </t>
  </si>
  <si>
    <t xml:space="preserve">                       к  Решению Совета депутатов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</si>
  <si>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</si>
  <si>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</si>
  <si>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Прочие безвозмездные поступления в бюджет городского округа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</si>
  <si>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</si>
  <si>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</si>
  <si>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</si>
  <si>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</si>
  <si>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 xml:space="preserve">Мероприятия по проведению оздоровительной кампании детей </t>
  </si>
  <si>
    <t>Закупка товаров, работ и услуг для муниципальных нужд за счет средств областного бюджета</t>
  </si>
  <si>
    <t>Социальные выплаты гражданам, кроме публичных нормативных социальных выплат за счет средств областного бюджета</t>
  </si>
  <si>
    <t>Расходы на содержание и обеспечение деятельности поликлиник, амбулаторий, диагностических центров (прочие расходы)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</si>
  <si>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</si>
  <si>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</si>
  <si>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2 02 02104 04 0000 151</t>
  </si>
  <si>
    <t>Субсидии бюджетам городских округов на организацию дистанционного обучения инвалидов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</si>
  <si>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</si>
  <si>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</si>
  <si>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2 02 03033 04 0000 151</t>
  </si>
  <si>
    <t>Субвенции бюджетам городских округов на оздоровление детей</t>
  </si>
  <si>
    <t>1 05 03010 01 0000 110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</si>
  <si>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</si>
  <si>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</si>
  <si>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</si>
  <si>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</si>
  <si>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r>
      <t>Денежные взыскания (штрафы) за нарушение законодательства о налогах и сборах, предусмотренные статьями 116, 118, пунктом 2 ст.119, статьей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статьями 129</t>
    </r>
    <r>
      <rPr>
        <vertAlign val="superscript"/>
        <sz val="9"/>
        <rFont val="Times New Roman Cyr"/>
        <family val="0"/>
      </rPr>
      <t>4,</t>
    </r>
    <r>
      <rPr>
        <sz val="9"/>
        <rFont val="Times New Roman Cyr"/>
        <family val="1"/>
      </rPr>
      <t xml:space="preserve">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135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1"/>
      </rPr>
      <t xml:space="preserve"> Налогового кодекса РФ, а также штрафы, взыскание которых осуществляется на основании ранее действовавшей статьи 117 НК РФ</t>
    </r>
  </si>
  <si>
    <t>442 30 20</t>
  </si>
  <si>
    <t>Субсидии бюджетным учреждениям на иные цели</t>
  </si>
  <si>
    <t>Прочие безвозмездные поступления в бюджеты городских округов на развитие территории микрорайона Востряково</t>
  </si>
  <si>
    <t>Субвенции бюджетам городских округов на обеспечение жильем граждан, уволенных с военной службы (службы) и приравненных к ним лиц</t>
  </si>
  <si>
    <t>2 07 04000 04 407 180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</si>
  <si>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</si>
  <si>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</si>
  <si>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2 02 04034 04 0002 151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</si>
  <si>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</t>
  </si>
  <si>
    <t>323</t>
  </si>
  <si>
    <t xml:space="preserve">Закупки товаров, работ и услуг для муниципальных нужд 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</si>
  <si>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</si>
  <si>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</si>
  <si>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</si>
  <si>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</si>
  <si>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</si>
  <si>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</si>
  <si>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</si>
  <si>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</si>
  <si>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</si>
  <si>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</si>
  <si>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</si>
  <si>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</si>
  <si>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</si>
  <si>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</si>
  <si>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</si>
  <si>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</si>
  <si>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</si>
  <si>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</si>
  <si>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Федеральная целевая программа "Социальное развитие села до 2012г."</t>
  </si>
  <si>
    <t>100 11 00</t>
  </si>
  <si>
    <t>840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</si>
  <si>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</si>
  <si>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</si>
  <si>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</si>
  <si>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</si>
  <si>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</si>
  <si>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</si>
  <si>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Целевые субсидии автономным учреждениям (Проектирование канализации в городском парке культуры и отдыха "Елочки")</t>
  </si>
  <si>
    <t>Программа "Газификация сельских населенных пунктов городского округа Домодедово 2012-2014 годы."</t>
  </si>
  <si>
    <t>795 19 00</t>
  </si>
  <si>
    <t>Бюджетные инвестиции на строительство сетей уличного освещения</t>
  </si>
  <si>
    <t>Реализация мер социальной поддержки и социального обеспечения детей-сирот,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 в соответствии с Законом Московской области №248/2007-ОЗ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</si>
  <si>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>Обеспечение жильем отдельных категорий граждан, установленных ФЗ от 12.01.1995 №5-ФЗ "О ветеранах", в соответствии с Указом Президента РФ от 07.04.2008 №714 "Об обеспечении жильем ветеранов ВОВ 1941-1945 годов"</t>
  </si>
  <si>
    <t>Дополнительные мероприятия по развитию жилищно-коммунального хозяйства и социально-культурной сферы</t>
  </si>
  <si>
    <t>520 15 01</t>
  </si>
  <si>
    <t>Мероприятия в области спорта и физической культуры, туризма</t>
  </si>
  <si>
    <t>611</t>
  </si>
  <si>
    <t>Бюджетные инвестиции (Строительство муниципальных многоквартирных жилых домов)</t>
  </si>
  <si>
    <t>2 07 04000 04 0408 180</t>
  </si>
  <si>
    <t>Выплата единовременной материальной помощи воинам-афганцам, семьям погибших участников Афганских событий и локальных войн*</t>
  </si>
  <si>
    <t>Программа "Развитие физической культуры и спорта в городском округе Домодедово на 2012-2014 годы"</t>
  </si>
  <si>
    <t>Целевая субсидия на проведение мероприятий в области спорта,  физической культуры, туризма</t>
  </si>
  <si>
    <t>Целевая субсидия на приобретение основных средств автономным учреждениям</t>
  </si>
  <si>
    <t xml:space="preserve">Приложение № 4   </t>
  </si>
  <si>
    <t xml:space="preserve">Иные выплаты персоналу за исключением фонда оплаты труда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</si>
</sst>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  <numFmt numFmtId="181" formatCode="#,##0.000"/>
    <numFmt numFmtId="182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3" fontId="6" fillId="0" borderId="2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right" vertical="center"/>
      <protection hidden="1"/>
    </xf>
    <xf numFmtId="0" fontId="6" fillId="0" borderId="4" xfId="18" applyFont="1" applyFill="1" applyBorder="1" applyAlignment="1" applyProtection="1">
      <alignment horizontal="center" vertical="center"/>
      <protection hidden="1"/>
    </xf>
    <xf numFmtId="49" fontId="6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18" applyFont="1" applyFill="1" applyBorder="1" applyAlignment="1" applyProtection="1">
      <alignment horizontal="left" vertical="center" wrapText="1"/>
      <protection hidden="1"/>
    </xf>
    <xf numFmtId="49" fontId="5" fillId="2" borderId="6" xfId="18" applyNumberFormat="1" applyFont="1" applyFill="1" applyBorder="1" applyAlignment="1" applyProtection="1">
      <alignment horizontal="center" vertical="center"/>
      <protection hidden="1"/>
    </xf>
    <xf numFmtId="164" fontId="4" fillId="2" borderId="6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18" applyFont="1" applyFill="1" applyProtection="1">
      <alignment/>
      <protection hidden="1"/>
    </xf>
    <xf numFmtId="0" fontId="29" fillId="0" borderId="0" xfId="0" applyFont="1" applyAlignment="1">
      <alignment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0" fontId="9" fillId="0" borderId="7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34" fillId="0" borderId="0" xfId="0" applyFont="1" applyFill="1" applyAlignment="1">
      <alignment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49" fontId="7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8" applyFont="1" applyFill="1" applyBorder="1" applyAlignment="1" applyProtection="1">
      <alignment horizontal="center" vertical="center" wrapText="1"/>
      <protection hidden="1"/>
    </xf>
    <xf numFmtId="0" fontId="7" fillId="0" borderId="9" xfId="18" applyFont="1" applyFill="1" applyBorder="1" applyAlignment="1" applyProtection="1">
      <alignment horizontal="center" vertical="center"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0" fontId="29" fillId="0" borderId="0" xfId="0" applyFont="1" applyFill="1" applyAlignment="1">
      <alignment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5" fillId="0" borderId="1" xfId="0" applyFont="1" applyBorder="1" applyAlignment="1" applyProtection="1">
      <alignment horizontal="justify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35" fillId="0" borderId="1" xfId="0" applyFont="1" applyBorder="1" applyAlignment="1" applyProtection="1">
      <alignment vertical="top" wrapText="1"/>
      <protection hidden="1"/>
    </xf>
    <xf numFmtId="0" fontId="38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" fontId="3" fillId="5" borderId="0" xfId="18" applyNumberFormat="1" applyFont="1" applyFill="1" applyProtection="1">
      <alignment/>
      <protection hidden="1"/>
    </xf>
    <xf numFmtId="49" fontId="39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164" fontId="10" fillId="0" borderId="0" xfId="0" applyNumberFormat="1" applyFont="1" applyFill="1" applyAlignment="1">
      <alignment/>
    </xf>
    <xf numFmtId="0" fontId="5" fillId="0" borderId="6" xfId="0" applyFont="1" applyBorder="1" applyAlignment="1" applyProtection="1">
      <alignment horizontal="left" wrapText="1"/>
      <protection hidden="1"/>
    </xf>
    <xf numFmtId="49" fontId="8" fillId="0" borderId="6" xfId="0" applyNumberFormat="1" applyFont="1" applyBorder="1" applyAlignment="1" applyProtection="1">
      <alignment horizontal="center"/>
      <protection hidden="1"/>
    </xf>
    <xf numFmtId="164" fontId="4" fillId="0" borderId="6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1" xfId="18" applyFont="1" applyFill="1" applyBorder="1" applyAlignment="1" applyProtection="1">
      <alignment vertical="center" wrapText="1"/>
      <protection hidden="1"/>
    </xf>
    <xf numFmtId="0" fontId="0" fillId="0" borderId="7" xfId="0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left"/>
    </xf>
    <xf numFmtId="49" fontId="26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7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wrapText="1"/>
    </xf>
    <xf numFmtId="49" fontId="0" fillId="0" borderId="7" xfId="0" applyNumberForma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 vertical="top" wrapText="1"/>
      <protection hidden="1"/>
    </xf>
    <xf numFmtId="0" fontId="6" fillId="0" borderId="1" xfId="18" applyFont="1" applyFill="1" applyBorder="1" applyAlignment="1" applyProtection="1">
      <alignment vertical="center"/>
      <protection hidden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1" fillId="0" borderId="1" xfId="18" applyFont="1" applyFill="1" applyBorder="1" applyProtection="1">
      <alignment/>
      <protection hidden="1"/>
    </xf>
    <xf numFmtId="0" fontId="6" fillId="0" borderId="1" xfId="18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174" fontId="9" fillId="0" borderId="7" xfId="18" applyNumberFormat="1" applyFont="1" applyFill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center" vertical="top" wrapText="1"/>
      <protection hidden="1"/>
    </xf>
    <xf numFmtId="0" fontId="26" fillId="0" borderId="14" xfId="0" applyFont="1" applyBorder="1" applyAlignment="1" applyProtection="1">
      <alignment horizontal="justify" vertical="top" wrapText="1"/>
      <protection hidden="1"/>
    </xf>
    <xf numFmtId="164" fontId="12" fillId="0" borderId="14" xfId="0" applyNumberFormat="1" applyFont="1" applyFill="1" applyBorder="1" applyAlignment="1" applyProtection="1">
      <alignment/>
      <protection hidden="1"/>
    </xf>
    <xf numFmtId="164" fontId="4" fillId="0" borderId="15" xfId="18" applyNumberFormat="1" applyFont="1" applyFill="1" applyBorder="1" applyAlignment="1" applyProtection="1">
      <alignment horizontal="right" vertical="center"/>
      <protection hidden="1"/>
    </xf>
    <xf numFmtId="164" fontId="4" fillId="0" borderId="16" xfId="18" applyNumberFormat="1" applyFont="1" applyFill="1" applyBorder="1" applyAlignment="1" applyProtection="1">
      <alignment horizontal="right" vertical="center"/>
      <protection hidden="1"/>
    </xf>
    <xf numFmtId="164" fontId="13" fillId="0" borderId="17" xfId="18" applyNumberFormat="1" applyFont="1" applyFill="1" applyBorder="1" applyAlignment="1" applyProtection="1">
      <alignment horizontal="right" vertical="center"/>
      <protection hidden="1"/>
    </xf>
    <xf numFmtId="0" fontId="26" fillId="0" borderId="18" xfId="0" applyFont="1" applyBorder="1" applyAlignment="1" applyProtection="1">
      <alignment horizontal="center" vertical="top" wrapText="1"/>
      <protection hidden="1"/>
    </xf>
    <xf numFmtId="164" fontId="12" fillId="0" borderId="19" xfId="0" applyNumberFormat="1" applyFont="1" applyFill="1" applyBorder="1" applyAlignment="1" applyProtection="1">
      <alignment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64" fontId="12" fillId="0" borderId="19" xfId="0" applyNumberFormat="1" applyFont="1" applyFill="1" applyBorder="1" applyAlignment="1" applyProtection="1">
      <alignment horizontal="right"/>
      <protection hidden="1"/>
    </xf>
    <xf numFmtId="164" fontId="3" fillId="0" borderId="19" xfId="0" applyNumberFormat="1" applyFont="1" applyFill="1" applyBorder="1" applyAlignment="1" applyProtection="1">
      <alignment horizontal="right"/>
      <protection hidden="1"/>
    </xf>
    <xf numFmtId="164" fontId="3" fillId="0" borderId="19" xfId="0" applyNumberFormat="1" applyFont="1" applyFill="1" applyBorder="1" applyAlignment="1" applyProtection="1">
      <alignment/>
      <protection hidden="1"/>
    </xf>
    <xf numFmtId="0" fontId="26" fillId="0" borderId="18" xfId="0" applyFont="1" applyBorder="1" applyAlignment="1" applyProtection="1">
      <alignment horizontal="center" vertical="top" wrapText="1"/>
      <protection hidden="1"/>
    </xf>
    <xf numFmtId="164" fontId="12" fillId="0" borderId="19" xfId="0" applyNumberFormat="1" applyFont="1" applyFill="1" applyBorder="1" applyAlignment="1" applyProtection="1">
      <alignment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64" fontId="12" fillId="0" borderId="16" xfId="18" applyNumberFormat="1" applyFont="1" applyFill="1" applyBorder="1" applyAlignment="1" applyProtection="1">
      <alignment horizontal="right" vertical="center"/>
      <protection hidden="1"/>
    </xf>
    <xf numFmtId="0" fontId="10" fillId="0" borderId="20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 wrapText="1"/>
      <protection hidden="1"/>
    </xf>
    <xf numFmtId="0" fontId="10" fillId="0" borderId="22" xfId="0" applyFont="1" applyBorder="1" applyAlignment="1" applyProtection="1">
      <alignment horizontal="justify" vertical="top" wrapText="1"/>
      <protection hidden="1"/>
    </xf>
    <xf numFmtId="164" fontId="12" fillId="0" borderId="23" xfId="18" applyNumberFormat="1" applyFont="1" applyFill="1" applyBorder="1" applyAlignment="1" applyProtection="1">
      <alignment horizontal="right" vertical="center"/>
      <protection hidden="1"/>
    </xf>
    <xf numFmtId="0" fontId="10" fillId="0" borderId="7" xfId="0" applyFont="1" applyFill="1" applyBorder="1" applyAlignment="1">
      <alignment horizontal="center" vertical="center"/>
    </xf>
    <xf numFmtId="0" fontId="3" fillId="0" borderId="1" xfId="18" applyFont="1" applyFill="1" applyBorder="1" applyProtection="1">
      <alignment/>
      <protection hidden="1"/>
    </xf>
    <xf numFmtId="49" fontId="6" fillId="0" borderId="1" xfId="0" applyNumberFormat="1" applyFont="1" applyBorder="1" applyAlignment="1" applyProtection="1">
      <alignment horizontal="left" wrapText="1"/>
      <protection hidden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justify"/>
    </xf>
    <xf numFmtId="0" fontId="9" fillId="0" borderId="1" xfId="0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26" fillId="0" borderId="7" xfId="0" applyNumberFormat="1" applyFont="1" applyFill="1" applyBorder="1" applyAlignment="1">
      <alignment/>
    </xf>
    <xf numFmtId="49" fontId="10" fillId="0" borderId="27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18" applyFont="1" applyFill="1" applyBorder="1" applyAlignment="1" applyProtection="1">
      <alignment horizontal="left" vertical="center"/>
      <protection hidden="1"/>
    </xf>
    <xf numFmtId="49" fontId="8" fillId="0" borderId="26" xfId="18" applyNumberFormat="1" applyFont="1" applyFill="1" applyBorder="1" applyAlignment="1" applyProtection="1">
      <alignment horizontal="center" vertical="center"/>
      <protection hidden="1"/>
    </xf>
    <xf numFmtId="164" fontId="13" fillId="0" borderId="26" xfId="18" applyNumberFormat="1" applyFont="1" applyFill="1" applyBorder="1" applyAlignment="1" applyProtection="1">
      <alignment horizontal="right" vertical="center"/>
      <protection hidden="1"/>
    </xf>
    <xf numFmtId="0" fontId="5" fillId="0" borderId="1" xfId="18" applyFont="1" applyFill="1" applyBorder="1" applyAlignment="1" applyProtection="1">
      <alignment horizontal="left" wrapText="1"/>
      <protection hidden="1"/>
    </xf>
    <xf numFmtId="0" fontId="8" fillId="0" borderId="1" xfId="18" applyFont="1" applyFill="1" applyBorder="1" applyAlignment="1" applyProtection="1">
      <alignment horizontal="left" wrapText="1"/>
      <protection hidden="1"/>
    </xf>
    <xf numFmtId="0" fontId="6" fillId="0" borderId="1" xfId="18" applyFont="1" applyFill="1" applyBorder="1" applyAlignment="1" applyProtection="1">
      <alignment horizontal="left" wrapText="1"/>
      <protection hidden="1"/>
    </xf>
    <xf numFmtId="0" fontId="6" fillId="0" borderId="1" xfId="18" applyFont="1" applyFill="1" applyBorder="1" applyAlignment="1" applyProtection="1">
      <alignment horizontal="left" wrapText="1"/>
      <protection hidden="1"/>
    </xf>
    <xf numFmtId="164" fontId="3" fillId="0" borderId="1" xfId="18" applyNumberFormat="1" applyFont="1" applyFill="1" applyBorder="1" applyProtection="1">
      <alignment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0" fontId="11" fillId="0" borderId="1" xfId="18" applyFont="1" applyFill="1" applyBorder="1" applyAlignment="1" applyProtection="1">
      <alignment wrapText="1"/>
      <protection hidden="1"/>
    </xf>
    <xf numFmtId="49" fontId="6" fillId="0" borderId="1" xfId="18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6" fillId="5" borderId="0" xfId="18" applyFont="1" applyFill="1" applyProtection="1">
      <alignment/>
      <protection hidden="1"/>
    </xf>
    <xf numFmtId="0" fontId="9" fillId="0" borderId="1" xfId="18" applyFont="1" applyFill="1" applyBorder="1" applyAlignment="1" applyProtection="1">
      <alignment horizontal="left" wrapText="1"/>
      <protection hidden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9" fillId="0" borderId="0" xfId="18" applyNumberFormat="1" applyFont="1" applyFill="1" applyAlignment="1" applyProtection="1">
      <alignment/>
      <protection hidden="1"/>
    </xf>
    <xf numFmtId="0" fontId="11" fillId="4" borderId="1" xfId="18" applyFont="1" applyFill="1" applyBorder="1" applyAlignment="1" applyProtection="1">
      <alignment horizontal="left" vertical="center" wrapText="1"/>
      <protection hidden="1"/>
    </xf>
    <xf numFmtId="49" fontId="6" fillId="4" borderId="1" xfId="18" applyNumberFormat="1" applyFont="1" applyFill="1" applyBorder="1" applyAlignment="1" applyProtection="1">
      <alignment horizontal="center" wrapText="1"/>
      <protection hidden="1"/>
    </xf>
    <xf numFmtId="49" fontId="6" fillId="4" borderId="1" xfId="18" applyNumberFormat="1" applyFont="1" applyFill="1" applyBorder="1" applyAlignment="1" applyProtection="1">
      <alignment horizontal="center"/>
      <protection hidden="1"/>
    </xf>
    <xf numFmtId="0" fontId="6" fillId="4" borderId="1" xfId="18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49" fontId="11" fillId="0" borderId="1" xfId="18" applyNumberFormat="1" applyFont="1" applyFill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 wrapText="1"/>
      <protection hidden="1"/>
    </xf>
    <xf numFmtId="49" fontId="6" fillId="0" borderId="28" xfId="0" applyNumberFormat="1" applyFont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4" fontId="9" fillId="0" borderId="0" xfId="18" applyNumberFormat="1" applyFont="1" applyFill="1" applyBorder="1" applyAlignment="1" applyProtection="1">
      <alignment/>
      <protection hidden="1"/>
    </xf>
    <xf numFmtId="174" fontId="10" fillId="0" borderId="0" xfId="0" applyNumberFormat="1" applyFont="1" applyFill="1" applyBorder="1" applyAlignment="1" applyProtection="1">
      <alignment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9" fillId="0" borderId="24" xfId="18" applyFont="1" applyFill="1" applyBorder="1" applyAlignment="1" applyProtection="1">
      <alignment horizontal="left" wrapText="1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8" applyFont="1" applyFill="1" applyAlignment="1" applyProtection="1">
      <alignment vertical="center"/>
      <protection hidden="1"/>
    </xf>
    <xf numFmtId="0" fontId="3" fillId="5" borderId="0" xfId="18" applyFont="1" applyFill="1" applyAlignment="1" applyProtection="1">
      <alignment vertical="center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4" fontId="12" fillId="0" borderId="1" xfId="18" applyNumberFormat="1" applyFont="1" applyFill="1" applyBorder="1" applyAlignment="1" applyProtection="1">
      <alignment horizontal="right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9" fillId="0" borderId="29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hidden="1"/>
    </xf>
    <xf numFmtId="0" fontId="5" fillId="0" borderId="0" xfId="0" applyFont="1" applyFill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32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justify" wrapText="1"/>
    </xf>
    <xf numFmtId="0" fontId="9" fillId="0" borderId="32" xfId="0" applyFont="1" applyBorder="1" applyAlignment="1">
      <alignment horizontal="left" vertical="justify" wrapText="1"/>
    </xf>
    <xf numFmtId="0" fontId="9" fillId="0" borderId="28" xfId="0" applyFont="1" applyBorder="1" applyAlignment="1">
      <alignment horizontal="left" vertical="justify" wrapText="1"/>
    </xf>
    <xf numFmtId="0" fontId="5" fillId="0" borderId="0" xfId="0" applyFont="1" applyFill="1" applyAlignment="1" applyProtection="1">
      <alignment horizontal="center"/>
      <protection hidden="1"/>
    </xf>
    <xf numFmtId="0" fontId="32" fillId="0" borderId="1" xfId="18" applyFont="1" applyFill="1" applyBorder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7" fillId="0" borderId="36" xfId="18" applyFont="1" applyFill="1" applyBorder="1" applyAlignment="1" applyProtection="1">
      <alignment horizontal="center" vertical="center"/>
      <protection hidden="1"/>
    </xf>
    <xf numFmtId="0" fontId="7" fillId="0" borderId="37" xfId="18" applyFont="1" applyFill="1" applyBorder="1" applyAlignment="1" applyProtection="1">
      <alignment horizontal="center" vertical="center"/>
      <protection hidden="1"/>
    </xf>
    <xf numFmtId="49" fontId="7" fillId="0" borderId="38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9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40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41" xfId="18" applyNumberFormat="1" applyFont="1" applyFill="1" applyBorder="1" applyAlignment="1" applyProtection="1">
      <alignment horizontal="center" vertical="center"/>
      <protection hidden="1"/>
    </xf>
    <xf numFmtId="3" fontId="7" fillId="0" borderId="42" xfId="18" applyNumberFormat="1" applyFont="1" applyFill="1" applyBorder="1" applyAlignment="1" applyProtection="1">
      <alignment horizontal="center" vertical="center"/>
      <protection hidden="1"/>
    </xf>
    <xf numFmtId="0" fontId="7" fillId="0" borderId="38" xfId="18" applyFont="1" applyFill="1" applyBorder="1" applyAlignment="1" applyProtection="1">
      <alignment horizontal="center" vertical="center"/>
      <protection hidden="1"/>
    </xf>
    <xf numFmtId="0" fontId="7" fillId="0" borderId="43" xfId="18" applyFont="1" applyFill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left"/>
      <protection hidden="1"/>
    </xf>
    <xf numFmtId="0" fontId="5" fillId="0" borderId="28" xfId="0" applyFont="1" applyBorder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left"/>
      <protection hidden="1"/>
    </xf>
    <xf numFmtId="0" fontId="5" fillId="0" borderId="45" xfId="0" applyFont="1" applyBorder="1" applyAlignment="1" applyProtection="1">
      <alignment horizontal="left"/>
      <protection hidden="1"/>
    </xf>
    <xf numFmtId="0" fontId="9" fillId="0" borderId="20" xfId="0" applyFont="1" applyBorder="1" applyAlignment="1" applyProtection="1">
      <alignment horizontal="left" wrapText="1"/>
      <protection hidden="1"/>
    </xf>
    <xf numFmtId="0" fontId="9" fillId="0" borderId="28" xfId="0" applyFont="1" applyBorder="1" applyAlignment="1" applyProtection="1">
      <alignment horizontal="left" wrapText="1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10" fillId="0" borderId="7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9" fillId="0" borderId="7" xfId="18" applyFont="1" applyFill="1" applyBorder="1" applyAlignment="1" applyProtection="1">
      <alignment horizontal="center" wrapText="1"/>
      <protection hidden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  <protection hidden="1"/>
    </xf>
    <xf numFmtId="0" fontId="9" fillId="0" borderId="46" xfId="0" applyFont="1" applyFill="1" applyBorder="1" applyAlignment="1" applyProtection="1">
      <alignment horizontal="left" vertical="center" wrapText="1"/>
      <protection hidden="1"/>
    </xf>
    <xf numFmtId="0" fontId="9" fillId="0" borderId="24" xfId="0" applyFont="1" applyFill="1" applyBorder="1" applyAlignment="1" applyProtection="1">
      <alignment horizontal="left" vertical="center" wrapText="1"/>
      <protection hidden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9" fillId="0" borderId="27" xfId="18" applyFont="1" applyFill="1" applyBorder="1" applyAlignment="1" applyProtection="1">
      <alignment horizontal="left" vertical="center" wrapText="1"/>
      <protection hidden="1"/>
    </xf>
    <xf numFmtId="0" fontId="9" fillId="0" borderId="46" xfId="18" applyFont="1" applyFill="1" applyBorder="1" applyAlignment="1" applyProtection="1">
      <alignment horizontal="left" vertical="center" wrapText="1"/>
      <protection hidden="1"/>
    </xf>
    <xf numFmtId="0" fontId="9" fillId="0" borderId="24" xfId="18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 wrapText="1"/>
      <protection hidden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7" xfId="18" applyFont="1" applyFill="1" applyBorder="1" applyAlignment="1" applyProtection="1">
      <alignment horizontal="center" vertical="center" wrapText="1"/>
      <protection hidden="1"/>
    </xf>
    <xf numFmtId="0" fontId="9" fillId="0" borderId="46" xfId="18" applyFont="1" applyFill="1" applyBorder="1" applyAlignment="1" applyProtection="1">
      <alignment horizontal="center" vertical="center" wrapText="1"/>
      <protection hidden="1"/>
    </xf>
    <xf numFmtId="0" fontId="9" fillId="0" borderId="24" xfId="18" applyFont="1" applyFill="1" applyBorder="1" applyAlignment="1" applyProtection="1">
      <alignment horizontal="center" vertical="center" wrapText="1"/>
      <protection hidden="1"/>
    </xf>
    <xf numFmtId="49" fontId="10" fillId="0" borderId="46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2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0.125" style="138" customWidth="1"/>
    <col min="2" max="2" width="20.375" style="138" customWidth="1"/>
    <col min="3" max="3" width="31.375" style="138" customWidth="1"/>
    <col min="4" max="4" width="8.875" style="138" customWidth="1"/>
    <col min="5" max="5" width="21.875" style="138" customWidth="1"/>
    <col min="6" max="6" width="26.875" style="138" customWidth="1"/>
    <col min="7" max="16384" width="8.875" style="138" customWidth="1"/>
  </cols>
  <sheetData>
    <row r="2" spans="3:6" ht="12.75" customHeight="1">
      <c r="C2" s="296"/>
      <c r="D2" s="296"/>
      <c r="E2" s="296"/>
      <c r="F2" s="296" t="s">
        <v>728</v>
      </c>
    </row>
    <row r="3" spans="4:6" ht="12.75" customHeight="1">
      <c r="D3" s="296"/>
      <c r="E3" s="296"/>
      <c r="F3" s="296" t="s">
        <v>1091</v>
      </c>
    </row>
    <row r="4" spans="4:6" ht="12.75" customHeight="1">
      <c r="D4" s="174"/>
      <c r="E4" s="174"/>
      <c r="F4" s="174" t="s">
        <v>84</v>
      </c>
    </row>
    <row r="6" spans="4:6" ht="12.75">
      <c r="D6" s="11"/>
      <c r="F6" s="296" t="s">
        <v>472</v>
      </c>
    </row>
    <row r="7" spans="4:6" ht="12.75">
      <c r="D7" s="11"/>
      <c r="E7" s="258"/>
      <c r="F7" s="296" t="s">
        <v>1091</v>
      </c>
    </row>
    <row r="8" ht="12.75">
      <c r="F8" s="174" t="s">
        <v>1225</v>
      </c>
    </row>
    <row r="9" ht="12.75">
      <c r="D9" s="11"/>
    </row>
    <row r="10" ht="12.75">
      <c r="D10" s="11"/>
    </row>
    <row r="11" spans="4:6" ht="12.75" customHeight="1">
      <c r="D11" s="322"/>
      <c r="E11" s="322"/>
      <c r="F11" s="322"/>
    </row>
    <row r="13" spans="1:4" ht="12.75" hidden="1">
      <c r="A13" s="259"/>
      <c r="B13" s="88"/>
      <c r="C13" s="86"/>
      <c r="D13" s="86"/>
    </row>
    <row r="14" spans="1:4" ht="12.75" hidden="1">
      <c r="A14" s="259"/>
      <c r="B14" s="88"/>
      <c r="C14" s="87"/>
      <c r="D14" s="87"/>
    </row>
    <row r="15" spans="1:4" ht="12.75" hidden="1">
      <c r="A15" s="259"/>
      <c r="B15" s="88"/>
      <c r="C15" s="1"/>
      <c r="D15" s="1"/>
    </row>
    <row r="16" spans="1:3" ht="12.75" hidden="1">
      <c r="A16" s="260"/>
      <c r="B16" s="260"/>
      <c r="C16" s="88"/>
    </row>
    <row r="17" spans="1:6" ht="12.75" customHeight="1">
      <c r="A17" s="323" t="s">
        <v>754</v>
      </c>
      <c r="B17" s="323"/>
      <c r="C17" s="323"/>
      <c r="D17" s="323"/>
      <c r="E17" s="323"/>
      <c r="F17" s="323"/>
    </row>
    <row r="18" spans="1:6" ht="12.75" customHeight="1">
      <c r="A18" s="344" t="s">
        <v>473</v>
      </c>
      <c r="B18" s="344"/>
      <c r="C18" s="344"/>
      <c r="D18" s="344"/>
      <c r="E18" s="344"/>
      <c r="F18" s="344"/>
    </row>
    <row r="19" spans="1:6" ht="13.5" thickBot="1">
      <c r="A19" s="261"/>
      <c r="B19" s="261"/>
      <c r="C19" s="261"/>
      <c r="D19" s="261"/>
      <c r="E19" s="261"/>
      <c r="F19" s="261"/>
    </row>
    <row r="20" spans="1:6" ht="51.75" customHeight="1" thickBot="1">
      <c r="A20" s="262" t="s">
        <v>1500</v>
      </c>
      <c r="B20" s="263" t="s">
        <v>1501</v>
      </c>
      <c r="C20" s="324" t="s">
        <v>941</v>
      </c>
      <c r="D20" s="325"/>
      <c r="E20" s="325"/>
      <c r="F20" s="321"/>
    </row>
    <row r="21" spans="1:6" ht="12.75" customHeight="1">
      <c r="A21" s="341" t="s">
        <v>1514</v>
      </c>
      <c r="B21" s="342"/>
      <c r="C21" s="342"/>
      <c r="D21" s="342"/>
      <c r="E21" s="342"/>
      <c r="F21" s="343"/>
    </row>
    <row r="22" spans="1:6" ht="12.75" customHeight="1">
      <c r="A22" s="264" t="s">
        <v>1718</v>
      </c>
      <c r="B22" s="265" t="s">
        <v>534</v>
      </c>
      <c r="C22" s="335" t="s">
        <v>1590</v>
      </c>
      <c r="D22" s="336"/>
      <c r="E22" s="336"/>
      <c r="F22" s="337"/>
    </row>
    <row r="23" spans="1:6" s="267" customFormat="1" ht="25.5" customHeight="1">
      <c r="A23" s="266" t="s">
        <v>1718</v>
      </c>
      <c r="B23" s="266" t="s">
        <v>390</v>
      </c>
      <c r="C23" s="345" t="s">
        <v>1211</v>
      </c>
      <c r="D23" s="346"/>
      <c r="E23" s="346"/>
      <c r="F23" s="347"/>
    </row>
    <row r="24" spans="1:6" ht="38.25" customHeight="1">
      <c r="A24" s="266" t="s">
        <v>1718</v>
      </c>
      <c r="B24" s="266" t="s">
        <v>1665</v>
      </c>
      <c r="C24" s="335" t="s">
        <v>1007</v>
      </c>
      <c r="D24" s="336"/>
      <c r="E24" s="336"/>
      <c r="F24" s="337"/>
    </row>
    <row r="25" spans="1:6" ht="38.25" customHeight="1">
      <c r="A25" s="266" t="s">
        <v>1718</v>
      </c>
      <c r="B25" s="266" t="s">
        <v>1076</v>
      </c>
      <c r="C25" s="335" t="s">
        <v>467</v>
      </c>
      <c r="D25" s="336"/>
      <c r="E25" s="336"/>
      <c r="F25" s="337"/>
    </row>
    <row r="26" spans="1:6" ht="38.25" customHeight="1">
      <c r="A26" s="266" t="s">
        <v>1718</v>
      </c>
      <c r="B26" s="266" t="s">
        <v>1328</v>
      </c>
      <c r="C26" s="335" t="s">
        <v>44</v>
      </c>
      <c r="D26" s="336"/>
      <c r="E26" s="336"/>
      <c r="F26" s="337"/>
    </row>
    <row r="27" spans="1:6" ht="25.5" customHeight="1">
      <c r="A27" s="266" t="s">
        <v>1718</v>
      </c>
      <c r="B27" s="266" t="s">
        <v>1441</v>
      </c>
      <c r="C27" s="335" t="s">
        <v>1440</v>
      </c>
      <c r="D27" s="336"/>
      <c r="E27" s="336"/>
      <c r="F27" s="337"/>
    </row>
    <row r="28" spans="1:6" ht="38.25" customHeight="1">
      <c r="A28" s="266" t="s">
        <v>1718</v>
      </c>
      <c r="B28" s="266" t="s">
        <v>1724</v>
      </c>
      <c r="C28" s="335" t="s">
        <v>964</v>
      </c>
      <c r="D28" s="336"/>
      <c r="E28" s="336"/>
      <c r="F28" s="337"/>
    </row>
    <row r="29" spans="1:6" ht="25.5" customHeight="1">
      <c r="A29" s="266" t="s">
        <v>1718</v>
      </c>
      <c r="B29" s="266" t="s">
        <v>1714</v>
      </c>
      <c r="C29" s="335" t="s">
        <v>541</v>
      </c>
      <c r="D29" s="336"/>
      <c r="E29" s="336"/>
      <c r="F29" s="337"/>
    </row>
    <row r="30" spans="1:6" ht="38.25" customHeight="1">
      <c r="A30" s="266" t="s">
        <v>1718</v>
      </c>
      <c r="B30" s="266" t="s">
        <v>1511</v>
      </c>
      <c r="C30" s="335" t="s">
        <v>888</v>
      </c>
      <c r="D30" s="336"/>
      <c r="E30" s="336"/>
      <c r="F30" s="337"/>
    </row>
    <row r="31" spans="1:6" ht="25.5" customHeight="1">
      <c r="A31" s="266" t="s">
        <v>1718</v>
      </c>
      <c r="B31" s="266" t="s">
        <v>1667</v>
      </c>
      <c r="C31" s="335" t="s">
        <v>1670</v>
      </c>
      <c r="D31" s="336"/>
      <c r="E31" s="336"/>
      <c r="F31" s="337"/>
    </row>
    <row r="32" spans="1:6" ht="12.75" customHeight="1">
      <c r="A32" s="266" t="s">
        <v>1718</v>
      </c>
      <c r="B32" s="266" t="s">
        <v>1666</v>
      </c>
      <c r="C32" s="335" t="s">
        <v>1671</v>
      </c>
      <c r="D32" s="336"/>
      <c r="E32" s="336"/>
      <c r="F32" s="337"/>
    </row>
    <row r="33" spans="1:6" ht="12.75" customHeight="1">
      <c r="A33" s="266" t="s">
        <v>1718</v>
      </c>
      <c r="B33" s="266" t="s">
        <v>1498</v>
      </c>
      <c r="C33" s="335" t="s">
        <v>1079</v>
      </c>
      <c r="D33" s="336"/>
      <c r="E33" s="336"/>
      <c r="F33" s="337"/>
    </row>
    <row r="34" spans="1:6" ht="38.25" customHeight="1">
      <c r="A34" s="266" t="s">
        <v>1718</v>
      </c>
      <c r="B34" s="266" t="s">
        <v>1672</v>
      </c>
      <c r="C34" s="335" t="s">
        <v>361</v>
      </c>
      <c r="D34" s="336"/>
      <c r="E34" s="336"/>
      <c r="F34" s="337"/>
    </row>
    <row r="35" spans="1:6" ht="38.25" customHeight="1">
      <c r="A35" s="266" t="s">
        <v>1718</v>
      </c>
      <c r="B35" s="266" t="s">
        <v>830</v>
      </c>
      <c r="C35" s="335" t="s">
        <v>1100</v>
      </c>
      <c r="D35" s="336"/>
      <c r="E35" s="336"/>
      <c r="F35" s="337"/>
    </row>
    <row r="36" spans="1:6" ht="51" customHeight="1">
      <c r="A36" s="266" t="s">
        <v>1718</v>
      </c>
      <c r="B36" s="266" t="s">
        <v>831</v>
      </c>
      <c r="C36" s="335" t="s">
        <v>1423</v>
      </c>
      <c r="D36" s="336"/>
      <c r="E36" s="336"/>
      <c r="F36" s="337"/>
    </row>
    <row r="37" spans="1:6" ht="51" customHeight="1">
      <c r="A37" s="266" t="s">
        <v>1718</v>
      </c>
      <c r="B37" s="266" t="s">
        <v>832</v>
      </c>
      <c r="C37" s="335" t="s">
        <v>1717</v>
      </c>
      <c r="D37" s="336"/>
      <c r="E37" s="336"/>
      <c r="F37" s="337"/>
    </row>
    <row r="38" spans="1:6" ht="12.75" customHeight="1">
      <c r="A38" s="266" t="s">
        <v>1718</v>
      </c>
      <c r="B38" s="266" t="s">
        <v>1106</v>
      </c>
      <c r="C38" s="335" t="s">
        <v>1107</v>
      </c>
      <c r="D38" s="336"/>
      <c r="E38" s="336"/>
      <c r="F38" s="337"/>
    </row>
    <row r="39" spans="1:6" ht="25.5" customHeight="1">
      <c r="A39" s="266" t="s">
        <v>1718</v>
      </c>
      <c r="B39" s="266" t="s">
        <v>1009</v>
      </c>
      <c r="C39" s="335" t="s">
        <v>547</v>
      </c>
      <c r="D39" s="336"/>
      <c r="E39" s="336"/>
      <c r="F39" s="337"/>
    </row>
    <row r="40" spans="1:7" ht="25.5" customHeight="1">
      <c r="A40" s="266" t="s">
        <v>1718</v>
      </c>
      <c r="B40" s="266" t="s">
        <v>1008</v>
      </c>
      <c r="C40" s="335" t="s">
        <v>948</v>
      </c>
      <c r="D40" s="336"/>
      <c r="E40" s="336"/>
      <c r="F40" s="337"/>
      <c r="G40" s="150"/>
    </row>
    <row r="41" spans="1:6" ht="12.75" customHeight="1">
      <c r="A41" s="266" t="s">
        <v>1718</v>
      </c>
      <c r="B41" s="266" t="s">
        <v>1597</v>
      </c>
      <c r="C41" s="335" t="s">
        <v>1087</v>
      </c>
      <c r="D41" s="336"/>
      <c r="E41" s="336"/>
      <c r="F41" s="337"/>
    </row>
    <row r="42" spans="1:6" ht="25.5" customHeight="1">
      <c r="A42" s="266" t="s">
        <v>1718</v>
      </c>
      <c r="B42" s="268" t="s">
        <v>1777</v>
      </c>
      <c r="C42" s="335" t="s">
        <v>533</v>
      </c>
      <c r="D42" s="336"/>
      <c r="E42" s="336"/>
      <c r="F42" s="337"/>
    </row>
    <row r="43" spans="1:6" ht="25.5" customHeight="1">
      <c r="A43" s="266" t="s">
        <v>1718</v>
      </c>
      <c r="B43" s="268" t="s">
        <v>1778</v>
      </c>
      <c r="C43" s="335" t="s">
        <v>1494</v>
      </c>
      <c r="D43" s="336"/>
      <c r="E43" s="336"/>
      <c r="F43" s="337"/>
    </row>
    <row r="44" spans="1:6" ht="12.75" customHeight="1">
      <c r="A44" s="338" t="s">
        <v>1215</v>
      </c>
      <c r="B44" s="339"/>
      <c r="C44" s="339"/>
      <c r="D44" s="339"/>
      <c r="E44" s="339"/>
      <c r="F44" s="340"/>
    </row>
    <row r="45" spans="1:6" ht="12.75" customHeight="1">
      <c r="A45" s="96" t="s">
        <v>903</v>
      </c>
      <c r="B45" s="266" t="s">
        <v>1668</v>
      </c>
      <c r="C45" s="329" t="s">
        <v>1669</v>
      </c>
      <c r="D45" s="330"/>
      <c r="E45" s="330"/>
      <c r="F45" s="331"/>
    </row>
    <row r="46" spans="1:6" ht="25.5" customHeight="1">
      <c r="A46" s="96" t="s">
        <v>903</v>
      </c>
      <c r="B46" s="266" t="s">
        <v>1667</v>
      </c>
      <c r="C46" s="329" t="s">
        <v>1670</v>
      </c>
      <c r="D46" s="330"/>
      <c r="E46" s="330"/>
      <c r="F46" s="331"/>
    </row>
    <row r="47" spans="1:6" ht="12.75" customHeight="1">
      <c r="A47" s="266" t="s">
        <v>903</v>
      </c>
      <c r="B47" s="266" t="s">
        <v>1666</v>
      </c>
      <c r="C47" s="329" t="s">
        <v>1671</v>
      </c>
      <c r="D47" s="330"/>
      <c r="E47" s="330"/>
      <c r="F47" s="331"/>
    </row>
    <row r="48" spans="1:6" ht="25.5" customHeight="1">
      <c r="A48" s="266" t="s">
        <v>903</v>
      </c>
      <c r="B48" s="266" t="s">
        <v>1082</v>
      </c>
      <c r="C48" s="329" t="s">
        <v>564</v>
      </c>
      <c r="D48" s="330"/>
      <c r="E48" s="330"/>
      <c r="F48" s="331"/>
    </row>
    <row r="49" spans="1:6" ht="12.75" customHeight="1">
      <c r="A49" s="266" t="s">
        <v>903</v>
      </c>
      <c r="B49" s="266" t="s">
        <v>1597</v>
      </c>
      <c r="C49" s="329" t="s">
        <v>1087</v>
      </c>
      <c r="D49" s="330"/>
      <c r="E49" s="330"/>
      <c r="F49" s="331"/>
    </row>
    <row r="50" spans="1:6" ht="12.75" customHeight="1">
      <c r="A50" s="266" t="s">
        <v>903</v>
      </c>
      <c r="B50" s="268" t="s">
        <v>1776</v>
      </c>
      <c r="C50" s="329" t="s">
        <v>1775</v>
      </c>
      <c r="D50" s="330"/>
      <c r="E50" s="330"/>
      <c r="F50" s="331"/>
    </row>
    <row r="51" spans="1:6" ht="12.75" customHeight="1">
      <c r="A51" s="266" t="s">
        <v>903</v>
      </c>
      <c r="B51" s="266" t="s">
        <v>846</v>
      </c>
      <c r="C51" s="329" t="s">
        <v>1420</v>
      </c>
      <c r="D51" s="330"/>
      <c r="E51" s="330"/>
      <c r="F51" s="331"/>
    </row>
    <row r="52" spans="1:6" ht="12.75" customHeight="1">
      <c r="A52" s="266" t="s">
        <v>903</v>
      </c>
      <c r="B52" s="266" t="s">
        <v>847</v>
      </c>
      <c r="C52" s="329" t="s">
        <v>1421</v>
      </c>
      <c r="D52" s="330"/>
      <c r="E52" s="330"/>
      <c r="F52" s="331"/>
    </row>
    <row r="53" spans="1:6" ht="25.5" customHeight="1">
      <c r="A53" s="266" t="s">
        <v>903</v>
      </c>
      <c r="B53" s="266" t="s">
        <v>848</v>
      </c>
      <c r="C53" s="329" t="s">
        <v>483</v>
      </c>
      <c r="D53" s="330"/>
      <c r="E53" s="330"/>
      <c r="F53" s="331"/>
    </row>
    <row r="54" spans="1:6" ht="25.5" customHeight="1">
      <c r="A54" s="266" t="s">
        <v>903</v>
      </c>
      <c r="B54" s="266" t="s">
        <v>1725</v>
      </c>
      <c r="C54" s="329" t="s">
        <v>1726</v>
      </c>
      <c r="D54" s="330"/>
      <c r="E54" s="330"/>
      <c r="F54" s="331"/>
    </row>
    <row r="55" spans="1:6" s="90" customFormat="1" ht="25.5" customHeight="1">
      <c r="A55" s="269" t="s">
        <v>903</v>
      </c>
      <c r="B55" s="269" t="s">
        <v>19</v>
      </c>
      <c r="C55" s="326" t="s">
        <v>1640</v>
      </c>
      <c r="D55" s="327"/>
      <c r="E55" s="327"/>
      <c r="F55" s="328"/>
    </row>
    <row r="56" spans="1:6" ht="38.25" customHeight="1">
      <c r="A56" s="270" t="s">
        <v>903</v>
      </c>
      <c r="B56" s="270" t="s">
        <v>516</v>
      </c>
      <c r="C56" s="329" t="s">
        <v>515</v>
      </c>
      <c r="D56" s="330"/>
      <c r="E56" s="330"/>
      <c r="F56" s="331"/>
    </row>
    <row r="57" spans="1:6" ht="38.25" customHeight="1">
      <c r="A57" s="266" t="s">
        <v>903</v>
      </c>
      <c r="B57" s="266" t="s">
        <v>1772</v>
      </c>
      <c r="C57" s="329" t="s">
        <v>1771</v>
      </c>
      <c r="D57" s="330"/>
      <c r="E57" s="330"/>
      <c r="F57" s="331"/>
    </row>
    <row r="58" spans="1:6" ht="25.5" customHeight="1">
      <c r="A58" s="266" t="s">
        <v>903</v>
      </c>
      <c r="B58" s="266" t="s">
        <v>1604</v>
      </c>
      <c r="C58" s="329" t="s">
        <v>494</v>
      </c>
      <c r="D58" s="330"/>
      <c r="E58" s="330"/>
      <c r="F58" s="331"/>
    </row>
    <row r="59" spans="1:6" ht="25.5" customHeight="1">
      <c r="A59" s="266" t="s">
        <v>903</v>
      </c>
      <c r="B59" s="266" t="s">
        <v>1632</v>
      </c>
      <c r="C59" s="329" t="s">
        <v>1631</v>
      </c>
      <c r="D59" s="330"/>
      <c r="E59" s="330"/>
      <c r="F59" s="331"/>
    </row>
    <row r="60" spans="1:6" s="90" customFormat="1" ht="12.75" customHeight="1">
      <c r="A60" s="271" t="s">
        <v>903</v>
      </c>
      <c r="B60" s="271" t="s">
        <v>1212</v>
      </c>
      <c r="C60" s="326" t="s">
        <v>1213</v>
      </c>
      <c r="D60" s="327"/>
      <c r="E60" s="327"/>
      <c r="F60" s="328"/>
    </row>
    <row r="61" spans="1:6" s="150" customFormat="1" ht="12.75" customHeight="1">
      <c r="A61" s="266" t="s">
        <v>903</v>
      </c>
      <c r="B61" s="266" t="s">
        <v>1634</v>
      </c>
      <c r="C61" s="329" t="s">
        <v>1633</v>
      </c>
      <c r="D61" s="330"/>
      <c r="E61" s="330"/>
      <c r="F61" s="331"/>
    </row>
    <row r="62" spans="1:6" ht="25.5" customHeight="1">
      <c r="A62" s="266" t="s">
        <v>903</v>
      </c>
      <c r="B62" s="266" t="s">
        <v>1636</v>
      </c>
      <c r="C62" s="329" t="s">
        <v>1635</v>
      </c>
      <c r="D62" s="330"/>
      <c r="E62" s="330"/>
      <c r="F62" s="331"/>
    </row>
    <row r="63" spans="1:6" ht="25.5" customHeight="1">
      <c r="A63" s="266" t="s">
        <v>903</v>
      </c>
      <c r="B63" s="266" t="s">
        <v>1637</v>
      </c>
      <c r="C63" s="329" t="s">
        <v>567</v>
      </c>
      <c r="D63" s="330"/>
      <c r="E63" s="330"/>
      <c r="F63" s="331"/>
    </row>
    <row r="64" spans="1:6" ht="25.5" customHeight="1">
      <c r="A64" s="266" t="s">
        <v>903</v>
      </c>
      <c r="B64" s="266" t="s">
        <v>375</v>
      </c>
      <c r="C64" s="329" t="s">
        <v>374</v>
      </c>
      <c r="D64" s="330"/>
      <c r="E64" s="330"/>
      <c r="F64" s="331"/>
    </row>
    <row r="65" spans="1:6" ht="25.5" customHeight="1">
      <c r="A65" s="266" t="s">
        <v>903</v>
      </c>
      <c r="B65" s="266" t="s">
        <v>1048</v>
      </c>
      <c r="C65" s="329" t="s">
        <v>1047</v>
      </c>
      <c r="D65" s="330"/>
      <c r="E65" s="330"/>
      <c r="F65" s="331"/>
    </row>
    <row r="66" spans="1:6" ht="38.25" customHeight="1">
      <c r="A66" s="272" t="s">
        <v>903</v>
      </c>
      <c r="B66" s="266" t="s">
        <v>1052</v>
      </c>
      <c r="C66" s="329" t="s">
        <v>1051</v>
      </c>
      <c r="D66" s="330"/>
      <c r="E66" s="330"/>
      <c r="F66" s="331"/>
    </row>
    <row r="67" spans="1:6" s="90" customFormat="1" ht="51" customHeight="1">
      <c r="A67" s="271" t="s">
        <v>903</v>
      </c>
      <c r="B67" s="271" t="s">
        <v>1643</v>
      </c>
      <c r="C67" s="326" t="s">
        <v>481</v>
      </c>
      <c r="D67" s="327"/>
      <c r="E67" s="327"/>
      <c r="F67" s="328"/>
    </row>
    <row r="68" spans="1:6" s="150" customFormat="1" ht="38.25" customHeight="1">
      <c r="A68" s="271" t="s">
        <v>903</v>
      </c>
      <c r="B68" s="271" t="s">
        <v>482</v>
      </c>
      <c r="C68" s="326" t="s">
        <v>1134</v>
      </c>
      <c r="D68" s="327"/>
      <c r="E68" s="327"/>
      <c r="F68" s="328"/>
    </row>
    <row r="69" spans="1:6" s="150" customFormat="1" ht="25.5" customHeight="1">
      <c r="A69" s="271" t="s">
        <v>903</v>
      </c>
      <c r="B69" s="271" t="s">
        <v>890</v>
      </c>
      <c r="C69" s="326" t="s">
        <v>1763</v>
      </c>
      <c r="D69" s="327"/>
      <c r="E69" s="327"/>
      <c r="F69" s="328"/>
    </row>
    <row r="70" spans="1:6" ht="12.75" customHeight="1">
      <c r="A70" s="266" t="s">
        <v>903</v>
      </c>
      <c r="B70" s="266" t="s">
        <v>365</v>
      </c>
      <c r="C70" s="329" t="s">
        <v>364</v>
      </c>
      <c r="D70" s="330"/>
      <c r="E70" s="330"/>
      <c r="F70" s="331"/>
    </row>
    <row r="71" spans="1:6" ht="25.5" customHeight="1">
      <c r="A71" s="266" t="s">
        <v>903</v>
      </c>
      <c r="B71" s="266" t="s">
        <v>1480</v>
      </c>
      <c r="C71" s="329" t="s">
        <v>703</v>
      </c>
      <c r="D71" s="330"/>
      <c r="E71" s="330"/>
      <c r="F71" s="331"/>
    </row>
    <row r="72" spans="1:6" s="90" customFormat="1" ht="12.75" customHeight="1">
      <c r="A72" s="266" t="s">
        <v>903</v>
      </c>
      <c r="B72" s="266" t="s">
        <v>1787</v>
      </c>
      <c r="C72" s="329" t="s">
        <v>10</v>
      </c>
      <c r="D72" s="330"/>
      <c r="E72" s="330"/>
      <c r="F72" s="331"/>
    </row>
    <row r="73" spans="1:6" ht="12.75" customHeight="1">
      <c r="A73" s="266" t="s">
        <v>903</v>
      </c>
      <c r="B73" s="266" t="s">
        <v>1783</v>
      </c>
      <c r="C73" s="329" t="s">
        <v>1053</v>
      </c>
      <c r="D73" s="330"/>
      <c r="E73" s="330"/>
      <c r="F73" s="331"/>
    </row>
    <row r="74" spans="1:6" ht="12.75" customHeight="1">
      <c r="A74" s="266" t="s">
        <v>903</v>
      </c>
      <c r="B74" s="266" t="s">
        <v>1784</v>
      </c>
      <c r="C74" s="329" t="s">
        <v>1737</v>
      </c>
      <c r="D74" s="330"/>
      <c r="E74" s="330"/>
      <c r="F74" s="331"/>
    </row>
    <row r="75" spans="1:6" ht="12.75" customHeight="1">
      <c r="A75" s="266" t="s">
        <v>903</v>
      </c>
      <c r="B75" s="266" t="s">
        <v>1054</v>
      </c>
      <c r="C75" s="329" t="s">
        <v>544</v>
      </c>
      <c r="D75" s="330"/>
      <c r="E75" s="330"/>
      <c r="F75" s="331"/>
    </row>
    <row r="76" spans="1:6" ht="25.5" customHeight="1">
      <c r="A76" s="266" t="s">
        <v>903</v>
      </c>
      <c r="B76" s="266" t="s">
        <v>1025</v>
      </c>
      <c r="C76" s="329" t="s">
        <v>789</v>
      </c>
      <c r="D76" s="330"/>
      <c r="E76" s="330"/>
      <c r="F76" s="331"/>
    </row>
    <row r="77" spans="1:6" ht="25.5" customHeight="1">
      <c r="A77" s="266" t="s">
        <v>903</v>
      </c>
      <c r="B77" s="266" t="s">
        <v>1026</v>
      </c>
      <c r="C77" s="329" t="s">
        <v>1141</v>
      </c>
      <c r="D77" s="330"/>
      <c r="E77" s="330"/>
      <c r="F77" s="331"/>
    </row>
    <row r="78" spans="1:6" ht="38.25" customHeight="1">
      <c r="A78" s="266" t="s">
        <v>903</v>
      </c>
      <c r="B78" s="266" t="s">
        <v>1027</v>
      </c>
      <c r="C78" s="329" t="s">
        <v>144</v>
      </c>
      <c r="D78" s="330"/>
      <c r="E78" s="330"/>
      <c r="F78" s="331"/>
    </row>
    <row r="79" spans="1:6" ht="25.5" customHeight="1">
      <c r="A79" s="266" t="s">
        <v>903</v>
      </c>
      <c r="B79" s="266" t="s">
        <v>756</v>
      </c>
      <c r="C79" s="329" t="s">
        <v>145</v>
      </c>
      <c r="D79" s="330"/>
      <c r="E79" s="330"/>
      <c r="F79" s="331"/>
    </row>
    <row r="80" spans="1:6" ht="25.5" customHeight="1">
      <c r="A80" s="266" t="s">
        <v>903</v>
      </c>
      <c r="B80" s="266" t="s">
        <v>757</v>
      </c>
      <c r="C80" s="329" t="s">
        <v>1492</v>
      </c>
      <c r="D80" s="330"/>
      <c r="E80" s="330"/>
      <c r="F80" s="331"/>
    </row>
    <row r="81" spans="1:6" ht="25.5" customHeight="1">
      <c r="A81" s="266" t="s">
        <v>903</v>
      </c>
      <c r="B81" s="266" t="s">
        <v>168</v>
      </c>
      <c r="C81" s="329" t="s">
        <v>1762</v>
      </c>
      <c r="D81" s="330"/>
      <c r="E81" s="330"/>
      <c r="F81" s="331"/>
    </row>
    <row r="82" spans="1:6" ht="25.5" customHeight="1">
      <c r="A82" s="266" t="s">
        <v>903</v>
      </c>
      <c r="B82" s="266" t="s">
        <v>169</v>
      </c>
      <c r="C82" s="329" t="s">
        <v>609</v>
      </c>
      <c r="D82" s="330"/>
      <c r="E82" s="330"/>
      <c r="F82" s="331"/>
    </row>
    <row r="83" spans="1:6" ht="25.5" customHeight="1">
      <c r="A83" s="266" t="s">
        <v>903</v>
      </c>
      <c r="B83" s="266" t="s">
        <v>170</v>
      </c>
      <c r="C83" s="329" t="s">
        <v>1598</v>
      </c>
      <c r="D83" s="330"/>
      <c r="E83" s="330"/>
      <c r="F83" s="331"/>
    </row>
    <row r="84" spans="1:6" ht="25.5" customHeight="1">
      <c r="A84" s="266" t="s">
        <v>903</v>
      </c>
      <c r="B84" s="266" t="s">
        <v>171</v>
      </c>
      <c r="C84" s="329" t="s">
        <v>827</v>
      </c>
      <c r="D84" s="330"/>
      <c r="E84" s="330"/>
      <c r="F84" s="331"/>
    </row>
    <row r="85" spans="1:6" ht="25.5" customHeight="1">
      <c r="A85" s="266" t="s">
        <v>903</v>
      </c>
      <c r="B85" s="266" t="s">
        <v>1764</v>
      </c>
      <c r="C85" s="329" t="s">
        <v>37</v>
      </c>
      <c r="D85" s="330"/>
      <c r="E85" s="330"/>
      <c r="F85" s="331"/>
    </row>
    <row r="86" spans="1:6" ht="25.5" customHeight="1">
      <c r="A86" s="266" t="s">
        <v>903</v>
      </c>
      <c r="B86" s="266" t="s">
        <v>1809</v>
      </c>
      <c r="C86" s="329" t="s">
        <v>828</v>
      </c>
      <c r="D86" s="330"/>
      <c r="E86" s="330"/>
      <c r="F86" s="331"/>
    </row>
    <row r="87" spans="1:6" ht="25.5" customHeight="1">
      <c r="A87" s="266" t="s">
        <v>903</v>
      </c>
      <c r="B87" s="266" t="s">
        <v>285</v>
      </c>
      <c r="C87" s="329" t="s">
        <v>17</v>
      </c>
      <c r="D87" s="330"/>
      <c r="E87" s="330"/>
      <c r="F87" s="331"/>
    </row>
    <row r="88" spans="1:6" ht="25.5" customHeight="1">
      <c r="A88" s="266" t="s">
        <v>903</v>
      </c>
      <c r="B88" s="266" t="s">
        <v>387</v>
      </c>
      <c r="C88" s="329" t="s">
        <v>911</v>
      </c>
      <c r="D88" s="330"/>
      <c r="E88" s="330"/>
      <c r="F88" s="331"/>
    </row>
    <row r="89" spans="1:6" ht="25.5" customHeight="1">
      <c r="A89" s="266" t="s">
        <v>903</v>
      </c>
      <c r="B89" s="266" t="s">
        <v>555</v>
      </c>
      <c r="C89" s="329" t="s">
        <v>530</v>
      </c>
      <c r="D89" s="330"/>
      <c r="E89" s="330"/>
      <c r="F89" s="331"/>
    </row>
    <row r="90" spans="1:6" ht="25.5" customHeight="1">
      <c r="A90" s="266" t="s">
        <v>903</v>
      </c>
      <c r="B90" s="266" t="s">
        <v>556</v>
      </c>
      <c r="C90" s="329" t="s">
        <v>531</v>
      </c>
      <c r="D90" s="330"/>
      <c r="E90" s="330"/>
      <c r="F90" s="331"/>
    </row>
    <row r="91" spans="1:6" ht="25.5" customHeight="1">
      <c r="A91" s="266" t="s">
        <v>903</v>
      </c>
      <c r="B91" s="266" t="s">
        <v>557</v>
      </c>
      <c r="C91" s="329" t="s">
        <v>317</v>
      </c>
      <c r="D91" s="330"/>
      <c r="E91" s="330"/>
      <c r="F91" s="331"/>
    </row>
    <row r="92" spans="1:6" ht="25.5" customHeight="1">
      <c r="A92" s="266" t="s">
        <v>903</v>
      </c>
      <c r="B92" s="266" t="s">
        <v>558</v>
      </c>
      <c r="C92" s="329" t="s">
        <v>841</v>
      </c>
      <c r="D92" s="330"/>
      <c r="E92" s="330"/>
      <c r="F92" s="331"/>
    </row>
    <row r="93" spans="1:6" ht="25.5" customHeight="1">
      <c r="A93" s="266" t="s">
        <v>903</v>
      </c>
      <c r="B93" s="266" t="s">
        <v>1028</v>
      </c>
      <c r="C93" s="329" t="s">
        <v>617</v>
      </c>
      <c r="D93" s="330"/>
      <c r="E93" s="330"/>
      <c r="F93" s="331"/>
    </row>
    <row r="94" spans="1:6" ht="25.5" customHeight="1">
      <c r="A94" s="270" t="s">
        <v>903</v>
      </c>
      <c r="B94" s="270" t="s">
        <v>1029</v>
      </c>
      <c r="C94" s="329" t="s">
        <v>842</v>
      </c>
      <c r="D94" s="330"/>
      <c r="E94" s="330"/>
      <c r="F94" s="331"/>
    </row>
    <row r="95" spans="1:7" ht="25.5" customHeight="1">
      <c r="A95" s="266" t="s">
        <v>903</v>
      </c>
      <c r="B95" s="266" t="s">
        <v>1043</v>
      </c>
      <c r="C95" s="329" t="s">
        <v>203</v>
      </c>
      <c r="D95" s="330"/>
      <c r="E95" s="330"/>
      <c r="F95" s="331"/>
      <c r="G95" s="150"/>
    </row>
    <row r="96" spans="1:7" ht="25.5" customHeight="1">
      <c r="A96" s="273" t="s">
        <v>903</v>
      </c>
      <c r="B96" s="266" t="s">
        <v>949</v>
      </c>
      <c r="C96" s="329" t="s">
        <v>1705</v>
      </c>
      <c r="D96" s="330"/>
      <c r="E96" s="330"/>
      <c r="F96" s="331"/>
      <c r="G96" s="150"/>
    </row>
    <row r="97" spans="1:6" ht="12.75" customHeight="1">
      <c r="A97" s="332" t="s">
        <v>729</v>
      </c>
      <c r="B97" s="333"/>
      <c r="C97" s="333"/>
      <c r="D97" s="333"/>
      <c r="E97" s="333"/>
      <c r="F97" s="334"/>
    </row>
    <row r="98" spans="1:6" ht="12.75" customHeight="1">
      <c r="A98" s="273" t="s">
        <v>428</v>
      </c>
      <c r="B98" s="266" t="s">
        <v>1668</v>
      </c>
      <c r="C98" s="329" t="s">
        <v>1669</v>
      </c>
      <c r="D98" s="330"/>
      <c r="E98" s="330"/>
      <c r="F98" s="331"/>
    </row>
    <row r="99" spans="1:6" ht="12.75" customHeight="1">
      <c r="A99" s="273" t="s">
        <v>428</v>
      </c>
      <c r="B99" s="266" t="s">
        <v>1666</v>
      </c>
      <c r="C99" s="329" t="s">
        <v>1671</v>
      </c>
      <c r="D99" s="330"/>
      <c r="E99" s="330"/>
      <c r="F99" s="331"/>
    </row>
    <row r="100" spans="1:6" s="90" customFormat="1" ht="12.75" customHeight="1">
      <c r="A100" s="273" t="s">
        <v>428</v>
      </c>
      <c r="B100" s="268" t="s">
        <v>1597</v>
      </c>
      <c r="C100" s="329" t="s">
        <v>1340</v>
      </c>
      <c r="D100" s="330"/>
      <c r="E100" s="330"/>
      <c r="F100" s="331"/>
    </row>
    <row r="101" spans="1:6" s="90" customFormat="1" ht="25.5" customHeight="1">
      <c r="A101" s="273" t="s">
        <v>428</v>
      </c>
      <c r="B101" s="271" t="s">
        <v>850</v>
      </c>
      <c r="C101" s="326" t="s">
        <v>22</v>
      </c>
      <c r="D101" s="327"/>
      <c r="E101" s="327"/>
      <c r="F101" s="328"/>
    </row>
    <row r="102" spans="1:6" s="90" customFormat="1" ht="25.5" customHeight="1">
      <c r="A102" s="273" t="s">
        <v>428</v>
      </c>
      <c r="B102" s="271" t="s">
        <v>1158</v>
      </c>
      <c r="C102" s="326" t="s">
        <v>4</v>
      </c>
      <c r="D102" s="327"/>
      <c r="E102" s="327"/>
      <c r="F102" s="328"/>
    </row>
    <row r="103" spans="1:6" s="90" customFormat="1" ht="12.75">
      <c r="A103" s="273" t="s">
        <v>428</v>
      </c>
      <c r="B103" s="271" t="s">
        <v>1748</v>
      </c>
      <c r="C103" s="326" t="s">
        <v>1749</v>
      </c>
      <c r="D103" s="327"/>
      <c r="E103" s="327"/>
      <c r="F103" s="328"/>
    </row>
    <row r="104" spans="1:6" s="90" customFormat="1" ht="25.5" customHeight="1">
      <c r="A104" s="273" t="s">
        <v>428</v>
      </c>
      <c r="B104" s="271" t="s">
        <v>1641</v>
      </c>
      <c r="C104" s="326" t="s">
        <v>1642</v>
      </c>
      <c r="D104" s="327"/>
      <c r="E104" s="327"/>
      <c r="F104" s="328"/>
    </row>
    <row r="105" spans="1:6" s="90" customFormat="1" ht="25.5" customHeight="1">
      <c r="A105" s="273" t="s">
        <v>428</v>
      </c>
      <c r="B105" s="271" t="s">
        <v>1765</v>
      </c>
      <c r="C105" s="326" t="s">
        <v>1766</v>
      </c>
      <c r="D105" s="327"/>
      <c r="E105" s="327"/>
      <c r="F105" s="328"/>
    </row>
    <row r="106" spans="1:6" s="90" customFormat="1" ht="12.75" customHeight="1">
      <c r="A106" s="273" t="s">
        <v>428</v>
      </c>
      <c r="B106" s="271" t="s">
        <v>1599</v>
      </c>
      <c r="C106" s="326" t="s">
        <v>1059</v>
      </c>
      <c r="D106" s="327"/>
      <c r="E106" s="327"/>
      <c r="F106" s="328"/>
    </row>
    <row r="107" spans="1:6" ht="12.75" customHeight="1">
      <c r="A107" s="273" t="s">
        <v>428</v>
      </c>
      <c r="B107" s="266" t="s">
        <v>826</v>
      </c>
      <c r="C107" s="329" t="s">
        <v>671</v>
      </c>
      <c r="D107" s="330"/>
      <c r="E107" s="330"/>
      <c r="F107" s="331"/>
    </row>
    <row r="108" spans="1:6" s="90" customFormat="1" ht="25.5" customHeight="1">
      <c r="A108" s="273" t="s">
        <v>428</v>
      </c>
      <c r="B108" s="271" t="s">
        <v>747</v>
      </c>
      <c r="C108" s="326" t="s">
        <v>672</v>
      </c>
      <c r="D108" s="327"/>
      <c r="E108" s="327"/>
      <c r="F108" s="328"/>
    </row>
    <row r="109" spans="1:6" s="90" customFormat="1" ht="25.5" customHeight="1">
      <c r="A109" s="273" t="s">
        <v>428</v>
      </c>
      <c r="B109" s="271" t="s">
        <v>1750</v>
      </c>
      <c r="C109" s="326" t="s">
        <v>1751</v>
      </c>
      <c r="D109" s="327"/>
      <c r="E109" s="327"/>
      <c r="F109" s="328"/>
    </row>
    <row r="110" spans="1:6" s="90" customFormat="1" ht="38.25" customHeight="1">
      <c r="A110" s="273" t="s">
        <v>428</v>
      </c>
      <c r="B110" s="271" t="s">
        <v>591</v>
      </c>
      <c r="C110" s="326" t="s">
        <v>1363</v>
      </c>
      <c r="D110" s="327"/>
      <c r="E110" s="327"/>
      <c r="F110" s="328"/>
    </row>
    <row r="111" spans="1:6" s="90" customFormat="1" ht="12.75">
      <c r="A111" s="273" t="s">
        <v>428</v>
      </c>
      <c r="B111" s="271" t="s">
        <v>1752</v>
      </c>
      <c r="C111" s="326" t="s">
        <v>1753</v>
      </c>
      <c r="D111" s="327"/>
      <c r="E111" s="327"/>
      <c r="F111" s="328"/>
    </row>
    <row r="112" spans="1:7" ht="25.5" customHeight="1">
      <c r="A112" s="273" t="s">
        <v>428</v>
      </c>
      <c r="B112" s="271" t="s">
        <v>1136</v>
      </c>
      <c r="C112" s="326" t="s">
        <v>9</v>
      </c>
      <c r="D112" s="327"/>
      <c r="E112" s="327"/>
      <c r="F112" s="328"/>
      <c r="G112" s="150"/>
    </row>
    <row r="113" spans="1:7" ht="12.75" customHeight="1">
      <c r="A113" s="273" t="s">
        <v>428</v>
      </c>
      <c r="B113" s="271" t="s">
        <v>839</v>
      </c>
      <c r="C113" s="326" t="s">
        <v>257</v>
      </c>
      <c r="D113" s="327"/>
      <c r="E113" s="327"/>
      <c r="F113" s="328"/>
      <c r="G113" s="150"/>
    </row>
    <row r="114" spans="1:7" ht="25.5" customHeight="1">
      <c r="A114" s="273" t="s">
        <v>428</v>
      </c>
      <c r="B114" s="266" t="s">
        <v>1480</v>
      </c>
      <c r="C114" s="329" t="s">
        <v>703</v>
      </c>
      <c r="D114" s="330"/>
      <c r="E114" s="330"/>
      <c r="F114" s="331"/>
      <c r="G114" s="150"/>
    </row>
    <row r="115" spans="1:7" s="90" customFormat="1" ht="12.75" customHeight="1">
      <c r="A115" s="273" t="s">
        <v>428</v>
      </c>
      <c r="B115" s="266" t="s">
        <v>1783</v>
      </c>
      <c r="C115" s="329" t="s">
        <v>1053</v>
      </c>
      <c r="D115" s="330"/>
      <c r="E115" s="330"/>
      <c r="F115" s="331"/>
      <c r="G115" s="152"/>
    </row>
    <row r="116" spans="1:6" s="90" customFormat="1" ht="25.5" customHeight="1">
      <c r="A116" s="273" t="s">
        <v>428</v>
      </c>
      <c r="B116" s="266" t="s">
        <v>949</v>
      </c>
      <c r="C116" s="329" t="s">
        <v>1705</v>
      </c>
      <c r="D116" s="330"/>
      <c r="E116" s="330"/>
      <c r="F116" s="331"/>
    </row>
    <row r="117" spans="1:6" ht="12.75" customHeight="1">
      <c r="A117" s="332" t="s">
        <v>730</v>
      </c>
      <c r="B117" s="333"/>
      <c r="C117" s="333"/>
      <c r="D117" s="333"/>
      <c r="E117" s="333"/>
      <c r="F117" s="334"/>
    </row>
    <row r="118" spans="1:7" ht="12.75" customHeight="1">
      <c r="A118" s="273" t="s">
        <v>900</v>
      </c>
      <c r="B118" s="266" t="s">
        <v>1666</v>
      </c>
      <c r="C118" s="329" t="s">
        <v>1671</v>
      </c>
      <c r="D118" s="330"/>
      <c r="E118" s="330"/>
      <c r="F118" s="331"/>
      <c r="G118" s="150"/>
    </row>
    <row r="119" spans="1:7" ht="12.75" customHeight="1">
      <c r="A119" s="273" t="s">
        <v>900</v>
      </c>
      <c r="B119" s="268" t="s">
        <v>1597</v>
      </c>
      <c r="C119" s="329" t="s">
        <v>1340</v>
      </c>
      <c r="D119" s="330"/>
      <c r="E119" s="330"/>
      <c r="F119" s="331"/>
      <c r="G119" s="150"/>
    </row>
    <row r="120" spans="1:7" ht="27.75" customHeight="1">
      <c r="A120" s="273" t="s">
        <v>900</v>
      </c>
      <c r="B120" s="271" t="s">
        <v>363</v>
      </c>
      <c r="C120" s="326" t="s">
        <v>138</v>
      </c>
      <c r="D120" s="327"/>
      <c r="E120" s="327"/>
      <c r="F120" s="328"/>
      <c r="G120" s="150"/>
    </row>
    <row r="121" spans="1:7" ht="25.5" customHeight="1">
      <c r="A121" s="273" t="s">
        <v>900</v>
      </c>
      <c r="B121" s="266" t="s">
        <v>1480</v>
      </c>
      <c r="C121" s="329" t="s">
        <v>703</v>
      </c>
      <c r="D121" s="330"/>
      <c r="E121" s="330"/>
      <c r="F121" s="331"/>
      <c r="G121" s="150"/>
    </row>
    <row r="122" spans="1:7" ht="38.25" customHeight="1">
      <c r="A122" s="273" t="s">
        <v>900</v>
      </c>
      <c r="B122" s="266" t="s">
        <v>1767</v>
      </c>
      <c r="C122" s="329" t="s">
        <v>172</v>
      </c>
      <c r="D122" s="330"/>
      <c r="E122" s="330"/>
      <c r="F122" s="331"/>
      <c r="G122" s="150"/>
    </row>
    <row r="123" spans="1:7" ht="12.75" customHeight="1">
      <c r="A123" s="273" t="s">
        <v>900</v>
      </c>
      <c r="B123" s="266" t="s">
        <v>1783</v>
      </c>
      <c r="C123" s="329" t="s">
        <v>1053</v>
      </c>
      <c r="D123" s="330"/>
      <c r="E123" s="330"/>
      <c r="F123" s="331"/>
      <c r="G123" s="150"/>
    </row>
    <row r="124" spans="1:6" ht="25.5" customHeight="1">
      <c r="A124" s="273" t="s">
        <v>900</v>
      </c>
      <c r="B124" s="266" t="s">
        <v>949</v>
      </c>
      <c r="C124" s="329" t="s">
        <v>1705</v>
      </c>
      <c r="D124" s="330"/>
      <c r="E124" s="330"/>
      <c r="F124" s="331"/>
    </row>
    <row r="125" spans="1:7" ht="12.75" customHeight="1">
      <c r="A125" s="332" t="s">
        <v>731</v>
      </c>
      <c r="B125" s="333"/>
      <c r="C125" s="333"/>
      <c r="D125" s="333"/>
      <c r="E125" s="333"/>
      <c r="F125" s="334"/>
      <c r="G125" s="150"/>
    </row>
    <row r="126" spans="1:6" ht="12.75" customHeight="1">
      <c r="A126" s="273" t="s">
        <v>902</v>
      </c>
      <c r="B126" s="266" t="s">
        <v>1668</v>
      </c>
      <c r="C126" s="329" t="s">
        <v>1669</v>
      </c>
      <c r="D126" s="330"/>
      <c r="E126" s="330"/>
      <c r="F126" s="331"/>
    </row>
    <row r="127" spans="1:6" ht="12.75" customHeight="1">
      <c r="A127" s="273" t="s">
        <v>902</v>
      </c>
      <c r="B127" s="266" t="s">
        <v>1666</v>
      </c>
      <c r="C127" s="329" t="s">
        <v>1671</v>
      </c>
      <c r="D127" s="330"/>
      <c r="E127" s="330"/>
      <c r="F127" s="331"/>
    </row>
    <row r="128" spans="1:6" ht="12.75" customHeight="1">
      <c r="A128" s="273" t="s">
        <v>902</v>
      </c>
      <c r="B128" s="268" t="s">
        <v>1597</v>
      </c>
      <c r="C128" s="329" t="s">
        <v>1340</v>
      </c>
      <c r="D128" s="330"/>
      <c r="E128" s="330"/>
      <c r="F128" s="331"/>
    </row>
    <row r="129" spans="1:6" ht="25.5" customHeight="1">
      <c r="A129" s="273" t="s">
        <v>902</v>
      </c>
      <c r="B129" s="266" t="s">
        <v>1480</v>
      </c>
      <c r="C129" s="329" t="s">
        <v>703</v>
      </c>
      <c r="D129" s="330"/>
      <c r="E129" s="330"/>
      <c r="F129" s="331"/>
    </row>
    <row r="130" spans="1:7" ht="25.5" customHeight="1">
      <c r="A130" s="273" t="s">
        <v>902</v>
      </c>
      <c r="B130" s="266" t="s">
        <v>1214</v>
      </c>
      <c r="C130" s="329" t="s">
        <v>1719</v>
      </c>
      <c r="D130" s="330"/>
      <c r="E130" s="330"/>
      <c r="F130" s="331"/>
      <c r="G130" s="150"/>
    </row>
    <row r="131" spans="1:7" ht="12.75" customHeight="1">
      <c r="A131" s="273" t="s">
        <v>902</v>
      </c>
      <c r="B131" s="266" t="s">
        <v>1783</v>
      </c>
      <c r="C131" s="329" t="s">
        <v>1053</v>
      </c>
      <c r="D131" s="330"/>
      <c r="E131" s="330"/>
      <c r="F131" s="331"/>
      <c r="G131" s="150"/>
    </row>
    <row r="132" spans="1:7" ht="25.5" customHeight="1">
      <c r="A132" s="273" t="s">
        <v>902</v>
      </c>
      <c r="B132" s="266" t="s">
        <v>949</v>
      </c>
      <c r="C132" s="329" t="s">
        <v>1705</v>
      </c>
      <c r="D132" s="330"/>
      <c r="E132" s="330"/>
      <c r="F132" s="331"/>
      <c r="G132" s="150"/>
    </row>
    <row r="133" spans="1:7" ht="12.75" customHeight="1">
      <c r="A133" s="332" t="s">
        <v>1060</v>
      </c>
      <c r="B133" s="333"/>
      <c r="C133" s="333"/>
      <c r="D133" s="333"/>
      <c r="E133" s="333"/>
      <c r="F133" s="334"/>
      <c r="G133" s="150"/>
    </row>
    <row r="134" spans="1:7" ht="12.75" customHeight="1">
      <c r="A134" s="273" t="s">
        <v>1638</v>
      </c>
      <c r="B134" s="266" t="s">
        <v>1668</v>
      </c>
      <c r="C134" s="329" t="s">
        <v>1669</v>
      </c>
      <c r="D134" s="330"/>
      <c r="E134" s="330"/>
      <c r="F134" s="331"/>
      <c r="G134" s="150"/>
    </row>
    <row r="135" spans="1:7" ht="25.5" customHeight="1">
      <c r="A135" s="273" t="s">
        <v>1638</v>
      </c>
      <c r="B135" s="266" t="s">
        <v>1667</v>
      </c>
      <c r="C135" s="329" t="s">
        <v>1670</v>
      </c>
      <c r="D135" s="330"/>
      <c r="E135" s="330"/>
      <c r="F135" s="331"/>
      <c r="G135" s="150"/>
    </row>
    <row r="136" spans="1:7" ht="12.75" customHeight="1">
      <c r="A136" s="273" t="s">
        <v>1638</v>
      </c>
      <c r="B136" s="266" t="s">
        <v>1666</v>
      </c>
      <c r="C136" s="329" t="s">
        <v>1671</v>
      </c>
      <c r="D136" s="330"/>
      <c r="E136" s="330"/>
      <c r="F136" s="331"/>
      <c r="G136" s="150"/>
    </row>
    <row r="137" spans="1:7" ht="12.75" customHeight="1">
      <c r="A137" s="273" t="s">
        <v>1638</v>
      </c>
      <c r="B137" s="268" t="s">
        <v>1597</v>
      </c>
      <c r="C137" s="329" t="s">
        <v>1340</v>
      </c>
      <c r="D137" s="330"/>
      <c r="E137" s="330"/>
      <c r="F137" s="331"/>
      <c r="G137" s="150"/>
    </row>
    <row r="138" spans="1:6" ht="12.75" customHeight="1">
      <c r="A138" s="266" t="s">
        <v>1638</v>
      </c>
      <c r="B138" s="266" t="s">
        <v>1783</v>
      </c>
      <c r="C138" s="329" t="s">
        <v>1053</v>
      </c>
      <c r="D138" s="330"/>
      <c r="E138" s="330"/>
      <c r="F138" s="331"/>
    </row>
    <row r="139" spans="1:6" ht="12.75" customHeight="1">
      <c r="A139" s="332" t="s">
        <v>1129</v>
      </c>
      <c r="B139" s="333"/>
      <c r="C139" s="333"/>
      <c r="D139" s="333"/>
      <c r="E139" s="333"/>
      <c r="F139" s="334"/>
    </row>
    <row r="140" spans="1:6" ht="12.75" customHeight="1">
      <c r="A140" s="274" t="s">
        <v>1722</v>
      </c>
      <c r="B140" s="275" t="s">
        <v>1597</v>
      </c>
      <c r="C140" s="335" t="s">
        <v>1340</v>
      </c>
      <c r="D140" s="336"/>
      <c r="E140" s="336"/>
      <c r="F140" s="337"/>
    </row>
    <row r="141" spans="1:6" ht="39" customHeight="1">
      <c r="A141" s="276" t="s">
        <v>1722</v>
      </c>
      <c r="B141" s="266" t="s">
        <v>1088</v>
      </c>
      <c r="C141" s="335" t="s">
        <v>1660</v>
      </c>
      <c r="D141" s="336"/>
      <c r="E141" s="336"/>
      <c r="F141" s="337"/>
    </row>
    <row r="142" spans="1:6" ht="12.75" customHeight="1">
      <c r="A142" s="338" t="s">
        <v>950</v>
      </c>
      <c r="B142" s="339"/>
      <c r="C142" s="339"/>
      <c r="D142" s="339"/>
      <c r="E142" s="339"/>
      <c r="F142" s="340"/>
    </row>
    <row r="143" spans="1:7" ht="25.5" customHeight="1">
      <c r="A143" s="273" t="s">
        <v>384</v>
      </c>
      <c r="B143" s="268" t="s">
        <v>390</v>
      </c>
      <c r="C143" s="329" t="s">
        <v>1211</v>
      </c>
      <c r="D143" s="330"/>
      <c r="E143" s="330"/>
      <c r="F143" s="331"/>
      <c r="G143" s="150"/>
    </row>
    <row r="144" spans="1:6" ht="38.25" customHeight="1">
      <c r="A144" s="266" t="s">
        <v>384</v>
      </c>
      <c r="B144" s="266" t="s">
        <v>1328</v>
      </c>
      <c r="C144" s="329" t="s">
        <v>93</v>
      </c>
      <c r="D144" s="330"/>
      <c r="E144" s="330"/>
      <c r="F144" s="331"/>
    </row>
    <row r="145" spans="1:7" ht="25.5" customHeight="1">
      <c r="A145" s="266" t="s">
        <v>384</v>
      </c>
      <c r="B145" s="266" t="s">
        <v>1713</v>
      </c>
      <c r="C145" s="329" t="s">
        <v>1078</v>
      </c>
      <c r="D145" s="330"/>
      <c r="E145" s="330"/>
      <c r="F145" s="331"/>
      <c r="G145" s="142"/>
    </row>
    <row r="146" spans="1:7" ht="12.75" customHeight="1">
      <c r="A146" s="266" t="s">
        <v>384</v>
      </c>
      <c r="B146" s="266" t="s">
        <v>1668</v>
      </c>
      <c r="C146" s="329" t="s">
        <v>1669</v>
      </c>
      <c r="D146" s="330"/>
      <c r="E146" s="330"/>
      <c r="F146" s="331"/>
      <c r="G146" s="142"/>
    </row>
    <row r="147" spans="1:7" ht="25.5" customHeight="1">
      <c r="A147" s="266" t="s">
        <v>384</v>
      </c>
      <c r="B147" s="266" t="s">
        <v>1667</v>
      </c>
      <c r="C147" s="329" t="s">
        <v>1670</v>
      </c>
      <c r="D147" s="330"/>
      <c r="E147" s="330"/>
      <c r="F147" s="331"/>
      <c r="G147" s="142"/>
    </row>
    <row r="148" spans="1:6" ht="12.75" customHeight="1">
      <c r="A148" s="266" t="s">
        <v>384</v>
      </c>
      <c r="B148" s="266" t="s">
        <v>1666</v>
      </c>
      <c r="C148" s="329" t="s">
        <v>1671</v>
      </c>
      <c r="D148" s="330"/>
      <c r="E148" s="330"/>
      <c r="F148" s="331"/>
    </row>
    <row r="149" spans="1:7" ht="38.25" customHeight="1">
      <c r="A149" s="273" t="s">
        <v>384</v>
      </c>
      <c r="B149" s="266" t="s">
        <v>1672</v>
      </c>
      <c r="C149" s="329" t="s">
        <v>361</v>
      </c>
      <c r="D149" s="330"/>
      <c r="E149" s="330"/>
      <c r="F149" s="331"/>
      <c r="G149" s="150"/>
    </row>
    <row r="150" spans="1:7" ht="38.25" customHeight="1">
      <c r="A150" s="273" t="s">
        <v>384</v>
      </c>
      <c r="B150" s="266" t="s">
        <v>830</v>
      </c>
      <c r="C150" s="329" t="s">
        <v>1100</v>
      </c>
      <c r="D150" s="330"/>
      <c r="E150" s="330"/>
      <c r="F150" s="331"/>
      <c r="G150" s="150"/>
    </row>
    <row r="151" spans="1:7" ht="51" customHeight="1">
      <c r="A151" s="273" t="s">
        <v>384</v>
      </c>
      <c r="B151" s="266" t="s">
        <v>831</v>
      </c>
      <c r="C151" s="329" t="s">
        <v>1423</v>
      </c>
      <c r="D151" s="330"/>
      <c r="E151" s="330"/>
      <c r="F151" s="331"/>
      <c r="G151" s="150"/>
    </row>
    <row r="152" spans="1:7" ht="51" customHeight="1">
      <c r="A152" s="273" t="s">
        <v>384</v>
      </c>
      <c r="B152" s="266" t="s">
        <v>832</v>
      </c>
      <c r="C152" s="329" t="s">
        <v>1717</v>
      </c>
      <c r="D152" s="330"/>
      <c r="E152" s="330"/>
      <c r="F152" s="331"/>
      <c r="G152" s="150"/>
    </row>
    <row r="153" spans="1:7" ht="25.5" customHeight="1">
      <c r="A153" s="273" t="s">
        <v>384</v>
      </c>
      <c r="B153" s="266" t="s">
        <v>1080</v>
      </c>
      <c r="C153" s="329" t="s">
        <v>1168</v>
      </c>
      <c r="D153" s="330"/>
      <c r="E153" s="330"/>
      <c r="F153" s="331"/>
      <c r="G153" s="150"/>
    </row>
    <row r="154" spans="1:7" ht="25.5" customHeight="1">
      <c r="A154" s="273" t="s">
        <v>384</v>
      </c>
      <c r="B154" s="266" t="s">
        <v>1169</v>
      </c>
      <c r="C154" s="329" t="s">
        <v>1105</v>
      </c>
      <c r="D154" s="330"/>
      <c r="E154" s="330"/>
      <c r="F154" s="331"/>
      <c r="G154" s="150"/>
    </row>
    <row r="155" spans="1:7" ht="12.75" customHeight="1">
      <c r="A155" s="273" t="s">
        <v>384</v>
      </c>
      <c r="B155" s="266" t="s">
        <v>1106</v>
      </c>
      <c r="C155" s="329" t="s">
        <v>1107</v>
      </c>
      <c r="D155" s="330"/>
      <c r="E155" s="330"/>
      <c r="F155" s="331"/>
      <c r="G155" s="150"/>
    </row>
    <row r="156" spans="1:6" s="90" customFormat="1" ht="12.75" customHeight="1">
      <c r="A156" s="266" t="s">
        <v>384</v>
      </c>
      <c r="B156" s="268" t="s">
        <v>485</v>
      </c>
      <c r="C156" s="329" t="s">
        <v>322</v>
      </c>
      <c r="D156" s="330"/>
      <c r="E156" s="330"/>
      <c r="F156" s="331"/>
    </row>
    <row r="157" spans="1:6" s="90" customFormat="1" ht="25.5" customHeight="1">
      <c r="A157" s="266" t="s">
        <v>384</v>
      </c>
      <c r="B157" s="266" t="s">
        <v>1639</v>
      </c>
      <c r="C157" s="329" t="s">
        <v>484</v>
      </c>
      <c r="D157" s="330"/>
      <c r="E157" s="330"/>
      <c r="F157" s="331"/>
    </row>
    <row r="158" spans="1:7" ht="38.25" customHeight="1">
      <c r="A158" s="273" t="s">
        <v>384</v>
      </c>
      <c r="B158" s="266" t="s">
        <v>833</v>
      </c>
      <c r="C158" s="329" t="s">
        <v>835</v>
      </c>
      <c r="D158" s="330"/>
      <c r="E158" s="330"/>
      <c r="F158" s="331"/>
      <c r="G158" s="150"/>
    </row>
    <row r="159" spans="1:6" s="90" customFormat="1" ht="25.5" customHeight="1">
      <c r="A159" s="266" t="s">
        <v>384</v>
      </c>
      <c r="B159" s="266" t="s">
        <v>834</v>
      </c>
      <c r="C159" s="329" t="s">
        <v>836</v>
      </c>
      <c r="D159" s="330"/>
      <c r="E159" s="330"/>
      <c r="F159" s="331"/>
    </row>
    <row r="160" spans="1:6" s="90" customFormat="1" ht="25.5" customHeight="1">
      <c r="A160" s="266" t="s">
        <v>384</v>
      </c>
      <c r="B160" s="266" t="s">
        <v>889</v>
      </c>
      <c r="C160" s="329" t="s">
        <v>520</v>
      </c>
      <c r="D160" s="330"/>
      <c r="E160" s="330"/>
      <c r="F160" s="331"/>
    </row>
    <row r="161" spans="1:7" ht="25.5" customHeight="1">
      <c r="A161" s="273" t="s">
        <v>384</v>
      </c>
      <c r="B161" s="266" t="s">
        <v>1361</v>
      </c>
      <c r="C161" s="329" t="s">
        <v>702</v>
      </c>
      <c r="D161" s="330"/>
      <c r="E161" s="330"/>
      <c r="F161" s="331"/>
      <c r="G161" s="150"/>
    </row>
    <row r="162" spans="1:7" ht="25.5" customHeight="1">
      <c r="A162" s="273" t="s">
        <v>384</v>
      </c>
      <c r="B162" s="266" t="s">
        <v>1082</v>
      </c>
      <c r="C162" s="329" t="s">
        <v>564</v>
      </c>
      <c r="D162" s="330"/>
      <c r="E162" s="330"/>
      <c r="F162" s="331"/>
      <c r="G162" s="150"/>
    </row>
    <row r="163" spans="1:6" s="90" customFormat="1" ht="12.75" customHeight="1">
      <c r="A163" s="266" t="s">
        <v>384</v>
      </c>
      <c r="B163" s="268" t="s">
        <v>1597</v>
      </c>
      <c r="C163" s="329" t="s">
        <v>1340</v>
      </c>
      <c r="D163" s="330"/>
      <c r="E163" s="330"/>
      <c r="F163" s="331"/>
    </row>
    <row r="164" spans="1:6" ht="12.75" customHeight="1">
      <c r="A164" s="266" t="s">
        <v>384</v>
      </c>
      <c r="B164" s="268" t="s">
        <v>1776</v>
      </c>
      <c r="C164" s="329" t="s">
        <v>1775</v>
      </c>
      <c r="D164" s="330"/>
      <c r="E164" s="330"/>
      <c r="F164" s="331"/>
    </row>
    <row r="165" spans="1:6" ht="12.75" customHeight="1">
      <c r="A165" s="273" t="s">
        <v>384</v>
      </c>
      <c r="B165" s="277" t="s">
        <v>837</v>
      </c>
      <c r="C165" s="329" t="s">
        <v>838</v>
      </c>
      <c r="D165" s="330"/>
      <c r="E165" s="330"/>
      <c r="F165" s="331"/>
    </row>
    <row r="166" spans="1:6" s="90" customFormat="1" ht="38.25" customHeight="1">
      <c r="A166" s="271" t="s">
        <v>384</v>
      </c>
      <c r="B166" s="271" t="s">
        <v>849</v>
      </c>
      <c r="C166" s="326" t="s">
        <v>18</v>
      </c>
      <c r="D166" s="327"/>
      <c r="E166" s="327"/>
      <c r="F166" s="328"/>
    </row>
    <row r="167" spans="1:6" ht="12.75" customHeight="1">
      <c r="A167" s="266" t="s">
        <v>384</v>
      </c>
      <c r="B167" s="271" t="s">
        <v>1045</v>
      </c>
      <c r="C167" s="326" t="s">
        <v>524</v>
      </c>
      <c r="D167" s="327"/>
      <c r="E167" s="327"/>
      <c r="F167" s="328"/>
    </row>
    <row r="168" spans="1:6" ht="25.5" customHeight="1">
      <c r="A168" s="266" t="s">
        <v>384</v>
      </c>
      <c r="B168" s="271" t="s">
        <v>1130</v>
      </c>
      <c r="C168" s="326" t="s">
        <v>1131</v>
      </c>
      <c r="D168" s="327"/>
      <c r="E168" s="327"/>
      <c r="F168" s="328"/>
    </row>
    <row r="169" spans="1:6" ht="25.5" customHeight="1">
      <c r="A169" s="266" t="s">
        <v>384</v>
      </c>
      <c r="B169" s="266" t="s">
        <v>1725</v>
      </c>
      <c r="C169" s="329" t="s">
        <v>1726</v>
      </c>
      <c r="D169" s="330"/>
      <c r="E169" s="330"/>
      <c r="F169" s="331"/>
    </row>
    <row r="170" spans="1:7" ht="25.5" customHeight="1">
      <c r="A170" s="266" t="s">
        <v>384</v>
      </c>
      <c r="B170" s="266" t="s">
        <v>401</v>
      </c>
      <c r="C170" s="329" t="s">
        <v>845</v>
      </c>
      <c r="D170" s="330"/>
      <c r="E170" s="330"/>
      <c r="F170" s="331"/>
      <c r="G170" s="150"/>
    </row>
    <row r="171" spans="1:7" ht="51" customHeight="1">
      <c r="A171" s="266" t="s">
        <v>384</v>
      </c>
      <c r="B171" s="266" t="s">
        <v>969</v>
      </c>
      <c r="C171" s="329" t="s">
        <v>1098</v>
      </c>
      <c r="D171" s="330"/>
      <c r="E171" s="330"/>
      <c r="F171" s="331"/>
      <c r="G171" s="150"/>
    </row>
    <row r="172" spans="1:7" ht="38.25" customHeight="1">
      <c r="A172" s="266" t="s">
        <v>384</v>
      </c>
      <c r="B172" s="266" t="s">
        <v>1099</v>
      </c>
      <c r="C172" s="329" t="s">
        <v>94</v>
      </c>
      <c r="D172" s="330"/>
      <c r="E172" s="330"/>
      <c r="F172" s="331"/>
      <c r="G172" s="150"/>
    </row>
    <row r="173" spans="1:7" ht="25.5" customHeight="1">
      <c r="A173" s="266" t="s">
        <v>384</v>
      </c>
      <c r="B173" s="266" t="s">
        <v>258</v>
      </c>
      <c r="C173" s="329" t="s">
        <v>1201</v>
      </c>
      <c r="D173" s="330"/>
      <c r="E173" s="330"/>
      <c r="F173" s="331"/>
      <c r="G173" s="150"/>
    </row>
    <row r="174" spans="1:7" ht="12.75" customHeight="1">
      <c r="A174" s="266" t="s">
        <v>384</v>
      </c>
      <c r="B174" s="271" t="s">
        <v>1634</v>
      </c>
      <c r="C174" s="326" t="s">
        <v>1633</v>
      </c>
      <c r="D174" s="327"/>
      <c r="E174" s="327"/>
      <c r="F174" s="328"/>
      <c r="G174" s="150"/>
    </row>
    <row r="175" spans="1:6" ht="25.5" customHeight="1">
      <c r="A175" s="266" t="s">
        <v>384</v>
      </c>
      <c r="B175" s="266" t="s">
        <v>1048</v>
      </c>
      <c r="C175" s="329" t="s">
        <v>1047</v>
      </c>
      <c r="D175" s="330"/>
      <c r="E175" s="330"/>
      <c r="F175" s="331"/>
    </row>
    <row r="176" spans="1:6" ht="12.75" customHeight="1">
      <c r="A176" s="266" t="s">
        <v>384</v>
      </c>
      <c r="B176" s="271" t="s">
        <v>365</v>
      </c>
      <c r="C176" s="326" t="s">
        <v>364</v>
      </c>
      <c r="D176" s="327"/>
      <c r="E176" s="327"/>
      <c r="F176" s="328"/>
    </row>
    <row r="177" spans="1:6" ht="25.5" customHeight="1">
      <c r="A177" s="266" t="s">
        <v>384</v>
      </c>
      <c r="B177" s="266" t="s">
        <v>1480</v>
      </c>
      <c r="C177" s="329" t="s">
        <v>703</v>
      </c>
      <c r="D177" s="330"/>
      <c r="E177" s="330"/>
      <c r="F177" s="331"/>
    </row>
    <row r="178" spans="1:6" ht="38.25" customHeight="1">
      <c r="A178" s="266" t="s">
        <v>384</v>
      </c>
      <c r="B178" s="266" t="s">
        <v>1202</v>
      </c>
      <c r="C178" s="329" t="s">
        <v>1539</v>
      </c>
      <c r="D178" s="330"/>
      <c r="E178" s="330"/>
      <c r="F178" s="331"/>
    </row>
    <row r="179" spans="1:6" ht="12.75" customHeight="1">
      <c r="A179" s="266" t="s">
        <v>384</v>
      </c>
      <c r="B179" s="266" t="s">
        <v>1787</v>
      </c>
      <c r="C179" s="329" t="s">
        <v>10</v>
      </c>
      <c r="D179" s="330"/>
      <c r="E179" s="330"/>
      <c r="F179" s="331"/>
    </row>
    <row r="180" spans="1:6" ht="12.75" customHeight="1">
      <c r="A180" s="266" t="s">
        <v>384</v>
      </c>
      <c r="B180" s="266" t="s">
        <v>1783</v>
      </c>
      <c r="C180" s="329" t="s">
        <v>1142</v>
      </c>
      <c r="D180" s="330"/>
      <c r="E180" s="330"/>
      <c r="F180" s="331"/>
    </row>
    <row r="181" spans="1:7" ht="25.5" customHeight="1">
      <c r="A181" s="273" t="s">
        <v>384</v>
      </c>
      <c r="B181" s="266" t="s">
        <v>949</v>
      </c>
      <c r="C181" s="329" t="s">
        <v>1705</v>
      </c>
      <c r="D181" s="330"/>
      <c r="E181" s="330"/>
      <c r="F181" s="331"/>
      <c r="G181" s="150"/>
    </row>
    <row r="182" spans="1:6" ht="24" customHeight="1">
      <c r="A182" s="276" t="s">
        <v>384</v>
      </c>
      <c r="B182" s="266" t="s">
        <v>418</v>
      </c>
      <c r="C182" s="335" t="s">
        <v>1661</v>
      </c>
      <c r="D182" s="336"/>
      <c r="E182" s="336"/>
      <c r="F182" s="337"/>
    </row>
  </sheetData>
  <mergeCells count="166">
    <mergeCell ref="C173:F173"/>
    <mergeCell ref="C172:F172"/>
    <mergeCell ref="C156:F156"/>
    <mergeCell ref="C105:F105"/>
    <mergeCell ref="C135:F135"/>
    <mergeCell ref="C171:F171"/>
    <mergeCell ref="C169:F169"/>
    <mergeCell ref="C112:F112"/>
    <mergeCell ref="C123:F123"/>
    <mergeCell ref="C116:F116"/>
    <mergeCell ref="C101:F101"/>
    <mergeCell ref="C102:F102"/>
    <mergeCell ref="C100:F100"/>
    <mergeCell ref="C96:F96"/>
    <mergeCell ref="C98:F98"/>
    <mergeCell ref="C89:F89"/>
    <mergeCell ref="C82:F82"/>
    <mergeCell ref="C79:F79"/>
    <mergeCell ref="C85:F85"/>
    <mergeCell ref="C80:F80"/>
    <mergeCell ref="C94:F94"/>
    <mergeCell ref="C78:F78"/>
    <mergeCell ref="C63:F63"/>
    <mergeCell ref="C99:F99"/>
    <mergeCell ref="C74:F74"/>
    <mergeCell ref="C95:F95"/>
    <mergeCell ref="C76:F76"/>
    <mergeCell ref="C77:F77"/>
    <mergeCell ref="C67:F67"/>
    <mergeCell ref="C64:F64"/>
    <mergeCell ref="C65:F65"/>
    <mergeCell ref="C70:F70"/>
    <mergeCell ref="C68:F68"/>
    <mergeCell ref="C69:F69"/>
    <mergeCell ref="C75:F75"/>
    <mergeCell ref="C73:F73"/>
    <mergeCell ref="C72:F72"/>
    <mergeCell ref="C71:F71"/>
    <mergeCell ref="C43:F43"/>
    <mergeCell ref="C42:F42"/>
    <mergeCell ref="C41:F41"/>
    <mergeCell ref="C40:F40"/>
    <mergeCell ref="C49:F49"/>
    <mergeCell ref="C46:F46"/>
    <mergeCell ref="C47:F47"/>
    <mergeCell ref="C48:F48"/>
    <mergeCell ref="C50:F50"/>
    <mergeCell ref="C55:F55"/>
    <mergeCell ref="C58:F58"/>
    <mergeCell ref="C59:F59"/>
    <mergeCell ref="C57:F57"/>
    <mergeCell ref="C52:F52"/>
    <mergeCell ref="C51:F51"/>
    <mergeCell ref="C53:F53"/>
    <mergeCell ref="C54:F54"/>
    <mergeCell ref="C56:F56"/>
    <mergeCell ref="C60:F60"/>
    <mergeCell ref="C87:F87"/>
    <mergeCell ref="C83:F83"/>
    <mergeCell ref="C88:F88"/>
    <mergeCell ref="C81:F81"/>
    <mergeCell ref="C86:F86"/>
    <mergeCell ref="C84:F84"/>
    <mergeCell ref="C61:F61"/>
    <mergeCell ref="C66:F66"/>
    <mergeCell ref="C62:F62"/>
    <mergeCell ref="C137:F137"/>
    <mergeCell ref="C136:F136"/>
    <mergeCell ref="C115:F115"/>
    <mergeCell ref="C114:F114"/>
    <mergeCell ref="C121:F121"/>
    <mergeCell ref="C118:F118"/>
    <mergeCell ref="A117:F117"/>
    <mergeCell ref="A125:F125"/>
    <mergeCell ref="C119:F119"/>
    <mergeCell ref="C120:F120"/>
    <mergeCell ref="C151:F151"/>
    <mergeCell ref="C149:F149"/>
    <mergeCell ref="C113:F113"/>
    <mergeCell ref="C140:F140"/>
    <mergeCell ref="A142:F142"/>
    <mergeCell ref="C143:F143"/>
    <mergeCell ref="C141:F141"/>
    <mergeCell ref="C138:F138"/>
    <mergeCell ref="C134:F134"/>
    <mergeCell ref="A139:F139"/>
    <mergeCell ref="C145:F145"/>
    <mergeCell ref="C147:F147"/>
    <mergeCell ref="C150:F150"/>
    <mergeCell ref="C148:F148"/>
    <mergeCell ref="C92:F92"/>
    <mergeCell ref="C91:F91"/>
    <mergeCell ref="C93:F93"/>
    <mergeCell ref="C90:F90"/>
    <mergeCell ref="C28:F28"/>
    <mergeCell ref="C25:F25"/>
    <mergeCell ref="C26:F26"/>
    <mergeCell ref="C23:F23"/>
    <mergeCell ref="C24:F24"/>
    <mergeCell ref="C37:F37"/>
    <mergeCell ref="C38:F38"/>
    <mergeCell ref="C35:F35"/>
    <mergeCell ref="C34:F34"/>
    <mergeCell ref="C29:F29"/>
    <mergeCell ref="C27:F27"/>
    <mergeCell ref="C182:F182"/>
    <mergeCell ref="C158:F158"/>
    <mergeCell ref="C177:F177"/>
    <mergeCell ref="C178:F178"/>
    <mergeCell ref="C159:F159"/>
    <mergeCell ref="C168:F168"/>
    <mergeCell ref="C163:F163"/>
    <mergeCell ref="C162:F162"/>
    <mergeCell ref="C176:F176"/>
    <mergeCell ref="C165:F165"/>
    <mergeCell ref="C160:F160"/>
    <mergeCell ref="C181:F181"/>
    <mergeCell ref="C180:F180"/>
    <mergeCell ref="C179:F179"/>
    <mergeCell ref="C170:F170"/>
    <mergeCell ref="C164:F164"/>
    <mergeCell ref="C175:F175"/>
    <mergeCell ref="C174:F174"/>
    <mergeCell ref="C166:F166"/>
    <mergeCell ref="C167:F167"/>
    <mergeCell ref="C144:F144"/>
    <mergeCell ref="C146:F146"/>
    <mergeCell ref="C161:F161"/>
    <mergeCell ref="C153:F153"/>
    <mergeCell ref="C157:F157"/>
    <mergeCell ref="C154:F154"/>
    <mergeCell ref="C155:F155"/>
    <mergeCell ref="C152:F152"/>
    <mergeCell ref="D11:F11"/>
    <mergeCell ref="A17:F17"/>
    <mergeCell ref="C20:F20"/>
    <mergeCell ref="A21:F21"/>
    <mergeCell ref="A18:F18"/>
    <mergeCell ref="C22:F22"/>
    <mergeCell ref="A44:F44"/>
    <mergeCell ref="C45:F45"/>
    <mergeCell ref="A97:F97"/>
    <mergeCell ref="C39:F39"/>
    <mergeCell ref="C30:F30"/>
    <mergeCell ref="C31:F31"/>
    <mergeCell ref="C32:F32"/>
    <mergeCell ref="C33:F33"/>
    <mergeCell ref="C36:F36"/>
    <mergeCell ref="C124:F124"/>
    <mergeCell ref="C122:F122"/>
    <mergeCell ref="C126:F126"/>
    <mergeCell ref="A133:F133"/>
    <mergeCell ref="C127:F127"/>
    <mergeCell ref="C128:F128"/>
    <mergeCell ref="C129:F129"/>
    <mergeCell ref="C131:F131"/>
    <mergeCell ref="C132:F132"/>
    <mergeCell ref="C130:F130"/>
    <mergeCell ref="C103:F103"/>
    <mergeCell ref="C109:F109"/>
    <mergeCell ref="C111:F111"/>
    <mergeCell ref="C107:F107"/>
    <mergeCell ref="C108:F108"/>
    <mergeCell ref="C110:F110"/>
    <mergeCell ref="C106:F106"/>
    <mergeCell ref="C104:F104"/>
  </mergeCells>
  <printOptions/>
  <pageMargins left="0.69" right="0.53" top="0.3" bottom="0.32" header="0.19" footer="0.16"/>
  <pageSetup firstPageNumber="1" useFirstPageNumber="1" fitToHeight="6" fitToWidth="1" horizontalDpi="600" verticalDpi="600" orientation="portrait" paperSize="9" scale="7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C234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2.375" style="70" bestFit="1" customWidth="1"/>
    <col min="4" max="4" width="8.375" style="3" hidden="1" customWidth="1"/>
    <col min="5" max="16384" width="8.375" style="3" customWidth="1"/>
  </cols>
  <sheetData>
    <row r="2" spans="2:3" ht="12.75">
      <c r="B2" s="11" t="s">
        <v>143</v>
      </c>
      <c r="C2"/>
    </row>
    <row r="3" spans="2:3" ht="12.75">
      <c r="B3" s="11" t="s">
        <v>1091</v>
      </c>
      <c r="C3"/>
    </row>
    <row r="4" spans="2:3" ht="12.75">
      <c r="B4" s="174" t="s">
        <v>85</v>
      </c>
      <c r="C4" s="174"/>
    </row>
    <row r="6" spans="2:3" ht="12.75">
      <c r="B6" s="11" t="s">
        <v>143</v>
      </c>
      <c r="C6"/>
    </row>
    <row r="7" spans="2:3" ht="12.75">
      <c r="B7" s="11" t="s">
        <v>1091</v>
      </c>
      <c r="C7"/>
    </row>
    <row r="8" spans="2:3" ht="12.75">
      <c r="B8" s="174" t="s">
        <v>1226</v>
      </c>
      <c r="C8" s="174"/>
    </row>
    <row r="9" ht="12.75">
      <c r="B9" s="11"/>
    </row>
    <row r="10" ht="10.5" customHeight="1"/>
    <row r="11" spans="1:3" ht="14.25" customHeight="1">
      <c r="A11" s="348" t="s">
        <v>972</v>
      </c>
      <c r="B11" s="348"/>
      <c r="C11" s="348"/>
    </row>
    <row r="12" ht="13.5" thickBot="1">
      <c r="C12" s="70" t="s">
        <v>1092</v>
      </c>
    </row>
    <row r="13" spans="1:3" ht="13.5" thickBot="1">
      <c r="A13" s="71" t="s">
        <v>1712</v>
      </c>
      <c r="B13" s="72" t="s">
        <v>586</v>
      </c>
      <c r="C13" s="73" t="s">
        <v>1479</v>
      </c>
    </row>
    <row r="14" spans="1:3" s="74" customFormat="1" ht="15.75">
      <c r="A14" s="180" t="s">
        <v>1313</v>
      </c>
      <c r="B14" s="181" t="s">
        <v>48</v>
      </c>
      <c r="C14" s="182">
        <f>C15+C23+C38+C49+C54+C69+C85+C91+C96+C109+C131</f>
        <v>2991378.5999999996</v>
      </c>
    </row>
    <row r="15" spans="1:3" ht="15.75">
      <c r="A15" s="183" t="s">
        <v>1792</v>
      </c>
      <c r="B15" s="184" t="s">
        <v>1793</v>
      </c>
      <c r="C15" s="75">
        <f>C18+C16</f>
        <v>1690000</v>
      </c>
    </row>
    <row r="16" spans="1:3" ht="15.75">
      <c r="A16" s="5" t="s">
        <v>973</v>
      </c>
      <c r="B16" s="184" t="s">
        <v>974</v>
      </c>
      <c r="C16" s="75">
        <f>C17</f>
        <v>70000</v>
      </c>
    </row>
    <row r="17" spans="1:3" ht="24">
      <c r="A17" s="185" t="s">
        <v>975</v>
      </c>
      <c r="B17" s="184" t="s">
        <v>976</v>
      </c>
      <c r="C17" s="76">
        <v>70000</v>
      </c>
    </row>
    <row r="18" spans="1:3" ht="15.75">
      <c r="A18" s="5" t="s">
        <v>13</v>
      </c>
      <c r="B18" s="184" t="s">
        <v>14</v>
      </c>
      <c r="C18" s="75">
        <f>C19+C20+C21+C22</f>
        <v>1620000</v>
      </c>
    </row>
    <row r="19" spans="1:3" ht="49.5">
      <c r="A19" s="185" t="s">
        <v>994</v>
      </c>
      <c r="B19" s="184" t="s">
        <v>1538</v>
      </c>
      <c r="C19" s="76">
        <v>1608000</v>
      </c>
    </row>
    <row r="20" spans="1:3" ht="60" customHeight="1">
      <c r="A20" s="186" t="s">
        <v>995</v>
      </c>
      <c r="B20" s="184" t="s">
        <v>712</v>
      </c>
      <c r="C20" s="75">
        <v>4000</v>
      </c>
    </row>
    <row r="21" spans="1:3" ht="24">
      <c r="A21" s="187" t="s">
        <v>1566</v>
      </c>
      <c r="B21" s="184" t="s">
        <v>406</v>
      </c>
      <c r="C21" s="76">
        <v>1500</v>
      </c>
    </row>
    <row r="22" spans="1:3" ht="13.5" customHeight="1">
      <c r="A22" s="183" t="s">
        <v>251</v>
      </c>
      <c r="B22" s="184" t="s">
        <v>252</v>
      </c>
      <c r="C22" s="75">
        <v>6500</v>
      </c>
    </row>
    <row r="23" spans="1:3" ht="13.5" customHeight="1">
      <c r="A23" s="183" t="s">
        <v>1204</v>
      </c>
      <c r="B23" s="184" t="s">
        <v>1205</v>
      </c>
      <c r="C23" s="75">
        <f>C33+C36+C24+C31</f>
        <v>310060</v>
      </c>
    </row>
    <row r="24" spans="1:3" ht="24.75">
      <c r="A24" s="312" t="s">
        <v>977</v>
      </c>
      <c r="B24" s="184" t="s">
        <v>978</v>
      </c>
      <c r="C24" s="75">
        <f>C25+C28</f>
        <v>169950</v>
      </c>
    </row>
    <row r="25" spans="1:3" ht="24.75">
      <c r="A25" s="313" t="s">
        <v>979</v>
      </c>
      <c r="B25" s="184" t="s">
        <v>980</v>
      </c>
      <c r="C25" s="75">
        <f>C26+C27</f>
        <v>135000</v>
      </c>
    </row>
    <row r="26" spans="1:3" ht="24.75">
      <c r="A26" s="313" t="s">
        <v>979</v>
      </c>
      <c r="B26" s="184" t="s">
        <v>981</v>
      </c>
      <c r="C26" s="75">
        <v>95000</v>
      </c>
    </row>
    <row r="27" spans="1:3" ht="27.75" customHeight="1">
      <c r="A27" s="313" t="s">
        <v>982</v>
      </c>
      <c r="B27" s="184" t="s">
        <v>983</v>
      </c>
      <c r="C27" s="75">
        <v>40000</v>
      </c>
    </row>
    <row r="28" spans="1:3" ht="27.75" customHeight="1">
      <c r="A28" s="313" t="s">
        <v>984</v>
      </c>
      <c r="B28" s="184" t="s">
        <v>985</v>
      </c>
      <c r="C28" s="75">
        <f>C29+C30</f>
        <v>34950</v>
      </c>
    </row>
    <row r="29" spans="1:3" ht="27.75" customHeight="1">
      <c r="A29" s="313" t="s">
        <v>984</v>
      </c>
      <c r="B29" s="184" t="s">
        <v>1389</v>
      </c>
      <c r="C29" s="75">
        <v>25000</v>
      </c>
    </row>
    <row r="30" spans="1:3" ht="36.75">
      <c r="A30" s="313" t="s">
        <v>1390</v>
      </c>
      <c r="B30" s="184" t="s">
        <v>1391</v>
      </c>
      <c r="C30" s="75">
        <f>10000-50</f>
        <v>9950</v>
      </c>
    </row>
    <row r="31" spans="1:3" ht="24.75">
      <c r="A31" s="312" t="s">
        <v>1755</v>
      </c>
      <c r="B31" s="184" t="s">
        <v>1756</v>
      </c>
      <c r="C31" s="75">
        <f>C32</f>
        <v>50</v>
      </c>
    </row>
    <row r="32" spans="1:3" ht="24.75">
      <c r="A32" s="313" t="s">
        <v>1757</v>
      </c>
      <c r="B32" s="184" t="s">
        <v>1758</v>
      </c>
      <c r="C32" s="75">
        <v>50</v>
      </c>
    </row>
    <row r="33" spans="1:3" ht="15.75">
      <c r="A33" s="5" t="s">
        <v>1602</v>
      </c>
      <c r="B33" s="184" t="s">
        <v>987</v>
      </c>
      <c r="C33" s="76">
        <f>C34+C35</f>
        <v>140000</v>
      </c>
    </row>
    <row r="34" spans="1:3" ht="13.5" customHeight="1">
      <c r="A34" s="178" t="s">
        <v>1602</v>
      </c>
      <c r="B34" s="184" t="s">
        <v>1070</v>
      </c>
      <c r="C34" s="76">
        <v>139000</v>
      </c>
    </row>
    <row r="35" spans="1:3" ht="24.75" customHeight="1">
      <c r="A35" s="178" t="s">
        <v>942</v>
      </c>
      <c r="B35" s="184" t="s">
        <v>943</v>
      </c>
      <c r="C35" s="76">
        <v>1000</v>
      </c>
    </row>
    <row r="36" spans="1:3" ht="19.5" customHeight="1">
      <c r="A36" s="5" t="s">
        <v>47</v>
      </c>
      <c r="B36" s="184" t="s">
        <v>996</v>
      </c>
      <c r="C36" s="76">
        <f>C37</f>
        <v>60</v>
      </c>
    </row>
    <row r="37" spans="1:3" ht="15.75">
      <c r="A37" s="178" t="s">
        <v>47</v>
      </c>
      <c r="B37" s="184" t="s">
        <v>1754</v>
      </c>
      <c r="C37" s="76">
        <v>60</v>
      </c>
    </row>
    <row r="38" spans="1:3" ht="15.75">
      <c r="A38" s="183" t="s">
        <v>997</v>
      </c>
      <c r="B38" s="188" t="s">
        <v>998</v>
      </c>
      <c r="C38" s="75">
        <f>C39+C44+C41</f>
        <v>481200</v>
      </c>
    </row>
    <row r="39" spans="1:3" ht="14.25" customHeight="1">
      <c r="A39" s="189" t="s">
        <v>999</v>
      </c>
      <c r="B39" s="184" t="s">
        <v>1000</v>
      </c>
      <c r="C39" s="75">
        <f>C40</f>
        <v>24200</v>
      </c>
    </row>
    <row r="40" spans="1:3" ht="24.75">
      <c r="A40" s="30" t="s">
        <v>395</v>
      </c>
      <c r="B40" s="184" t="s">
        <v>200</v>
      </c>
      <c r="C40" s="75">
        <v>24200</v>
      </c>
    </row>
    <row r="41" spans="1:3" ht="15.75">
      <c r="A41" s="84" t="s">
        <v>1392</v>
      </c>
      <c r="B41" s="184" t="s">
        <v>1393</v>
      </c>
      <c r="C41" s="75">
        <f>C42+C43</f>
        <v>65000</v>
      </c>
    </row>
    <row r="42" spans="1:3" ht="24.75">
      <c r="A42" s="81" t="s">
        <v>1240</v>
      </c>
      <c r="B42" s="184" t="s">
        <v>1241</v>
      </c>
      <c r="C42" s="75">
        <v>60000</v>
      </c>
    </row>
    <row r="43" spans="1:3" ht="24.75">
      <c r="A43" s="81" t="s">
        <v>1242</v>
      </c>
      <c r="B43" s="184" t="s">
        <v>1243</v>
      </c>
      <c r="C43" s="75">
        <v>5000</v>
      </c>
    </row>
    <row r="44" spans="1:3" ht="15.75">
      <c r="A44" s="189" t="s">
        <v>201</v>
      </c>
      <c r="B44" s="184" t="s">
        <v>202</v>
      </c>
      <c r="C44" s="75">
        <f>C45+C47</f>
        <v>392000</v>
      </c>
    </row>
    <row r="45" spans="1:3" ht="24.75">
      <c r="A45" s="183" t="s">
        <v>719</v>
      </c>
      <c r="B45" s="184" t="s">
        <v>868</v>
      </c>
      <c r="C45" s="75">
        <f>C46</f>
        <v>52000</v>
      </c>
    </row>
    <row r="46" spans="1:3" ht="36.75">
      <c r="A46" s="183" t="s">
        <v>822</v>
      </c>
      <c r="B46" s="184" t="s">
        <v>823</v>
      </c>
      <c r="C46" s="190">
        <v>52000</v>
      </c>
    </row>
    <row r="47" spans="1:3" ht="24.75">
      <c r="A47" s="183" t="s">
        <v>824</v>
      </c>
      <c r="B47" s="184" t="s">
        <v>825</v>
      </c>
      <c r="C47" s="75">
        <f>C48</f>
        <v>340000</v>
      </c>
    </row>
    <row r="48" spans="1:3" ht="36.75">
      <c r="A48" s="183" t="s">
        <v>577</v>
      </c>
      <c r="B48" s="184" t="s">
        <v>578</v>
      </c>
      <c r="C48" s="75">
        <f>320000+20000</f>
        <v>340000</v>
      </c>
    </row>
    <row r="49" spans="1:3" ht="15.75">
      <c r="A49" s="183" t="s">
        <v>851</v>
      </c>
      <c r="B49" s="184" t="s">
        <v>579</v>
      </c>
      <c r="C49" s="75">
        <f>C50+C52</f>
        <v>18500</v>
      </c>
    </row>
    <row r="50" spans="1:3" ht="24.75">
      <c r="A50" s="183" t="s">
        <v>891</v>
      </c>
      <c r="B50" s="184" t="s">
        <v>497</v>
      </c>
      <c r="C50" s="75">
        <f>C51</f>
        <v>17700</v>
      </c>
    </row>
    <row r="51" spans="1:3" ht="24.75">
      <c r="A51" s="183" t="s">
        <v>1730</v>
      </c>
      <c r="B51" s="184" t="s">
        <v>790</v>
      </c>
      <c r="C51" s="76">
        <v>17700</v>
      </c>
    </row>
    <row r="52" spans="1:3" ht="24.75">
      <c r="A52" s="183" t="s">
        <v>1720</v>
      </c>
      <c r="B52" s="184" t="s">
        <v>717</v>
      </c>
      <c r="C52" s="75">
        <f>C53</f>
        <v>800</v>
      </c>
    </row>
    <row r="53" spans="1:3" ht="24.75" customHeight="1">
      <c r="A53" s="183" t="s">
        <v>1590</v>
      </c>
      <c r="B53" s="184" t="s">
        <v>718</v>
      </c>
      <c r="C53" s="75">
        <v>800</v>
      </c>
    </row>
    <row r="54" spans="1:3" ht="24.75" customHeight="1" hidden="1">
      <c r="A54" s="183" t="s">
        <v>373</v>
      </c>
      <c r="B54" s="184" t="s">
        <v>1723</v>
      </c>
      <c r="C54" s="76">
        <f>C55+C60+C62+C57</f>
        <v>0</v>
      </c>
    </row>
    <row r="55" spans="1:3" ht="15" customHeight="1" hidden="1">
      <c r="A55" s="6" t="s">
        <v>865</v>
      </c>
      <c r="B55" s="184" t="s">
        <v>866</v>
      </c>
      <c r="C55" s="75">
        <f>SUM(C56)</f>
        <v>0</v>
      </c>
    </row>
    <row r="56" spans="1:3" ht="15" customHeight="1" hidden="1">
      <c r="A56" s="6" t="s">
        <v>65</v>
      </c>
      <c r="B56" s="184" t="s">
        <v>66</v>
      </c>
      <c r="C56" s="75">
        <v>0</v>
      </c>
    </row>
    <row r="57" spans="1:3" ht="26.25" customHeight="1" hidden="1">
      <c r="A57" s="6" t="s">
        <v>67</v>
      </c>
      <c r="B57" s="184" t="s">
        <v>235</v>
      </c>
      <c r="C57" s="75">
        <f>SUM(C58)</f>
        <v>0</v>
      </c>
    </row>
    <row r="58" spans="1:3" ht="15.75" hidden="1">
      <c r="A58" s="6" t="s">
        <v>1507</v>
      </c>
      <c r="B58" s="184" t="s">
        <v>8</v>
      </c>
      <c r="C58" s="75">
        <f>SUM(C59)</f>
        <v>0</v>
      </c>
    </row>
    <row r="59" spans="1:3" ht="13.5" customHeight="1" hidden="1">
      <c r="A59" s="6" t="s">
        <v>706</v>
      </c>
      <c r="B59" s="184" t="s">
        <v>1688</v>
      </c>
      <c r="C59" s="75">
        <v>0</v>
      </c>
    </row>
    <row r="60" spans="1:3" ht="15.75" hidden="1">
      <c r="A60" s="183" t="s">
        <v>707</v>
      </c>
      <c r="B60" s="184" t="s">
        <v>424</v>
      </c>
      <c r="C60" s="75">
        <f>SUM(C61)</f>
        <v>0</v>
      </c>
    </row>
    <row r="61" spans="1:3" ht="12" customHeight="1" hidden="1">
      <c r="A61" s="183" t="s">
        <v>425</v>
      </c>
      <c r="B61" s="184" t="s">
        <v>426</v>
      </c>
      <c r="C61" s="75">
        <v>0</v>
      </c>
    </row>
    <row r="62" spans="1:3" ht="15.75" hidden="1">
      <c r="A62" s="183" t="s">
        <v>427</v>
      </c>
      <c r="B62" s="188" t="s">
        <v>1432</v>
      </c>
      <c r="C62" s="75">
        <f>SUM(C63+C65+C67)</f>
        <v>0</v>
      </c>
    </row>
    <row r="63" spans="1:3" ht="27.75" customHeight="1" hidden="1">
      <c r="A63" s="6" t="s">
        <v>1433</v>
      </c>
      <c r="B63" s="188" t="s">
        <v>1434</v>
      </c>
      <c r="C63" s="75">
        <f>SUM(C64)</f>
        <v>0</v>
      </c>
    </row>
    <row r="64" spans="1:3" ht="15.75" hidden="1">
      <c r="A64" s="6" t="s">
        <v>464</v>
      </c>
      <c r="B64" s="188" t="s">
        <v>259</v>
      </c>
      <c r="C64" s="75">
        <v>0</v>
      </c>
    </row>
    <row r="65" spans="1:3" ht="36.75" hidden="1">
      <c r="A65" s="6" t="s">
        <v>1735</v>
      </c>
      <c r="B65" s="188" t="s">
        <v>1114</v>
      </c>
      <c r="C65" s="75">
        <f>SUM(C66)</f>
        <v>0</v>
      </c>
    </row>
    <row r="66" spans="1:3" ht="17.25" customHeight="1" hidden="1">
      <c r="A66" s="6" t="s">
        <v>988</v>
      </c>
      <c r="B66" s="188" t="s">
        <v>260</v>
      </c>
      <c r="C66" s="75">
        <v>0</v>
      </c>
    </row>
    <row r="67" spans="1:3" ht="15.75" hidden="1">
      <c r="A67" s="6" t="s">
        <v>863</v>
      </c>
      <c r="B67" s="188" t="s">
        <v>864</v>
      </c>
      <c r="C67" s="75">
        <f>SUM(C68)</f>
        <v>0</v>
      </c>
    </row>
    <row r="68" spans="1:3" ht="24.75" hidden="1">
      <c r="A68" s="6" t="s">
        <v>177</v>
      </c>
      <c r="B68" s="188" t="s">
        <v>261</v>
      </c>
      <c r="C68" s="75">
        <v>0</v>
      </c>
    </row>
    <row r="69" spans="1:3" ht="24.75">
      <c r="A69" s="6" t="s">
        <v>60</v>
      </c>
      <c r="B69" s="188" t="s">
        <v>1263</v>
      </c>
      <c r="C69" s="75">
        <f>SUM(C70+C72+C79+C82)</f>
        <v>304110.80000000005</v>
      </c>
    </row>
    <row r="70" spans="1:3" ht="36.75">
      <c r="A70" s="6" t="s">
        <v>1364</v>
      </c>
      <c r="B70" s="188" t="s">
        <v>389</v>
      </c>
      <c r="C70" s="75">
        <f>SUM(C71)</f>
        <v>1546.9</v>
      </c>
    </row>
    <row r="71" spans="1:3" ht="36.75">
      <c r="A71" s="6" t="s">
        <v>1211</v>
      </c>
      <c r="B71" s="188" t="s">
        <v>390</v>
      </c>
      <c r="C71" s="75">
        <v>1546.9</v>
      </c>
    </row>
    <row r="72" spans="1:3" ht="53.25" customHeight="1">
      <c r="A72" s="6" t="s">
        <v>250</v>
      </c>
      <c r="B72" s="188" t="s">
        <v>1110</v>
      </c>
      <c r="C72" s="76">
        <f>C73+C75+C77</f>
        <v>296188</v>
      </c>
    </row>
    <row r="73" spans="1:3" ht="39" customHeight="1">
      <c r="A73" s="183" t="s">
        <v>1188</v>
      </c>
      <c r="B73" s="191" t="s">
        <v>569</v>
      </c>
      <c r="C73" s="75">
        <f>C74</f>
        <v>173188</v>
      </c>
    </row>
    <row r="74" spans="1:3" ht="48.75">
      <c r="A74" s="183" t="s">
        <v>840</v>
      </c>
      <c r="B74" s="191" t="s">
        <v>1665</v>
      </c>
      <c r="C74" s="76">
        <v>173188</v>
      </c>
    </row>
    <row r="75" spans="1:3" ht="36.75" hidden="1">
      <c r="A75" s="192" t="s">
        <v>1325</v>
      </c>
      <c r="B75" s="184" t="s">
        <v>1326</v>
      </c>
      <c r="C75" s="75">
        <f>C76</f>
        <v>0</v>
      </c>
    </row>
    <row r="76" spans="1:3" ht="24.75" hidden="1">
      <c r="A76" s="183" t="s">
        <v>1371</v>
      </c>
      <c r="B76" s="184" t="s">
        <v>1076</v>
      </c>
      <c r="C76" s="75">
        <v>0</v>
      </c>
    </row>
    <row r="77" spans="1:3" ht="48.75">
      <c r="A77" s="183" t="s">
        <v>92</v>
      </c>
      <c r="B77" s="184" t="s">
        <v>1327</v>
      </c>
      <c r="C77" s="75">
        <f>C78</f>
        <v>123000</v>
      </c>
    </row>
    <row r="78" spans="1:3" ht="36.75">
      <c r="A78" s="183" t="s">
        <v>93</v>
      </c>
      <c r="B78" s="184" t="s">
        <v>1328</v>
      </c>
      <c r="C78" s="75">
        <v>123000</v>
      </c>
    </row>
    <row r="79" spans="1:3" ht="15.75">
      <c r="A79" s="183" t="s">
        <v>843</v>
      </c>
      <c r="B79" s="184" t="s">
        <v>1077</v>
      </c>
      <c r="C79" s="75">
        <f>C80</f>
        <v>2475.9</v>
      </c>
    </row>
    <row r="80" spans="1:3" ht="36.75">
      <c r="A80" s="183" t="s">
        <v>1625</v>
      </c>
      <c r="B80" s="184" t="s">
        <v>1626</v>
      </c>
      <c r="C80" s="75">
        <f>C81</f>
        <v>2475.9</v>
      </c>
    </row>
    <row r="81" spans="1:3" ht="36.75">
      <c r="A81" s="183" t="s">
        <v>1440</v>
      </c>
      <c r="B81" s="184" t="s">
        <v>1441</v>
      </c>
      <c r="C81" s="76">
        <v>2475.9</v>
      </c>
    </row>
    <row r="82" spans="1:3" ht="48.75">
      <c r="A82" s="30" t="s">
        <v>362</v>
      </c>
      <c r="B82" s="184" t="s">
        <v>1137</v>
      </c>
      <c r="C82" s="75">
        <f>C83</f>
        <v>3900</v>
      </c>
    </row>
    <row r="83" spans="1:3" ht="33" customHeight="1">
      <c r="A83" s="193" t="s">
        <v>568</v>
      </c>
      <c r="B83" s="184" t="s">
        <v>1510</v>
      </c>
      <c r="C83" s="75">
        <f>SUM(C84)</f>
        <v>3900</v>
      </c>
    </row>
    <row r="84" spans="1:3" ht="48.75">
      <c r="A84" s="6" t="s">
        <v>29</v>
      </c>
      <c r="B84" s="184" t="s">
        <v>1511</v>
      </c>
      <c r="C84" s="75">
        <v>3900</v>
      </c>
    </row>
    <row r="85" spans="1:3" ht="15.75">
      <c r="A85" s="200" t="s">
        <v>783</v>
      </c>
      <c r="B85" s="201" t="s">
        <v>784</v>
      </c>
      <c r="C85" s="75">
        <f>SUM(C86)</f>
        <v>4000</v>
      </c>
    </row>
    <row r="86" spans="1:3" ht="15.75">
      <c r="A86" s="183" t="s">
        <v>724</v>
      </c>
      <c r="B86" s="184" t="s">
        <v>725</v>
      </c>
      <c r="C86" s="75">
        <f>C87+C88+C89+C90</f>
        <v>4000</v>
      </c>
    </row>
    <row r="87" spans="1:3" ht="24.75">
      <c r="A87" s="183" t="s">
        <v>1567</v>
      </c>
      <c r="B87" s="184" t="s">
        <v>1568</v>
      </c>
      <c r="C87" s="75">
        <v>500</v>
      </c>
    </row>
    <row r="88" spans="1:3" ht="27" customHeight="1">
      <c r="A88" s="183" t="s">
        <v>1569</v>
      </c>
      <c r="B88" s="184" t="s">
        <v>1570</v>
      </c>
      <c r="C88" s="75">
        <v>150</v>
      </c>
    </row>
    <row r="89" spans="1:3" ht="15.75">
      <c r="A89" s="183" t="s">
        <v>1571</v>
      </c>
      <c r="B89" s="184" t="s">
        <v>1572</v>
      </c>
      <c r="C89" s="75">
        <v>1403</v>
      </c>
    </row>
    <row r="90" spans="1:3" ht="15.75">
      <c r="A90" s="183" t="s">
        <v>1244</v>
      </c>
      <c r="B90" s="184" t="s">
        <v>1245</v>
      </c>
      <c r="C90" s="75">
        <v>1947</v>
      </c>
    </row>
    <row r="91" spans="1:3" ht="24.75">
      <c r="A91" s="30" t="s">
        <v>262</v>
      </c>
      <c r="B91" s="203" t="s">
        <v>1112</v>
      </c>
      <c r="C91" s="76">
        <f>C92+C94</f>
        <v>487.5</v>
      </c>
    </row>
    <row r="92" spans="1:3" ht="17.25" customHeight="1">
      <c r="A92" s="30" t="s">
        <v>263</v>
      </c>
      <c r="B92" s="194" t="s">
        <v>264</v>
      </c>
      <c r="C92" s="76">
        <f>C93</f>
        <v>487.5</v>
      </c>
    </row>
    <row r="93" spans="1:3" ht="27" customHeight="1">
      <c r="A93" s="30" t="s">
        <v>1669</v>
      </c>
      <c r="B93" s="194" t="s">
        <v>1668</v>
      </c>
      <c r="C93" s="76">
        <v>487.5</v>
      </c>
    </row>
    <row r="94" spans="1:3" ht="15.75" hidden="1">
      <c r="A94" s="30" t="s">
        <v>253</v>
      </c>
      <c r="B94" s="194" t="s">
        <v>1404</v>
      </c>
      <c r="C94" s="76">
        <f>C95</f>
        <v>0</v>
      </c>
    </row>
    <row r="95" spans="1:3" ht="15.75" hidden="1">
      <c r="A95" s="30" t="s">
        <v>254</v>
      </c>
      <c r="B95" s="194" t="s">
        <v>1666</v>
      </c>
      <c r="C95" s="76"/>
    </row>
    <row r="96" spans="1:3" ht="21" customHeight="1">
      <c r="A96" s="183" t="s">
        <v>761</v>
      </c>
      <c r="B96" s="184" t="s">
        <v>762</v>
      </c>
      <c r="C96" s="75">
        <f>C97+C99+C106</f>
        <v>161020.3</v>
      </c>
    </row>
    <row r="97" spans="1:3" ht="15.75">
      <c r="A97" s="183" t="s">
        <v>763</v>
      </c>
      <c r="B97" s="184" t="s">
        <v>1422</v>
      </c>
      <c r="C97" s="75">
        <f>C98</f>
        <v>150</v>
      </c>
    </row>
    <row r="98" spans="1:3" ht="13.5" customHeight="1">
      <c r="A98" s="183" t="s">
        <v>1497</v>
      </c>
      <c r="B98" s="184" t="s">
        <v>1498</v>
      </c>
      <c r="C98" s="75">
        <v>150</v>
      </c>
    </row>
    <row r="99" spans="1:3" ht="48.75" hidden="1">
      <c r="A99" s="183" t="s">
        <v>694</v>
      </c>
      <c r="B99" s="184" t="s">
        <v>1499</v>
      </c>
      <c r="C99" s="75">
        <f>C100+C103</f>
        <v>0</v>
      </c>
    </row>
    <row r="100" spans="1:3" ht="50.25" customHeight="1" hidden="1">
      <c r="A100" s="30" t="s">
        <v>1648</v>
      </c>
      <c r="B100" s="194" t="s">
        <v>265</v>
      </c>
      <c r="C100" s="76"/>
    </row>
    <row r="101" spans="1:3" ht="50.25" customHeight="1" hidden="1">
      <c r="A101" s="183" t="s">
        <v>361</v>
      </c>
      <c r="B101" s="184" t="s">
        <v>1672</v>
      </c>
      <c r="C101" s="75"/>
    </row>
    <row r="102" spans="1:3" ht="45.75" customHeight="1" hidden="1">
      <c r="A102" s="183" t="s">
        <v>1423</v>
      </c>
      <c r="B102" s="184" t="s">
        <v>831</v>
      </c>
      <c r="C102" s="75"/>
    </row>
    <row r="103" spans="1:3" ht="46.5" customHeight="1" hidden="1">
      <c r="A103" s="183" t="s">
        <v>255</v>
      </c>
      <c r="B103" s="184" t="s">
        <v>256</v>
      </c>
      <c r="C103" s="75">
        <f>C104+C105</f>
        <v>0</v>
      </c>
    </row>
    <row r="104" spans="1:3" ht="39" customHeight="1" hidden="1">
      <c r="A104" s="183" t="s">
        <v>1100</v>
      </c>
      <c r="B104" s="184" t="s">
        <v>830</v>
      </c>
      <c r="C104" s="75">
        <v>0</v>
      </c>
    </row>
    <row r="105" spans="1:3" ht="27.75" customHeight="1" hidden="1">
      <c r="A105" s="183" t="s">
        <v>1717</v>
      </c>
      <c r="B105" s="184" t="s">
        <v>832</v>
      </c>
      <c r="C105" s="75">
        <v>0</v>
      </c>
    </row>
    <row r="106" spans="1:3" ht="41.25" customHeight="1">
      <c r="A106" s="318" t="s">
        <v>487</v>
      </c>
      <c r="B106" s="184" t="s">
        <v>1049</v>
      </c>
      <c r="C106" s="75">
        <f>C107</f>
        <v>160870.3</v>
      </c>
    </row>
    <row r="107" spans="1:3" ht="24.75">
      <c r="A107" s="183" t="s">
        <v>23</v>
      </c>
      <c r="B107" s="184" t="s">
        <v>1050</v>
      </c>
      <c r="C107" s="75">
        <f>C108</f>
        <v>160870.3</v>
      </c>
    </row>
    <row r="108" spans="1:3" ht="24.75">
      <c r="A108" s="183" t="s">
        <v>325</v>
      </c>
      <c r="B108" s="184" t="s">
        <v>1009</v>
      </c>
      <c r="C108" s="75">
        <f>36000+64000+60870.3</f>
        <v>160870.3</v>
      </c>
    </row>
    <row r="109" spans="1:3" ht="15.75">
      <c r="A109" s="183" t="s">
        <v>210</v>
      </c>
      <c r="B109" s="184" t="s">
        <v>1039</v>
      </c>
      <c r="C109" s="75">
        <f>C110+C113+C115+C129+C114+C117+C124+C125+C126+C127</f>
        <v>16000</v>
      </c>
    </row>
    <row r="110" spans="1:3" ht="24.75">
      <c r="A110" s="183" t="s">
        <v>1040</v>
      </c>
      <c r="B110" s="184" t="s">
        <v>1041</v>
      </c>
      <c r="C110" s="75">
        <f>C111+C112</f>
        <v>450</v>
      </c>
    </row>
    <row r="111" spans="1:3" ht="65.25">
      <c r="A111" s="183" t="s">
        <v>1759</v>
      </c>
      <c r="B111" s="184" t="s">
        <v>1042</v>
      </c>
      <c r="C111" s="75">
        <v>350</v>
      </c>
    </row>
    <row r="112" spans="1:3" ht="36">
      <c r="A112" s="301" t="s">
        <v>748</v>
      </c>
      <c r="B112" s="184" t="s">
        <v>749</v>
      </c>
      <c r="C112" s="75">
        <v>100</v>
      </c>
    </row>
    <row r="113" spans="1:3" ht="36.75">
      <c r="A113" s="183" t="s">
        <v>750</v>
      </c>
      <c r="B113" s="184" t="s">
        <v>751</v>
      </c>
      <c r="C113" s="75">
        <v>1800</v>
      </c>
    </row>
    <row r="114" spans="1:3" ht="36.75" hidden="1">
      <c r="A114" s="183" t="s">
        <v>1446</v>
      </c>
      <c r="B114" s="184" t="s">
        <v>1447</v>
      </c>
      <c r="C114" s="75"/>
    </row>
    <row r="115" spans="1:3" ht="15.75" hidden="1">
      <c r="A115" s="183" t="s">
        <v>752</v>
      </c>
      <c r="B115" s="184" t="s">
        <v>753</v>
      </c>
      <c r="C115" s="75">
        <f>SUM(C116)</f>
        <v>0</v>
      </c>
    </row>
    <row r="116" spans="1:3" ht="24.75" hidden="1">
      <c r="A116" s="183" t="s">
        <v>809</v>
      </c>
      <c r="B116" s="184" t="s">
        <v>1639</v>
      </c>
      <c r="C116" s="75"/>
    </row>
    <row r="117" spans="1:3" ht="47.25" customHeight="1">
      <c r="A117" s="183" t="s">
        <v>610</v>
      </c>
      <c r="B117" s="184" t="s">
        <v>611</v>
      </c>
      <c r="C117" s="75">
        <f>C118+C119+C120+C121+C122+C123</f>
        <v>800</v>
      </c>
    </row>
    <row r="118" spans="1:3" ht="15.75" hidden="1">
      <c r="A118" s="183" t="s">
        <v>612</v>
      </c>
      <c r="B118" s="184" t="s">
        <v>429</v>
      </c>
      <c r="C118" s="75"/>
    </row>
    <row r="119" spans="1:3" ht="24.75" hidden="1">
      <c r="A119" s="183" t="s">
        <v>430</v>
      </c>
      <c r="B119" s="184" t="s">
        <v>431</v>
      </c>
      <c r="C119" s="75">
        <f>2-2</f>
        <v>0</v>
      </c>
    </row>
    <row r="120" spans="1:3" ht="24.75" hidden="1">
      <c r="A120" s="183" t="s">
        <v>1448</v>
      </c>
      <c r="B120" s="184" t="s">
        <v>1331</v>
      </c>
      <c r="C120" s="75"/>
    </row>
    <row r="121" spans="1:3" ht="24.75">
      <c r="A121" s="183" t="s">
        <v>139</v>
      </c>
      <c r="B121" s="184" t="s">
        <v>140</v>
      </c>
      <c r="C121" s="75">
        <v>700</v>
      </c>
    </row>
    <row r="122" spans="1:3" ht="15.75">
      <c r="A122" s="183" t="s">
        <v>1329</v>
      </c>
      <c r="B122" s="184" t="s">
        <v>1332</v>
      </c>
      <c r="C122" s="75">
        <v>100</v>
      </c>
    </row>
    <row r="123" spans="1:3" ht="15.75" hidden="1">
      <c r="A123" s="183" t="s">
        <v>1330</v>
      </c>
      <c r="B123" s="184" t="s">
        <v>1333</v>
      </c>
      <c r="C123" s="75"/>
    </row>
    <row r="124" spans="1:3" ht="15.75" hidden="1">
      <c r="A124" s="183" t="s">
        <v>1334</v>
      </c>
      <c r="B124" s="184" t="s">
        <v>1335</v>
      </c>
      <c r="C124" s="75"/>
    </row>
    <row r="125" spans="1:3" ht="36.75">
      <c r="A125" s="183" t="s">
        <v>1071</v>
      </c>
      <c r="B125" s="184" t="s">
        <v>1072</v>
      </c>
      <c r="C125" s="75">
        <f>2500+1000</f>
        <v>3500</v>
      </c>
    </row>
    <row r="126" spans="1:3" ht="24.75" hidden="1">
      <c r="A126" s="183" t="s">
        <v>1785</v>
      </c>
      <c r="B126" s="184" t="s">
        <v>585</v>
      </c>
      <c r="C126" s="75">
        <f>24000-24000</f>
        <v>0</v>
      </c>
    </row>
    <row r="127" spans="1:3" ht="36.75" hidden="1">
      <c r="A127" s="183" t="s">
        <v>1526</v>
      </c>
      <c r="B127" s="184" t="s">
        <v>1527</v>
      </c>
      <c r="C127" s="75">
        <f>C128</f>
        <v>0</v>
      </c>
    </row>
    <row r="128" spans="1:3" ht="36.75" hidden="1">
      <c r="A128" s="183" t="s">
        <v>702</v>
      </c>
      <c r="B128" s="184" t="s">
        <v>1361</v>
      </c>
      <c r="C128" s="75">
        <v>0</v>
      </c>
    </row>
    <row r="129" spans="1:3" ht="24.75">
      <c r="A129" s="183" t="s">
        <v>1369</v>
      </c>
      <c r="B129" s="184" t="s">
        <v>1370</v>
      </c>
      <c r="C129" s="75">
        <f>SUM(C130)</f>
        <v>9450</v>
      </c>
    </row>
    <row r="130" spans="1:3" ht="24.75">
      <c r="A130" s="183" t="s">
        <v>1081</v>
      </c>
      <c r="B130" s="184" t="s">
        <v>1082</v>
      </c>
      <c r="C130" s="75">
        <v>9450</v>
      </c>
    </row>
    <row r="131" spans="1:3" ht="15.75">
      <c r="A131" s="183" t="s">
        <v>1083</v>
      </c>
      <c r="B131" s="184" t="s">
        <v>1084</v>
      </c>
      <c r="C131" s="75">
        <f>C132+C134</f>
        <v>6000</v>
      </c>
    </row>
    <row r="132" spans="1:3" ht="15.75" hidden="1">
      <c r="A132" s="183" t="s">
        <v>1085</v>
      </c>
      <c r="B132" s="184" t="s">
        <v>1086</v>
      </c>
      <c r="C132" s="75">
        <f>C133</f>
        <v>0</v>
      </c>
    </row>
    <row r="133" spans="1:3" ht="15.75" hidden="1">
      <c r="A133" s="183" t="s">
        <v>1340</v>
      </c>
      <c r="B133" s="184" t="s">
        <v>1597</v>
      </c>
      <c r="C133" s="75">
        <v>0</v>
      </c>
    </row>
    <row r="134" spans="1:3" ht="15.75">
      <c r="A134" s="183" t="s">
        <v>1773</v>
      </c>
      <c r="B134" s="184" t="s">
        <v>1774</v>
      </c>
      <c r="C134" s="75">
        <f>SUM(C135)</f>
        <v>6000</v>
      </c>
    </row>
    <row r="135" spans="1:3" ht="15.75">
      <c r="A135" s="183" t="s">
        <v>1775</v>
      </c>
      <c r="B135" s="184" t="s">
        <v>1776</v>
      </c>
      <c r="C135" s="75">
        <f>C136+C137</f>
        <v>6000</v>
      </c>
    </row>
    <row r="136" spans="1:3" ht="15.75">
      <c r="A136" s="6" t="s">
        <v>349</v>
      </c>
      <c r="B136" s="184" t="s">
        <v>1777</v>
      </c>
      <c r="C136" s="75">
        <v>6000</v>
      </c>
    </row>
    <row r="137" spans="1:3" ht="36.75" hidden="1">
      <c r="A137" s="30" t="s">
        <v>407</v>
      </c>
      <c r="B137" s="184" t="s">
        <v>1778</v>
      </c>
      <c r="C137" s="75">
        <v>0</v>
      </c>
    </row>
    <row r="138" spans="1:3" ht="19.5" customHeight="1">
      <c r="A138" s="195" t="s">
        <v>1779</v>
      </c>
      <c r="B138" s="196" t="s">
        <v>1780</v>
      </c>
      <c r="C138" s="197">
        <f>C139+C197+C200</f>
        <v>1022600.2</v>
      </c>
    </row>
    <row r="139" spans="1:3" ht="24.75">
      <c r="A139" s="183" t="s">
        <v>396</v>
      </c>
      <c r="B139" s="184" t="s">
        <v>397</v>
      </c>
      <c r="C139" s="143">
        <f>C142+C161+C188+C140</f>
        <v>1023796</v>
      </c>
    </row>
    <row r="140" spans="1:3" ht="24.75" hidden="1">
      <c r="A140" s="183" t="s">
        <v>141</v>
      </c>
      <c r="B140" s="184" t="s">
        <v>142</v>
      </c>
      <c r="C140" s="143">
        <f>C141</f>
        <v>0</v>
      </c>
    </row>
    <row r="141" spans="1:3" ht="15.75" hidden="1">
      <c r="A141" s="183" t="s">
        <v>968</v>
      </c>
      <c r="B141" s="184" t="s">
        <v>967</v>
      </c>
      <c r="C141" s="75"/>
    </row>
    <row r="142" spans="1:3" ht="24.75">
      <c r="A142" s="312" t="s">
        <v>764</v>
      </c>
      <c r="B142" s="184" t="s">
        <v>765</v>
      </c>
      <c r="C142" s="143">
        <f>C145+C147+C151+C153+C155+C157+C159+C143+C149</f>
        <v>1028</v>
      </c>
    </row>
    <row r="143" spans="1:3" ht="15.75" hidden="1">
      <c r="A143" s="183" t="s">
        <v>732</v>
      </c>
      <c r="B143" s="184" t="s">
        <v>733</v>
      </c>
      <c r="C143" s="143">
        <f>C144</f>
        <v>0</v>
      </c>
    </row>
    <row r="144" spans="1:3" ht="15.75" hidden="1">
      <c r="A144" s="183" t="s">
        <v>1513</v>
      </c>
      <c r="B144" s="184" t="s">
        <v>847</v>
      </c>
      <c r="C144" s="143"/>
    </row>
    <row r="145" spans="1:3" ht="28.5" customHeight="1" hidden="1">
      <c r="A145" s="183" t="s">
        <v>1159</v>
      </c>
      <c r="B145" s="184" t="s">
        <v>356</v>
      </c>
      <c r="C145" s="143">
        <f>C146</f>
        <v>0</v>
      </c>
    </row>
    <row r="146" spans="1:3" ht="24.75" hidden="1">
      <c r="A146" s="183" t="s">
        <v>951</v>
      </c>
      <c r="B146" s="184" t="s">
        <v>850</v>
      </c>
      <c r="C146" s="143">
        <v>0</v>
      </c>
    </row>
    <row r="147" spans="1:3" ht="36.75" hidden="1">
      <c r="A147" s="183" t="s">
        <v>952</v>
      </c>
      <c r="B147" s="184" t="s">
        <v>953</v>
      </c>
      <c r="C147" s="143">
        <f>C148</f>
        <v>0</v>
      </c>
    </row>
    <row r="148" spans="1:3" ht="24.75" hidden="1">
      <c r="A148" s="183" t="s">
        <v>966</v>
      </c>
      <c r="B148" s="184" t="s">
        <v>1046</v>
      </c>
      <c r="C148" s="143">
        <v>0</v>
      </c>
    </row>
    <row r="149" spans="1:3" ht="28.5" customHeight="1" hidden="1">
      <c r="A149" s="183" t="s">
        <v>917</v>
      </c>
      <c r="B149" s="184" t="s">
        <v>918</v>
      </c>
      <c r="C149" s="143">
        <f>C150</f>
        <v>0</v>
      </c>
    </row>
    <row r="150" spans="1:3" ht="24.75" hidden="1">
      <c r="A150" s="183" t="s">
        <v>919</v>
      </c>
      <c r="B150" s="184" t="s">
        <v>1130</v>
      </c>
      <c r="C150" s="143"/>
    </row>
    <row r="151" spans="1:3" ht="48.75" customHeight="1" hidden="1">
      <c r="A151" s="183" t="s">
        <v>1223</v>
      </c>
      <c r="B151" s="184" t="s">
        <v>1649</v>
      </c>
      <c r="C151" s="143">
        <f>C152</f>
        <v>0</v>
      </c>
    </row>
    <row r="152" spans="1:3" ht="36.75" hidden="1">
      <c r="A152" s="183" t="s">
        <v>1687</v>
      </c>
      <c r="B152" s="184" t="s">
        <v>19</v>
      </c>
      <c r="C152" s="143"/>
    </row>
    <row r="153" spans="1:3" ht="60.75" hidden="1">
      <c r="A153" s="183" t="s">
        <v>810</v>
      </c>
      <c r="B153" s="184" t="s">
        <v>811</v>
      </c>
      <c r="C153" s="143">
        <f>C154</f>
        <v>0</v>
      </c>
    </row>
    <row r="154" spans="1:3" ht="48.75" hidden="1">
      <c r="A154" s="183" t="s">
        <v>812</v>
      </c>
      <c r="B154" s="184" t="s">
        <v>516</v>
      </c>
      <c r="C154" s="143"/>
    </row>
    <row r="155" spans="1:3" ht="36.75" hidden="1">
      <c r="A155" s="183" t="s">
        <v>813</v>
      </c>
      <c r="B155" s="184" t="s">
        <v>814</v>
      </c>
      <c r="C155" s="143">
        <f>C156</f>
        <v>0</v>
      </c>
    </row>
    <row r="156" spans="1:3" ht="24.75" hidden="1">
      <c r="A156" s="183" t="s">
        <v>1203</v>
      </c>
      <c r="B156" s="184" t="s">
        <v>1604</v>
      </c>
      <c r="C156" s="143"/>
    </row>
    <row r="157" spans="1:3" ht="24.75" hidden="1">
      <c r="A157" s="183" t="s">
        <v>1573</v>
      </c>
      <c r="B157" s="184" t="s">
        <v>1574</v>
      </c>
      <c r="C157" s="143">
        <f>C158</f>
        <v>0</v>
      </c>
    </row>
    <row r="158" spans="1:3" ht="36.75" hidden="1">
      <c r="A158" s="183" t="s">
        <v>1766</v>
      </c>
      <c r="B158" s="184" t="s">
        <v>1765</v>
      </c>
      <c r="C158" s="143"/>
    </row>
    <row r="159" spans="1:3" ht="15.75">
      <c r="A159" s="183" t="s">
        <v>766</v>
      </c>
      <c r="B159" s="184" t="s">
        <v>767</v>
      </c>
      <c r="C159" s="143">
        <f>C160</f>
        <v>1028</v>
      </c>
    </row>
    <row r="160" spans="1:3" ht="15.75">
      <c r="A160" s="183" t="s">
        <v>1633</v>
      </c>
      <c r="B160" s="184" t="s">
        <v>1634</v>
      </c>
      <c r="C160" s="143">
        <f>237+791</f>
        <v>1028</v>
      </c>
    </row>
    <row r="161" spans="1:3" ht="15.75">
      <c r="A161" s="312" t="s">
        <v>768</v>
      </c>
      <c r="B161" s="184" t="s">
        <v>1001</v>
      </c>
      <c r="C161" s="143">
        <f>C166+C168+C170+C172+C174+C176+C186+C178+C180+C162+C182+C184+C164</f>
        <v>1022768</v>
      </c>
    </row>
    <row r="162" spans="1:3" ht="27" customHeight="1" hidden="1">
      <c r="A162" s="183" t="s">
        <v>1372</v>
      </c>
      <c r="B162" s="184" t="s">
        <v>1373</v>
      </c>
      <c r="C162" s="143">
        <f>C163</f>
        <v>0</v>
      </c>
    </row>
    <row r="163" spans="1:3" ht="24.75" hidden="1">
      <c r="A163" s="183" t="s">
        <v>1706</v>
      </c>
      <c r="B163" s="184" t="s">
        <v>1786</v>
      </c>
      <c r="C163" s="143"/>
    </row>
    <row r="164" spans="1:3" ht="36.75" hidden="1">
      <c r="A164" s="183" t="s">
        <v>920</v>
      </c>
      <c r="B164" s="184" t="s">
        <v>921</v>
      </c>
      <c r="C164" s="143">
        <f>C165</f>
        <v>0</v>
      </c>
    </row>
    <row r="165" spans="1:3" ht="36.75" hidden="1">
      <c r="A165" s="183" t="s">
        <v>922</v>
      </c>
      <c r="B165" s="184" t="s">
        <v>1637</v>
      </c>
      <c r="C165" s="143"/>
    </row>
    <row r="166" spans="1:3" ht="24.75" hidden="1">
      <c r="A166" s="183" t="s">
        <v>174</v>
      </c>
      <c r="B166" s="184" t="s">
        <v>175</v>
      </c>
      <c r="C166" s="143">
        <f>C167</f>
        <v>0</v>
      </c>
    </row>
    <row r="167" spans="1:3" ht="24.75" hidden="1">
      <c r="A167" s="183" t="s">
        <v>630</v>
      </c>
      <c r="B167" s="184" t="s">
        <v>747</v>
      </c>
      <c r="C167" s="143"/>
    </row>
    <row r="168" spans="1:3" ht="24.75">
      <c r="A168" s="183" t="s">
        <v>631</v>
      </c>
      <c r="B168" s="184" t="s">
        <v>1309</v>
      </c>
      <c r="C168" s="143">
        <f>C169</f>
        <v>44260</v>
      </c>
    </row>
    <row r="169" spans="1:3" ht="24.75">
      <c r="A169" s="183" t="s">
        <v>898</v>
      </c>
      <c r="B169" s="184" t="s">
        <v>375</v>
      </c>
      <c r="C169" s="143">
        <v>44260</v>
      </c>
    </row>
    <row r="170" spans="1:3" ht="24.75">
      <c r="A170" s="183" t="s">
        <v>343</v>
      </c>
      <c r="B170" s="184" t="s">
        <v>344</v>
      </c>
      <c r="C170" s="143">
        <f>C171</f>
        <v>156646</v>
      </c>
    </row>
    <row r="171" spans="1:3" ht="24.75">
      <c r="A171" s="183" t="s">
        <v>1424</v>
      </c>
      <c r="B171" s="184" t="s">
        <v>1048</v>
      </c>
      <c r="C171" s="143">
        <f>684+29991+5870+1194+3811+104306+4792+5998</f>
        <v>156646</v>
      </c>
    </row>
    <row r="172" spans="1:3" ht="48.75" hidden="1">
      <c r="A172" s="183" t="s">
        <v>90</v>
      </c>
      <c r="B172" s="184" t="s">
        <v>91</v>
      </c>
      <c r="C172" s="143">
        <f>C173</f>
        <v>0</v>
      </c>
    </row>
    <row r="173" spans="1:3" ht="48.75" hidden="1">
      <c r="A173" s="183" t="s">
        <v>710</v>
      </c>
      <c r="B173" s="184" t="s">
        <v>1052</v>
      </c>
      <c r="C173" s="143"/>
    </row>
    <row r="174" spans="1:3" ht="48.75">
      <c r="A174" s="183" t="s">
        <v>1746</v>
      </c>
      <c r="B174" s="184" t="s">
        <v>711</v>
      </c>
      <c r="C174" s="143">
        <f>C175</f>
        <v>36141</v>
      </c>
    </row>
    <row r="175" spans="1:3" ht="48.75">
      <c r="A175" s="183" t="s">
        <v>1515</v>
      </c>
      <c r="B175" s="184" t="s">
        <v>591</v>
      </c>
      <c r="C175" s="143">
        <v>36141</v>
      </c>
    </row>
    <row r="176" spans="1:3" ht="36.75" hidden="1">
      <c r="A176" s="183" t="s">
        <v>1310</v>
      </c>
      <c r="B176" s="184" t="s">
        <v>1311</v>
      </c>
      <c r="C176" s="143">
        <f>C177</f>
        <v>0</v>
      </c>
    </row>
    <row r="177" spans="1:3" ht="36.75" hidden="1">
      <c r="A177" s="183" t="s">
        <v>392</v>
      </c>
      <c r="B177" s="184" t="s">
        <v>363</v>
      </c>
      <c r="C177" s="76"/>
    </row>
    <row r="178" spans="1:3" ht="60.75" hidden="1">
      <c r="A178" s="183" t="s">
        <v>713</v>
      </c>
      <c r="B178" s="184" t="s">
        <v>714</v>
      </c>
      <c r="C178" s="143">
        <f>C179</f>
        <v>0</v>
      </c>
    </row>
    <row r="179" spans="1:3" ht="60.75" hidden="1">
      <c r="A179" s="183" t="s">
        <v>152</v>
      </c>
      <c r="B179" s="184" t="s">
        <v>1643</v>
      </c>
      <c r="C179" s="143"/>
    </row>
    <row r="180" spans="1:3" ht="48.75" hidden="1">
      <c r="A180" s="183" t="s">
        <v>192</v>
      </c>
      <c r="B180" s="184" t="s">
        <v>21</v>
      </c>
      <c r="C180" s="143">
        <f>C181</f>
        <v>0</v>
      </c>
    </row>
    <row r="181" spans="1:3" ht="48.75" hidden="1">
      <c r="A181" s="183" t="s">
        <v>20</v>
      </c>
      <c r="B181" s="184" t="s">
        <v>482</v>
      </c>
      <c r="C181" s="143"/>
    </row>
    <row r="182" spans="1:3" ht="15.75" customHeight="1" hidden="1">
      <c r="A182" s="183" t="s">
        <v>1217</v>
      </c>
      <c r="B182" s="184" t="s">
        <v>1218</v>
      </c>
      <c r="C182" s="143">
        <f>C183</f>
        <v>0</v>
      </c>
    </row>
    <row r="183" spans="1:3" ht="24.75" hidden="1">
      <c r="A183" s="183" t="s">
        <v>1219</v>
      </c>
      <c r="B183" s="184" t="s">
        <v>890</v>
      </c>
      <c r="C183" s="143"/>
    </row>
    <row r="184" spans="1:3" ht="12" customHeight="1" hidden="1">
      <c r="A184" s="183" t="s">
        <v>876</v>
      </c>
      <c r="B184" s="184" t="s">
        <v>877</v>
      </c>
      <c r="C184" s="143">
        <f>C185</f>
        <v>0</v>
      </c>
    </row>
    <row r="185" spans="1:3" ht="14.25" customHeight="1" hidden="1">
      <c r="A185" s="183" t="s">
        <v>257</v>
      </c>
      <c r="B185" s="184" t="s">
        <v>839</v>
      </c>
      <c r="C185" s="143"/>
    </row>
    <row r="186" spans="1:3" ht="13.5" customHeight="1">
      <c r="A186" s="30" t="s">
        <v>1747</v>
      </c>
      <c r="B186" s="184" t="s">
        <v>1493</v>
      </c>
      <c r="C186" s="76">
        <f>C187</f>
        <v>785721</v>
      </c>
    </row>
    <row r="187" spans="1:3" ht="15.75">
      <c r="A187" s="183" t="s">
        <v>364</v>
      </c>
      <c r="B187" s="184" t="s">
        <v>365</v>
      </c>
      <c r="C187" s="76">
        <f>22536+761+14781+747643</f>
        <v>785721</v>
      </c>
    </row>
    <row r="188" spans="1:3" ht="15.75" hidden="1">
      <c r="A188" s="30" t="s">
        <v>11</v>
      </c>
      <c r="B188" s="184" t="s">
        <v>12</v>
      </c>
      <c r="C188" s="76">
        <f>C189+C193+C195+C191</f>
        <v>0</v>
      </c>
    </row>
    <row r="189" spans="1:3" ht="48.75" hidden="1">
      <c r="A189" s="30" t="s">
        <v>333</v>
      </c>
      <c r="B189" s="184" t="s">
        <v>334</v>
      </c>
      <c r="C189" s="76">
        <f>C190</f>
        <v>0</v>
      </c>
    </row>
    <row r="190" spans="1:3" ht="48.75" hidden="1">
      <c r="A190" s="30" t="s">
        <v>1603</v>
      </c>
      <c r="B190" s="184" t="s">
        <v>366</v>
      </c>
      <c r="C190" s="76"/>
    </row>
    <row r="191" spans="1:3" ht="36.75" hidden="1">
      <c r="A191" s="30" t="s">
        <v>77</v>
      </c>
      <c r="B191" s="184" t="s">
        <v>78</v>
      </c>
      <c r="C191" s="76">
        <f>C192</f>
        <v>0</v>
      </c>
    </row>
    <row r="192" spans="1:3" ht="36.75" hidden="1">
      <c r="A192" s="30" t="s">
        <v>77</v>
      </c>
      <c r="B192" s="184" t="s">
        <v>1480</v>
      </c>
      <c r="C192" s="76"/>
    </row>
    <row r="193" spans="1:3" ht="36.75" hidden="1">
      <c r="A193" s="30" t="s">
        <v>385</v>
      </c>
      <c r="B193" s="184" t="s">
        <v>386</v>
      </c>
      <c r="C193" s="76">
        <f>C194</f>
        <v>0</v>
      </c>
    </row>
    <row r="194" spans="1:3" ht="24.75" hidden="1">
      <c r="A194" s="30" t="s">
        <v>1719</v>
      </c>
      <c r="B194" s="184" t="s">
        <v>1214</v>
      </c>
      <c r="C194" s="76"/>
    </row>
    <row r="195" spans="1:3" ht="14.25" customHeight="1" hidden="1">
      <c r="A195" s="30" t="s">
        <v>1618</v>
      </c>
      <c r="B195" s="184" t="s">
        <v>1619</v>
      </c>
      <c r="C195" s="76">
        <f>C196</f>
        <v>0</v>
      </c>
    </row>
    <row r="196" spans="1:3" ht="14.25" customHeight="1" hidden="1">
      <c r="A196" s="30" t="s">
        <v>15</v>
      </c>
      <c r="B196" s="184" t="s">
        <v>1787</v>
      </c>
      <c r="C196" s="76">
        <f>9241-9241</f>
        <v>0</v>
      </c>
    </row>
    <row r="197" spans="1:3" ht="15.75" hidden="1">
      <c r="A197" s="183" t="s">
        <v>1781</v>
      </c>
      <c r="B197" s="184" t="s">
        <v>1782</v>
      </c>
      <c r="C197" s="76">
        <f>C198</f>
        <v>0</v>
      </c>
    </row>
    <row r="198" spans="1:3" ht="15.75" hidden="1">
      <c r="A198" s="183" t="s">
        <v>1142</v>
      </c>
      <c r="B198" s="184" t="s">
        <v>1783</v>
      </c>
      <c r="C198" s="76">
        <f>C199</f>
        <v>0</v>
      </c>
    </row>
    <row r="199" spans="1:3" ht="36.75" hidden="1">
      <c r="A199" s="30" t="s">
        <v>1630</v>
      </c>
      <c r="B199" s="184" t="s">
        <v>1026</v>
      </c>
      <c r="C199" s="76"/>
    </row>
    <row r="200" spans="1:3" ht="36">
      <c r="A200" s="204" t="s">
        <v>382</v>
      </c>
      <c r="B200" s="184" t="s">
        <v>495</v>
      </c>
      <c r="C200" s="76">
        <f>C201</f>
        <v>-1195.8</v>
      </c>
    </row>
    <row r="201" spans="1:3" ht="27" customHeight="1">
      <c r="A201" s="204" t="s">
        <v>1222</v>
      </c>
      <c r="B201" s="184" t="s">
        <v>949</v>
      </c>
      <c r="C201" s="76">
        <v>-1195.8</v>
      </c>
    </row>
    <row r="202" spans="1:3" ht="15.75">
      <c r="A202" s="198" t="s">
        <v>1165</v>
      </c>
      <c r="B202" s="184" t="s">
        <v>1166</v>
      </c>
      <c r="C202" s="199">
        <f>C14+C138</f>
        <v>4013978.8</v>
      </c>
    </row>
    <row r="203" ht="12.75">
      <c r="B203" s="77"/>
    </row>
    <row r="204" ht="12.75">
      <c r="B204" s="77"/>
    </row>
    <row r="205" ht="12.75">
      <c r="B205" s="77"/>
    </row>
    <row r="206" ht="12.75">
      <c r="B206" s="77"/>
    </row>
    <row r="207" ht="12.75">
      <c r="B207" s="77"/>
    </row>
    <row r="208" ht="12.75">
      <c r="B208" s="77"/>
    </row>
    <row r="209" ht="12.75">
      <c r="B209" s="77"/>
    </row>
    <row r="210" ht="12.75">
      <c r="B210" s="77"/>
    </row>
    <row r="211" ht="12.75">
      <c r="B211" s="77"/>
    </row>
    <row r="212" ht="12.75">
      <c r="B212" s="77"/>
    </row>
    <row r="213" ht="12.75">
      <c r="B213" s="77"/>
    </row>
    <row r="214" ht="12.75">
      <c r="B214" s="77"/>
    </row>
    <row r="215" ht="12.75">
      <c r="B215" s="77"/>
    </row>
    <row r="216" ht="12.75">
      <c r="B216" s="77"/>
    </row>
    <row r="217" ht="12.75">
      <c r="B217" s="77"/>
    </row>
    <row r="218" ht="12.75">
      <c r="B218" s="77"/>
    </row>
    <row r="219" ht="12.75">
      <c r="B219" s="77"/>
    </row>
    <row r="220" ht="12.75">
      <c r="B220" s="77"/>
    </row>
    <row r="221" ht="12.75">
      <c r="B221" s="77"/>
    </row>
    <row r="222" ht="12.75">
      <c r="B222" s="77"/>
    </row>
    <row r="223" ht="12.75">
      <c r="B223" s="77"/>
    </row>
    <row r="224" ht="12.75">
      <c r="B224" s="77"/>
    </row>
    <row r="225" ht="12.75">
      <c r="B225" s="77"/>
    </row>
    <row r="226" ht="12.75">
      <c r="B226" s="77"/>
    </row>
    <row r="227" ht="12.75">
      <c r="B227" s="77"/>
    </row>
    <row r="228" ht="12.75">
      <c r="B228" s="77"/>
    </row>
    <row r="229" ht="12.75">
      <c r="B229" s="77"/>
    </row>
    <row r="230" ht="12.75">
      <c r="B230" s="77"/>
    </row>
    <row r="231" ht="12.75">
      <c r="B231" s="77"/>
    </row>
    <row r="232" ht="12.75">
      <c r="B232" s="77"/>
    </row>
    <row r="233" ht="12.75">
      <c r="B233" s="77"/>
    </row>
    <row r="234" ht="12.75">
      <c r="B234" s="77"/>
    </row>
  </sheetData>
  <sheetProtection selectLockedCells="1" selectUnlockedCells="1"/>
  <mergeCells count="1">
    <mergeCell ref="A11:C11"/>
  </mergeCells>
  <dataValidations count="1">
    <dataValidation allowBlank="1" promptTitle="Расчетное значение" prompt="Считается автоматически" sqref="A11:C11 C10:C65536"/>
  </dataValidations>
  <printOptions horizontalCentered="1"/>
  <pageMargins left="0.79" right="0.49" top="0.68" bottom="0.81" header="0.5118110236220472" footer="0.57"/>
  <pageSetup firstPageNumber="5" useFirstPageNumber="1" horizontalDpi="600" verticalDpi="600" orientation="portrait" paperSize="9" scale="9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2:U1361"/>
  <sheetViews>
    <sheetView showGridLines="0" showZeros="0" zoomScaleSheetLayoutView="75" workbookViewId="0" topLeftCell="A1">
      <selection activeCell="G4" sqref="G4"/>
    </sheetView>
  </sheetViews>
  <sheetFormatPr defaultColWidth="9.00390625" defaultRowHeight="12.75"/>
  <cols>
    <col min="1" max="1" width="34.00390625" style="8" customWidth="1"/>
    <col min="2" max="3" width="3.375" style="9" customWidth="1"/>
    <col min="4" max="4" width="11.875" style="9" customWidth="1"/>
    <col min="5" max="5" width="3.37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97" hidden="1" customWidth="1"/>
    <col min="10" max="10" width="15.375" style="98" hidden="1" customWidth="1"/>
    <col min="11" max="11" width="6.125" style="97" customWidth="1"/>
    <col min="12" max="12" width="14.00390625" style="97" customWidth="1"/>
    <col min="13" max="13" width="15.375" style="97" customWidth="1"/>
    <col min="14" max="21" width="9.375" style="97" customWidth="1"/>
    <col min="22" max="16384" width="9.375" style="12" customWidth="1"/>
  </cols>
  <sheetData>
    <row r="1" ht="15"/>
    <row r="2" spans="7:8" ht="13.5" customHeight="1">
      <c r="G2" s="11" t="s">
        <v>204</v>
      </c>
      <c r="H2" s="89"/>
    </row>
    <row r="3" ht="10.5" customHeight="1">
      <c r="G3" s="11" t="s">
        <v>1091</v>
      </c>
    </row>
    <row r="4" spans="7:8" ht="13.5" customHeight="1">
      <c r="G4" s="141" t="s">
        <v>86</v>
      </c>
      <c r="H4" s="141"/>
    </row>
    <row r="5" spans="7:8" ht="12.75" customHeight="1">
      <c r="G5" s="173"/>
      <c r="H5" s="173"/>
    </row>
    <row r="6" spans="7:8" ht="13.5" customHeight="1">
      <c r="G6" s="11" t="s">
        <v>204</v>
      </c>
      <c r="H6" s="89"/>
    </row>
    <row r="7" ht="14.25" customHeight="1">
      <c r="G7" s="11" t="s">
        <v>1091</v>
      </c>
    </row>
    <row r="8" spans="7:8" ht="13.5" customHeight="1">
      <c r="G8" s="141" t="s">
        <v>1227</v>
      </c>
      <c r="H8" s="141"/>
    </row>
    <row r="9" spans="7:8" ht="15" customHeight="1">
      <c r="G9" s="141"/>
      <c r="H9" s="141"/>
    </row>
    <row r="10" spans="1:8" ht="15.75" customHeight="1">
      <c r="A10" s="352" t="s">
        <v>1170</v>
      </c>
      <c r="B10" s="353"/>
      <c r="C10" s="353"/>
      <c r="D10" s="353"/>
      <c r="E10" s="353"/>
      <c r="F10" s="353"/>
      <c r="G10" s="353"/>
      <c r="H10" s="353"/>
    </row>
    <row r="11" spans="1:8" ht="18.75" customHeight="1">
      <c r="A11" s="352" t="s">
        <v>559</v>
      </c>
      <c r="B11" s="354"/>
      <c r="C11" s="354"/>
      <c r="D11" s="354"/>
      <c r="E11" s="354"/>
      <c r="F11" s="354"/>
      <c r="G11" s="354"/>
      <c r="H11" s="354"/>
    </row>
    <row r="12" spans="1:8" ht="15">
      <c r="A12" s="351"/>
      <c r="B12" s="351"/>
      <c r="C12" s="351"/>
      <c r="D12" s="351"/>
      <c r="E12" s="351"/>
      <c r="F12" s="351"/>
      <c r="G12" s="351"/>
      <c r="H12" s="351"/>
    </row>
    <row r="13" spans="1:8" ht="12" customHeight="1" thickBot="1">
      <c r="A13" s="12"/>
      <c r="B13" s="13"/>
      <c r="C13" s="13"/>
      <c r="D13" s="13"/>
      <c r="E13" s="13"/>
      <c r="F13" s="13"/>
      <c r="G13" s="13"/>
      <c r="H13" s="14" t="s">
        <v>1092</v>
      </c>
    </row>
    <row r="14" spans="1:21" s="15" customFormat="1" ht="12" customHeight="1">
      <c r="A14" s="355" t="s">
        <v>1476</v>
      </c>
      <c r="B14" s="357" t="s">
        <v>1190</v>
      </c>
      <c r="C14" s="358"/>
      <c r="D14" s="358"/>
      <c r="E14" s="359"/>
      <c r="F14" s="360" t="s">
        <v>1477</v>
      </c>
      <c r="G14" s="362" t="s">
        <v>1478</v>
      </c>
      <c r="H14" s="363"/>
      <c r="I14" s="99"/>
      <c r="J14" s="100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s="15" customFormat="1" ht="75.75" customHeight="1" thickBot="1">
      <c r="A15" s="356"/>
      <c r="B15" s="146" t="s">
        <v>535</v>
      </c>
      <c r="C15" s="146" t="s">
        <v>536</v>
      </c>
      <c r="D15" s="146" t="s">
        <v>537</v>
      </c>
      <c r="E15" s="146" t="s">
        <v>538</v>
      </c>
      <c r="F15" s="361"/>
      <c r="G15" s="147" t="s">
        <v>1189</v>
      </c>
      <c r="H15" s="148" t="s">
        <v>1269</v>
      </c>
      <c r="I15" s="99"/>
      <c r="J15" s="100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13" ht="24.75" customHeight="1">
      <c r="A16" s="280" t="s">
        <v>1428</v>
      </c>
      <c r="B16" s="281"/>
      <c r="C16" s="281"/>
      <c r="D16" s="281"/>
      <c r="E16" s="281"/>
      <c r="F16" s="282">
        <f>F17+F131+F137+F165+F242+F348+F361+F674+F756+F919+F1073+F1123+F1133+F1138</f>
        <v>4305163.8</v>
      </c>
      <c r="G16" s="282">
        <f>G17+G131+G137+G165+G242+G348+G361+G674+G756+G919+G1073+G1123+G1133+G1138</f>
        <v>3282395.8</v>
      </c>
      <c r="H16" s="282">
        <f>H17+H131+H137+H165+H242+H348+H361+H674+H756+H919+H1073+H1123+H1133+H1138</f>
        <v>1022768</v>
      </c>
      <c r="I16" s="151">
        <v>3464482</v>
      </c>
      <c r="J16" s="101">
        <f>I16-F16</f>
        <v>-840681.7999999998</v>
      </c>
      <c r="K16" s="102"/>
      <c r="L16" s="102">
        <v>4302296.4</v>
      </c>
      <c r="M16" s="102">
        <f>L16-F16</f>
        <v>-2867.399999999441</v>
      </c>
    </row>
    <row r="17" spans="1:9" ht="25.5">
      <c r="A17" s="283" t="s">
        <v>1386</v>
      </c>
      <c r="B17" s="22" t="s">
        <v>539</v>
      </c>
      <c r="C17" s="22"/>
      <c r="D17" s="18"/>
      <c r="E17" s="18"/>
      <c r="F17" s="23">
        <f>F18+F23+F34+F57+F61+F72+F78+F82+F75</f>
        <v>441601.7</v>
      </c>
      <c r="G17" s="23">
        <f>G18+G23+G34+G57+G61+G72+G78+G82+G75</f>
        <v>424339.7</v>
      </c>
      <c r="H17" s="23">
        <f>H18+H23+H34+H57+H61+H72+H78+H82+H75</f>
        <v>17262</v>
      </c>
      <c r="I17" s="176"/>
    </row>
    <row r="18" spans="1:8" ht="48">
      <c r="A18" s="284" t="s">
        <v>1655</v>
      </c>
      <c r="B18" s="18" t="s">
        <v>539</v>
      </c>
      <c r="C18" s="60" t="s">
        <v>465</v>
      </c>
      <c r="D18" s="18"/>
      <c r="E18" s="18"/>
      <c r="F18" s="110">
        <f aca="true" t="shared" si="0" ref="F18:H19">F19</f>
        <v>2955.6</v>
      </c>
      <c r="G18" s="20">
        <f t="shared" si="0"/>
        <v>2955.6</v>
      </c>
      <c r="H18" s="110">
        <f t="shared" si="0"/>
        <v>0</v>
      </c>
    </row>
    <row r="19" spans="1:8" ht="46.5" customHeight="1">
      <c r="A19" s="33" t="s">
        <v>1336</v>
      </c>
      <c r="B19" s="60" t="s">
        <v>539</v>
      </c>
      <c r="C19" s="60" t="s">
        <v>465</v>
      </c>
      <c r="D19" s="18" t="s">
        <v>1337</v>
      </c>
      <c r="E19" s="60"/>
      <c r="F19" s="110">
        <f t="shared" si="0"/>
        <v>2955.6</v>
      </c>
      <c r="G19" s="20">
        <f t="shared" si="0"/>
        <v>2955.6</v>
      </c>
      <c r="H19" s="110">
        <f t="shared" si="0"/>
        <v>0</v>
      </c>
    </row>
    <row r="20" spans="1:8" ht="24">
      <c r="A20" s="285" t="s">
        <v>1089</v>
      </c>
      <c r="B20" s="60" t="s">
        <v>539</v>
      </c>
      <c r="C20" s="60" t="s">
        <v>465</v>
      </c>
      <c r="D20" s="18" t="s">
        <v>181</v>
      </c>
      <c r="E20" s="60" t="s">
        <v>384</v>
      </c>
      <c r="F20" s="110">
        <f>F21+F22</f>
        <v>2955.6</v>
      </c>
      <c r="G20" s="110">
        <f>G21+G22</f>
        <v>2955.6</v>
      </c>
      <c r="H20" s="61"/>
    </row>
    <row r="21" spans="1:8" ht="24">
      <c r="A21" s="285" t="s">
        <v>613</v>
      </c>
      <c r="B21" s="60" t="s">
        <v>539</v>
      </c>
      <c r="C21" s="60" t="s">
        <v>465</v>
      </c>
      <c r="D21" s="18" t="s">
        <v>181</v>
      </c>
      <c r="E21" s="60" t="s">
        <v>614</v>
      </c>
      <c r="F21" s="61">
        <f>3119.6-328</f>
        <v>2791.6</v>
      </c>
      <c r="G21" s="20">
        <f>F21-H21</f>
        <v>2791.6</v>
      </c>
      <c r="H21" s="61"/>
    </row>
    <row r="22" spans="1:8" ht="24">
      <c r="A22" s="285" t="s">
        <v>615</v>
      </c>
      <c r="B22" s="60" t="s">
        <v>539</v>
      </c>
      <c r="C22" s="60" t="s">
        <v>465</v>
      </c>
      <c r="D22" s="18" t="s">
        <v>181</v>
      </c>
      <c r="E22" s="60" t="s">
        <v>616</v>
      </c>
      <c r="F22" s="61">
        <v>164</v>
      </c>
      <c r="G22" s="20">
        <f>F22-H22</f>
        <v>164</v>
      </c>
      <c r="H22" s="61"/>
    </row>
    <row r="23" spans="1:8" ht="48">
      <c r="A23" s="32" t="s">
        <v>490</v>
      </c>
      <c r="B23" s="18" t="s">
        <v>539</v>
      </c>
      <c r="C23" s="18" t="s">
        <v>281</v>
      </c>
      <c r="D23" s="18"/>
      <c r="E23" s="18"/>
      <c r="F23" s="20">
        <f>F24</f>
        <v>17972.4</v>
      </c>
      <c r="G23" s="20">
        <f>G24</f>
        <v>17972.4</v>
      </c>
      <c r="H23" s="20">
        <f>H24</f>
        <v>0</v>
      </c>
    </row>
    <row r="24" spans="1:8" ht="48">
      <c r="A24" s="33" t="s">
        <v>1336</v>
      </c>
      <c r="B24" s="18" t="s">
        <v>539</v>
      </c>
      <c r="C24" s="18" t="s">
        <v>281</v>
      </c>
      <c r="D24" s="18" t="s">
        <v>1337</v>
      </c>
      <c r="E24" s="18"/>
      <c r="F24" s="20">
        <f>F25+F32</f>
        <v>17972.4</v>
      </c>
      <c r="G24" s="20">
        <f>G25+G32</f>
        <v>17972.4</v>
      </c>
      <c r="H24" s="20">
        <f>SUM(H26:H32)</f>
        <v>0</v>
      </c>
    </row>
    <row r="25" spans="1:8" ht="24">
      <c r="A25" s="19" t="s">
        <v>1210</v>
      </c>
      <c r="B25" s="18" t="s">
        <v>234</v>
      </c>
      <c r="C25" s="18" t="s">
        <v>281</v>
      </c>
      <c r="D25" s="18" t="s">
        <v>1111</v>
      </c>
      <c r="E25" s="18" t="s">
        <v>384</v>
      </c>
      <c r="F25" s="110">
        <f>F26+F27+F28+F31</f>
        <v>17957.5</v>
      </c>
      <c r="G25" s="20">
        <f aca="true" t="shared" si="1" ref="G25:G33">F25-H25</f>
        <v>17957.5</v>
      </c>
      <c r="H25" s="20"/>
    </row>
    <row r="26" spans="1:8" ht="24">
      <c r="A26" s="285" t="s">
        <v>613</v>
      </c>
      <c r="B26" s="18" t="s">
        <v>539</v>
      </c>
      <c r="C26" s="18" t="s">
        <v>281</v>
      </c>
      <c r="D26" s="18" t="s">
        <v>1111</v>
      </c>
      <c r="E26" s="18" t="s">
        <v>614</v>
      </c>
      <c r="F26" s="21">
        <v>16930.2</v>
      </c>
      <c r="G26" s="20">
        <f t="shared" si="1"/>
        <v>16930.2</v>
      </c>
      <c r="H26" s="21"/>
    </row>
    <row r="27" spans="1:8" ht="24.75" hidden="1">
      <c r="A27" s="285" t="s">
        <v>615</v>
      </c>
      <c r="B27" s="18" t="s">
        <v>539</v>
      </c>
      <c r="C27" s="18" t="s">
        <v>281</v>
      </c>
      <c r="D27" s="18" t="s">
        <v>1111</v>
      </c>
      <c r="E27" s="18" t="s">
        <v>616</v>
      </c>
      <c r="F27" s="21"/>
      <c r="G27" s="20">
        <f t="shared" si="1"/>
        <v>0</v>
      </c>
      <c r="H27" s="21"/>
    </row>
    <row r="28" spans="1:8" ht="24">
      <c r="A28" s="285" t="s">
        <v>1394</v>
      </c>
      <c r="B28" s="18" t="s">
        <v>539</v>
      </c>
      <c r="C28" s="18" t="s">
        <v>281</v>
      </c>
      <c r="D28" s="18" t="s">
        <v>1111</v>
      </c>
      <c r="E28" s="18" t="s">
        <v>272</v>
      </c>
      <c r="F28" s="20">
        <f>F29+F30</f>
        <v>945.8</v>
      </c>
      <c r="G28" s="20">
        <f t="shared" si="1"/>
        <v>945.8</v>
      </c>
      <c r="H28" s="21"/>
    </row>
    <row r="29" spans="1:8" ht="36">
      <c r="A29" s="285" t="s">
        <v>328</v>
      </c>
      <c r="B29" s="18" t="s">
        <v>539</v>
      </c>
      <c r="C29" s="18" t="s">
        <v>281</v>
      </c>
      <c r="D29" s="18" t="s">
        <v>1111</v>
      </c>
      <c r="E29" s="18" t="s">
        <v>326</v>
      </c>
      <c r="F29" s="21">
        <v>427.3</v>
      </c>
      <c r="G29" s="20">
        <f t="shared" si="1"/>
        <v>427.3</v>
      </c>
      <c r="H29" s="21"/>
    </row>
    <row r="30" spans="1:8" ht="24">
      <c r="A30" s="285" t="s">
        <v>929</v>
      </c>
      <c r="B30" s="18" t="s">
        <v>539</v>
      </c>
      <c r="C30" s="18" t="s">
        <v>281</v>
      </c>
      <c r="D30" s="18" t="s">
        <v>1111</v>
      </c>
      <c r="E30" s="18" t="s">
        <v>930</v>
      </c>
      <c r="F30" s="21">
        <f>540-21.5</f>
        <v>518.5</v>
      </c>
      <c r="G30" s="20">
        <f t="shared" si="1"/>
        <v>518.5</v>
      </c>
      <c r="H30" s="21"/>
    </row>
    <row r="31" spans="1:8" ht="24">
      <c r="A31" s="19" t="s">
        <v>212</v>
      </c>
      <c r="B31" s="18" t="s">
        <v>539</v>
      </c>
      <c r="C31" s="18" t="s">
        <v>281</v>
      </c>
      <c r="D31" s="18" t="s">
        <v>1111</v>
      </c>
      <c r="E31" s="18" t="s">
        <v>213</v>
      </c>
      <c r="F31" s="21">
        <f>60+21.5</f>
        <v>81.5</v>
      </c>
      <c r="G31" s="20">
        <f t="shared" si="1"/>
        <v>81.5</v>
      </c>
      <c r="H31" s="21"/>
    </row>
    <row r="32" spans="1:8" ht="24">
      <c r="A32" s="286" t="s">
        <v>815</v>
      </c>
      <c r="B32" s="18" t="s">
        <v>539</v>
      </c>
      <c r="C32" s="18" t="s">
        <v>281</v>
      </c>
      <c r="D32" s="18" t="s">
        <v>691</v>
      </c>
      <c r="E32" s="18" t="s">
        <v>384</v>
      </c>
      <c r="F32" s="20">
        <f>F33</f>
        <v>14.9</v>
      </c>
      <c r="G32" s="20">
        <f t="shared" si="1"/>
        <v>14.9</v>
      </c>
      <c r="H32" s="23"/>
    </row>
    <row r="33" spans="1:8" ht="24">
      <c r="A33" s="286" t="s">
        <v>815</v>
      </c>
      <c r="B33" s="18" t="s">
        <v>539</v>
      </c>
      <c r="C33" s="18" t="s">
        <v>281</v>
      </c>
      <c r="D33" s="18" t="s">
        <v>691</v>
      </c>
      <c r="E33" s="18" t="s">
        <v>635</v>
      </c>
      <c r="F33" s="21">
        <v>14.9</v>
      </c>
      <c r="G33" s="20">
        <f t="shared" si="1"/>
        <v>14.9</v>
      </c>
      <c r="H33" s="23"/>
    </row>
    <row r="34" spans="1:8" ht="48">
      <c r="A34" s="32" t="s">
        <v>1591</v>
      </c>
      <c r="B34" s="18" t="s">
        <v>539</v>
      </c>
      <c r="C34" s="18" t="s">
        <v>319</v>
      </c>
      <c r="D34" s="18"/>
      <c r="E34" s="18"/>
      <c r="F34" s="20">
        <f>F35+F47</f>
        <v>248977.5</v>
      </c>
      <c r="G34" s="20">
        <f>G35</f>
        <v>231715.5</v>
      </c>
      <c r="H34" s="20">
        <f>H35+H47</f>
        <v>17262</v>
      </c>
    </row>
    <row r="35" spans="1:8" ht="24">
      <c r="A35" s="33" t="s">
        <v>1209</v>
      </c>
      <c r="B35" s="18" t="s">
        <v>539</v>
      </c>
      <c r="C35" s="18" t="s">
        <v>319</v>
      </c>
      <c r="D35" s="18" t="s">
        <v>1337</v>
      </c>
      <c r="E35" s="18"/>
      <c r="F35" s="20">
        <f>F36+F45</f>
        <v>231715.5</v>
      </c>
      <c r="G35" s="20">
        <f>G36+G45</f>
        <v>231715.5</v>
      </c>
      <c r="H35" s="20">
        <f>H36</f>
        <v>0</v>
      </c>
    </row>
    <row r="36" spans="1:8" ht="24">
      <c r="A36" s="19" t="s">
        <v>1210</v>
      </c>
      <c r="B36" s="18" t="s">
        <v>539</v>
      </c>
      <c r="C36" s="18" t="s">
        <v>319</v>
      </c>
      <c r="D36" s="18" t="s">
        <v>1111</v>
      </c>
      <c r="E36" s="18" t="s">
        <v>384</v>
      </c>
      <c r="F36" s="20">
        <f>F37+F38+F39+F43+F44</f>
        <v>226096.3</v>
      </c>
      <c r="G36" s="20">
        <f aca="true" t="shared" si="2" ref="G36:G56">F36-H36</f>
        <v>226096.3</v>
      </c>
      <c r="H36" s="20">
        <f>H37+H38+H39+H43+H44</f>
        <v>0</v>
      </c>
    </row>
    <row r="37" spans="1:8" ht="24">
      <c r="A37" s="285" t="s">
        <v>613</v>
      </c>
      <c r="B37" s="18" t="s">
        <v>539</v>
      </c>
      <c r="C37" s="18" t="s">
        <v>319</v>
      </c>
      <c r="D37" s="18" t="s">
        <v>1111</v>
      </c>
      <c r="E37" s="18" t="s">
        <v>614</v>
      </c>
      <c r="F37" s="21">
        <v>187966</v>
      </c>
      <c r="G37" s="20">
        <f t="shared" si="2"/>
        <v>187966</v>
      </c>
      <c r="H37" s="21"/>
    </row>
    <row r="38" spans="1:8" ht="24">
      <c r="A38" s="19" t="s">
        <v>1815</v>
      </c>
      <c r="B38" s="18" t="s">
        <v>539</v>
      </c>
      <c r="C38" s="18" t="s">
        <v>319</v>
      </c>
      <c r="D38" s="18" t="s">
        <v>1111</v>
      </c>
      <c r="E38" s="18" t="s">
        <v>616</v>
      </c>
      <c r="F38" s="21">
        <v>50</v>
      </c>
      <c r="G38" s="20">
        <f t="shared" si="2"/>
        <v>50</v>
      </c>
      <c r="H38" s="21"/>
    </row>
    <row r="39" spans="1:8" ht="24">
      <c r="A39" s="285" t="s">
        <v>1394</v>
      </c>
      <c r="B39" s="18" t="s">
        <v>539</v>
      </c>
      <c r="C39" s="18" t="s">
        <v>319</v>
      </c>
      <c r="D39" s="18" t="s">
        <v>1111</v>
      </c>
      <c r="E39" s="18" t="s">
        <v>272</v>
      </c>
      <c r="F39" s="20">
        <f>F40+F41+F42</f>
        <v>37870.3</v>
      </c>
      <c r="G39" s="20">
        <f t="shared" si="2"/>
        <v>37870.3</v>
      </c>
      <c r="H39" s="21"/>
    </row>
    <row r="40" spans="1:8" ht="36">
      <c r="A40" s="285" t="s">
        <v>328</v>
      </c>
      <c r="B40" s="18" t="s">
        <v>539</v>
      </c>
      <c r="C40" s="18" t="s">
        <v>319</v>
      </c>
      <c r="D40" s="18" t="s">
        <v>1111</v>
      </c>
      <c r="E40" s="18" t="s">
        <v>326</v>
      </c>
      <c r="F40" s="21">
        <f>9406+200+1500</f>
        <v>11106</v>
      </c>
      <c r="G40" s="20">
        <f t="shared" si="2"/>
        <v>11106</v>
      </c>
      <c r="H40" s="21"/>
    </row>
    <row r="41" spans="1:8" ht="36">
      <c r="A41" s="285" t="s">
        <v>1654</v>
      </c>
      <c r="B41" s="18" t="s">
        <v>539</v>
      </c>
      <c r="C41" s="18" t="s">
        <v>319</v>
      </c>
      <c r="D41" s="18" t="s">
        <v>1111</v>
      </c>
      <c r="E41" s="18" t="s">
        <v>1578</v>
      </c>
      <c r="F41" s="21">
        <v>1500</v>
      </c>
      <c r="G41" s="20">
        <f t="shared" si="2"/>
        <v>1500</v>
      </c>
      <c r="H41" s="21"/>
    </row>
    <row r="42" spans="1:8" ht="24">
      <c r="A42" s="285" t="s">
        <v>929</v>
      </c>
      <c r="B42" s="18" t="s">
        <v>539</v>
      </c>
      <c r="C42" s="18" t="s">
        <v>319</v>
      </c>
      <c r="D42" s="18" t="s">
        <v>1111</v>
      </c>
      <c r="E42" s="18" t="s">
        <v>930</v>
      </c>
      <c r="F42" s="21">
        <v>25264.3</v>
      </c>
      <c r="G42" s="20">
        <f t="shared" si="2"/>
        <v>25264.3</v>
      </c>
      <c r="H42" s="21"/>
    </row>
    <row r="43" spans="1:8" ht="84">
      <c r="A43" s="285" t="s">
        <v>923</v>
      </c>
      <c r="B43" s="18" t="s">
        <v>539</v>
      </c>
      <c r="C43" s="18" t="s">
        <v>319</v>
      </c>
      <c r="D43" s="18" t="s">
        <v>1111</v>
      </c>
      <c r="E43" s="18" t="s">
        <v>878</v>
      </c>
      <c r="F43" s="21">
        <v>200</v>
      </c>
      <c r="G43" s="20">
        <f t="shared" si="2"/>
        <v>200</v>
      </c>
      <c r="H43" s="21"/>
    </row>
    <row r="44" spans="1:8" ht="24">
      <c r="A44" s="19" t="s">
        <v>212</v>
      </c>
      <c r="B44" s="18" t="s">
        <v>539</v>
      </c>
      <c r="C44" s="18" t="s">
        <v>319</v>
      </c>
      <c r="D44" s="18" t="s">
        <v>1111</v>
      </c>
      <c r="E44" s="18" t="s">
        <v>213</v>
      </c>
      <c r="F44" s="21">
        <v>10</v>
      </c>
      <c r="G44" s="20">
        <f t="shared" si="2"/>
        <v>10</v>
      </c>
      <c r="H44" s="21"/>
    </row>
    <row r="45" spans="1:8" ht="24">
      <c r="A45" s="286" t="s">
        <v>815</v>
      </c>
      <c r="B45" s="18" t="s">
        <v>539</v>
      </c>
      <c r="C45" s="18" t="s">
        <v>319</v>
      </c>
      <c r="D45" s="18" t="s">
        <v>691</v>
      </c>
      <c r="E45" s="18" t="s">
        <v>384</v>
      </c>
      <c r="F45" s="20">
        <f>F46</f>
        <v>5619.2</v>
      </c>
      <c r="G45" s="20">
        <f t="shared" si="2"/>
        <v>5619.2</v>
      </c>
      <c r="H45" s="21"/>
    </row>
    <row r="46" spans="1:8" ht="24">
      <c r="A46" s="286" t="s">
        <v>815</v>
      </c>
      <c r="B46" s="18" t="s">
        <v>539</v>
      </c>
      <c r="C46" s="18" t="s">
        <v>319</v>
      </c>
      <c r="D46" s="18" t="s">
        <v>691</v>
      </c>
      <c r="E46" s="18" t="s">
        <v>635</v>
      </c>
      <c r="F46" s="21">
        <v>5619.2</v>
      </c>
      <c r="G46" s="20">
        <f t="shared" si="2"/>
        <v>5619.2</v>
      </c>
      <c r="H46" s="21"/>
    </row>
    <row r="47" spans="1:8" ht="24">
      <c r="A47" s="34" t="s">
        <v>1430</v>
      </c>
      <c r="B47" s="18" t="s">
        <v>539</v>
      </c>
      <c r="C47" s="18" t="s">
        <v>319</v>
      </c>
      <c r="D47" s="18" t="s">
        <v>1431</v>
      </c>
      <c r="E47" s="18"/>
      <c r="F47" s="20">
        <f>F48+F51+F55</f>
        <v>17262</v>
      </c>
      <c r="G47" s="20">
        <f t="shared" si="2"/>
        <v>0</v>
      </c>
      <c r="H47" s="20">
        <f>H48+H51+H55</f>
        <v>17262</v>
      </c>
    </row>
    <row r="48" spans="1:8" ht="84">
      <c r="A48" s="285" t="s">
        <v>214</v>
      </c>
      <c r="B48" s="18" t="s">
        <v>539</v>
      </c>
      <c r="C48" s="18" t="s">
        <v>319</v>
      </c>
      <c r="D48" s="18" t="s">
        <v>215</v>
      </c>
      <c r="E48" s="18" t="s">
        <v>384</v>
      </c>
      <c r="F48" s="20">
        <f>F49+F50</f>
        <v>4792</v>
      </c>
      <c r="G48" s="20">
        <f t="shared" si="2"/>
        <v>0</v>
      </c>
      <c r="H48" s="20">
        <f>H49+H50</f>
        <v>4792</v>
      </c>
    </row>
    <row r="49" spans="1:8" ht="24">
      <c r="A49" s="285" t="s">
        <v>613</v>
      </c>
      <c r="B49" s="18" t="s">
        <v>539</v>
      </c>
      <c r="C49" s="18" t="s">
        <v>319</v>
      </c>
      <c r="D49" s="18" t="s">
        <v>215</v>
      </c>
      <c r="E49" s="18" t="s">
        <v>614</v>
      </c>
      <c r="F49" s="21">
        <v>3751.5</v>
      </c>
      <c r="G49" s="20">
        <f t="shared" si="2"/>
        <v>0</v>
      </c>
      <c r="H49" s="21">
        <v>3751.5</v>
      </c>
    </row>
    <row r="50" spans="1:8" ht="24">
      <c r="A50" s="285" t="s">
        <v>929</v>
      </c>
      <c r="B50" s="18" t="s">
        <v>539</v>
      </c>
      <c r="C50" s="18" t="s">
        <v>319</v>
      </c>
      <c r="D50" s="18" t="s">
        <v>215</v>
      </c>
      <c r="E50" s="18" t="s">
        <v>930</v>
      </c>
      <c r="F50" s="21">
        <v>1040.5</v>
      </c>
      <c r="G50" s="20">
        <f t="shared" si="2"/>
        <v>0</v>
      </c>
      <c r="H50" s="21">
        <v>1040.5</v>
      </c>
    </row>
    <row r="51" spans="1:8" ht="84">
      <c r="A51" s="19" t="s">
        <v>954</v>
      </c>
      <c r="B51" s="18" t="s">
        <v>539</v>
      </c>
      <c r="C51" s="18" t="s">
        <v>319</v>
      </c>
      <c r="D51" s="18" t="s">
        <v>216</v>
      </c>
      <c r="E51" s="18" t="s">
        <v>384</v>
      </c>
      <c r="F51" s="20">
        <f>F52+F53+F54</f>
        <v>8659</v>
      </c>
      <c r="G51" s="20">
        <f t="shared" si="2"/>
        <v>0</v>
      </c>
      <c r="H51" s="20">
        <f>H52+H53+H54</f>
        <v>8659</v>
      </c>
    </row>
    <row r="52" spans="1:8" ht="24">
      <c r="A52" s="285" t="s">
        <v>613</v>
      </c>
      <c r="B52" s="18" t="s">
        <v>539</v>
      </c>
      <c r="C52" s="18" t="s">
        <v>319</v>
      </c>
      <c r="D52" s="18" t="s">
        <v>216</v>
      </c>
      <c r="E52" s="18" t="s">
        <v>614</v>
      </c>
      <c r="F52" s="21">
        <v>5629.9</v>
      </c>
      <c r="G52" s="20">
        <f t="shared" si="2"/>
        <v>0</v>
      </c>
      <c r="H52" s="21">
        <v>5629.9</v>
      </c>
    </row>
    <row r="53" spans="1:8" ht="36">
      <c r="A53" s="285" t="s">
        <v>328</v>
      </c>
      <c r="B53" s="18" t="s">
        <v>539</v>
      </c>
      <c r="C53" s="18" t="s">
        <v>319</v>
      </c>
      <c r="D53" s="18" t="s">
        <v>216</v>
      </c>
      <c r="E53" s="18" t="s">
        <v>326</v>
      </c>
      <c r="F53" s="21">
        <v>360</v>
      </c>
      <c r="G53" s="20">
        <f t="shared" si="2"/>
        <v>0</v>
      </c>
      <c r="H53" s="21">
        <v>360</v>
      </c>
    </row>
    <row r="54" spans="1:8" ht="24">
      <c r="A54" s="285" t="s">
        <v>929</v>
      </c>
      <c r="B54" s="18" t="s">
        <v>539</v>
      </c>
      <c r="C54" s="18" t="s">
        <v>319</v>
      </c>
      <c r="D54" s="18" t="s">
        <v>216</v>
      </c>
      <c r="E54" s="18" t="s">
        <v>930</v>
      </c>
      <c r="F54" s="21">
        <v>2669.1</v>
      </c>
      <c r="G54" s="20">
        <f t="shared" si="2"/>
        <v>0</v>
      </c>
      <c r="H54" s="21">
        <v>2669.1</v>
      </c>
    </row>
    <row r="55" spans="1:8" ht="60">
      <c r="A55" s="285" t="s">
        <v>632</v>
      </c>
      <c r="B55" s="18" t="s">
        <v>539</v>
      </c>
      <c r="C55" s="18" t="s">
        <v>319</v>
      </c>
      <c r="D55" s="18" t="s">
        <v>217</v>
      </c>
      <c r="E55" s="18" t="s">
        <v>384</v>
      </c>
      <c r="F55" s="20">
        <f>F56</f>
        <v>3811</v>
      </c>
      <c r="G55" s="20">
        <f t="shared" si="2"/>
        <v>0</v>
      </c>
      <c r="H55" s="20">
        <f>H56</f>
        <v>3811</v>
      </c>
    </row>
    <row r="56" spans="1:8" ht="24">
      <c r="A56" s="285" t="s">
        <v>613</v>
      </c>
      <c r="B56" s="18" t="s">
        <v>539</v>
      </c>
      <c r="C56" s="18" t="s">
        <v>319</v>
      </c>
      <c r="D56" s="18" t="s">
        <v>217</v>
      </c>
      <c r="E56" s="18" t="s">
        <v>614</v>
      </c>
      <c r="F56" s="21">
        <v>3811</v>
      </c>
      <c r="G56" s="20">
        <f t="shared" si="2"/>
        <v>0</v>
      </c>
      <c r="H56" s="21">
        <v>3811</v>
      </c>
    </row>
    <row r="57" spans="1:8" ht="15.75" hidden="1">
      <c r="A57" s="32" t="s">
        <v>542</v>
      </c>
      <c r="B57" s="18" t="s">
        <v>539</v>
      </c>
      <c r="C57" s="18" t="s">
        <v>276</v>
      </c>
      <c r="D57" s="18"/>
      <c r="E57" s="18"/>
      <c r="F57" s="20">
        <f aca="true" t="shared" si="3" ref="F57:H58">F58</f>
        <v>0</v>
      </c>
      <c r="G57" s="20">
        <f t="shared" si="3"/>
        <v>0</v>
      </c>
      <c r="H57" s="20">
        <f t="shared" si="3"/>
        <v>0</v>
      </c>
    </row>
    <row r="58" spans="1:8" ht="48" hidden="1">
      <c r="A58" s="38" t="s">
        <v>284</v>
      </c>
      <c r="B58" s="18" t="s">
        <v>539</v>
      </c>
      <c r="C58" s="18" t="s">
        <v>276</v>
      </c>
      <c r="D58" s="18" t="s">
        <v>208</v>
      </c>
      <c r="E58" s="18" t="s">
        <v>384</v>
      </c>
      <c r="F58" s="20">
        <f>F59+F60</f>
        <v>0</v>
      </c>
      <c r="G58" s="20">
        <f>G59+G60</f>
        <v>0</v>
      </c>
      <c r="H58" s="20">
        <f t="shared" si="3"/>
        <v>0</v>
      </c>
    </row>
    <row r="59" spans="1:8" ht="24.75" hidden="1">
      <c r="A59" s="19" t="s">
        <v>1577</v>
      </c>
      <c r="B59" s="18" t="s">
        <v>539</v>
      </c>
      <c r="C59" s="18" t="s">
        <v>276</v>
      </c>
      <c r="D59" s="18" t="s">
        <v>208</v>
      </c>
      <c r="E59" s="18" t="s">
        <v>1718</v>
      </c>
      <c r="F59" s="21"/>
      <c r="G59" s="20">
        <f>F59-H59</f>
        <v>0</v>
      </c>
      <c r="H59" s="105"/>
    </row>
    <row r="60" spans="1:8" ht="24.75" hidden="1">
      <c r="A60" s="19" t="s">
        <v>211</v>
      </c>
      <c r="B60" s="18" t="s">
        <v>539</v>
      </c>
      <c r="C60" s="18" t="s">
        <v>276</v>
      </c>
      <c r="D60" s="18" t="s">
        <v>208</v>
      </c>
      <c r="E60" s="18" t="s">
        <v>272</v>
      </c>
      <c r="F60" s="21"/>
      <c r="G60" s="20">
        <f>F60-H60</f>
        <v>0</v>
      </c>
      <c r="H60" s="105"/>
    </row>
    <row r="61" spans="1:8" ht="48">
      <c r="A61" s="32" t="s">
        <v>193</v>
      </c>
      <c r="B61" s="18" t="s">
        <v>539</v>
      </c>
      <c r="C61" s="18" t="s">
        <v>275</v>
      </c>
      <c r="D61" s="18"/>
      <c r="E61" s="18"/>
      <c r="F61" s="20">
        <f>F62+F70</f>
        <v>24809.000000000004</v>
      </c>
      <c r="G61" s="20">
        <f>G62+G70</f>
        <v>24809.000000000004</v>
      </c>
      <c r="H61" s="20">
        <f>H62</f>
        <v>0</v>
      </c>
    </row>
    <row r="62" spans="1:8" ht="24">
      <c r="A62" s="19" t="s">
        <v>1210</v>
      </c>
      <c r="B62" s="18" t="s">
        <v>539</v>
      </c>
      <c r="C62" s="18" t="s">
        <v>275</v>
      </c>
      <c r="D62" s="18" t="s">
        <v>1111</v>
      </c>
      <c r="E62" s="18" t="s">
        <v>384</v>
      </c>
      <c r="F62" s="20">
        <f>F63+F64+F65+F69</f>
        <v>24794.000000000004</v>
      </c>
      <c r="G62" s="20">
        <f>G63+G64+G65+G69</f>
        <v>24794.000000000004</v>
      </c>
      <c r="H62" s="20">
        <f>SUM(H63:H69)</f>
        <v>0</v>
      </c>
    </row>
    <row r="63" spans="1:8" ht="24">
      <c r="A63" s="19" t="s">
        <v>613</v>
      </c>
      <c r="B63" s="18" t="s">
        <v>539</v>
      </c>
      <c r="C63" s="18" t="s">
        <v>275</v>
      </c>
      <c r="D63" s="18" t="s">
        <v>1111</v>
      </c>
      <c r="E63" s="18" t="s">
        <v>614</v>
      </c>
      <c r="F63" s="21">
        <f>4141.1+14352.2+4334.4</f>
        <v>22827.700000000004</v>
      </c>
      <c r="G63" s="20">
        <f aca="true" t="shared" si="4" ref="G63:G71">F63-H63</f>
        <v>22827.700000000004</v>
      </c>
      <c r="H63" s="21"/>
    </row>
    <row r="64" spans="1:8" ht="24">
      <c r="A64" s="19" t="s">
        <v>615</v>
      </c>
      <c r="B64" s="18" t="s">
        <v>539</v>
      </c>
      <c r="C64" s="18" t="s">
        <v>275</v>
      </c>
      <c r="D64" s="18" t="s">
        <v>1111</v>
      </c>
      <c r="E64" s="18" t="s">
        <v>616</v>
      </c>
      <c r="F64" s="21">
        <v>3</v>
      </c>
      <c r="G64" s="20">
        <f t="shared" si="4"/>
        <v>3</v>
      </c>
      <c r="H64" s="21"/>
    </row>
    <row r="65" spans="1:8" ht="24">
      <c r="A65" s="285" t="s">
        <v>1394</v>
      </c>
      <c r="B65" s="18" t="s">
        <v>539</v>
      </c>
      <c r="C65" s="18" t="s">
        <v>275</v>
      </c>
      <c r="D65" s="18" t="s">
        <v>1111</v>
      </c>
      <c r="E65" s="18" t="s">
        <v>272</v>
      </c>
      <c r="F65" s="20">
        <f>F66+F67+F68</f>
        <v>1963.3</v>
      </c>
      <c r="G65" s="20">
        <f t="shared" si="4"/>
        <v>1963.3</v>
      </c>
      <c r="H65" s="21"/>
    </row>
    <row r="66" spans="1:8" ht="36">
      <c r="A66" s="285" t="s">
        <v>328</v>
      </c>
      <c r="B66" s="18" t="s">
        <v>539</v>
      </c>
      <c r="C66" s="18" t="s">
        <v>275</v>
      </c>
      <c r="D66" s="18" t="s">
        <v>1111</v>
      </c>
      <c r="E66" s="18" t="s">
        <v>326</v>
      </c>
      <c r="F66" s="21">
        <f>253.3+805+200</f>
        <v>1258.3</v>
      </c>
      <c r="G66" s="20">
        <f t="shared" si="4"/>
        <v>1258.3</v>
      </c>
      <c r="H66" s="21"/>
    </row>
    <row r="67" spans="1:8" ht="36">
      <c r="A67" s="285" t="s">
        <v>1654</v>
      </c>
      <c r="B67" s="18" t="s">
        <v>539</v>
      </c>
      <c r="C67" s="18" t="s">
        <v>275</v>
      </c>
      <c r="D67" s="18" t="s">
        <v>1111</v>
      </c>
      <c r="E67" s="18" t="s">
        <v>1578</v>
      </c>
      <c r="F67" s="21">
        <f>245</f>
        <v>245</v>
      </c>
      <c r="G67" s="20">
        <f t="shared" si="4"/>
        <v>245</v>
      </c>
      <c r="H67" s="21"/>
    </row>
    <row r="68" spans="1:8" ht="24">
      <c r="A68" s="285" t="s">
        <v>929</v>
      </c>
      <c r="B68" s="18" t="s">
        <v>539</v>
      </c>
      <c r="C68" s="18" t="s">
        <v>275</v>
      </c>
      <c r="D68" s="18" t="s">
        <v>1111</v>
      </c>
      <c r="E68" s="18" t="s">
        <v>930</v>
      </c>
      <c r="F68" s="21">
        <f>200+15+245</f>
        <v>460</v>
      </c>
      <c r="G68" s="20">
        <f t="shared" si="4"/>
        <v>460</v>
      </c>
      <c r="H68" s="21"/>
    </row>
    <row r="69" spans="1:8" ht="24.75" hidden="1">
      <c r="A69" s="19" t="s">
        <v>212</v>
      </c>
      <c r="B69" s="18" t="s">
        <v>539</v>
      </c>
      <c r="C69" s="18" t="s">
        <v>275</v>
      </c>
      <c r="D69" s="18" t="s">
        <v>1111</v>
      </c>
      <c r="E69" s="18" t="s">
        <v>213</v>
      </c>
      <c r="F69" s="21"/>
      <c r="G69" s="20">
        <f t="shared" si="4"/>
        <v>0</v>
      </c>
      <c r="H69" s="21"/>
    </row>
    <row r="70" spans="1:8" ht="24">
      <c r="A70" s="286" t="s">
        <v>815</v>
      </c>
      <c r="B70" s="18" t="s">
        <v>539</v>
      </c>
      <c r="C70" s="18" t="s">
        <v>275</v>
      </c>
      <c r="D70" s="18" t="s">
        <v>691</v>
      </c>
      <c r="E70" s="18" t="s">
        <v>384</v>
      </c>
      <c r="F70" s="21">
        <f>F71</f>
        <v>15</v>
      </c>
      <c r="G70" s="20">
        <f t="shared" si="4"/>
        <v>15</v>
      </c>
      <c r="H70" s="21"/>
    </row>
    <row r="71" spans="1:8" ht="24">
      <c r="A71" s="286" t="s">
        <v>815</v>
      </c>
      <c r="B71" s="18" t="s">
        <v>539</v>
      </c>
      <c r="C71" s="18" t="s">
        <v>275</v>
      </c>
      <c r="D71" s="18" t="s">
        <v>691</v>
      </c>
      <c r="E71" s="18" t="s">
        <v>635</v>
      </c>
      <c r="F71" s="21">
        <f>1.6+13.4</f>
        <v>15</v>
      </c>
      <c r="G71" s="20">
        <f t="shared" si="4"/>
        <v>15</v>
      </c>
      <c r="H71" s="21"/>
    </row>
    <row r="72" spans="1:8" ht="24" hidden="1">
      <c r="A72" s="103" t="s">
        <v>1270</v>
      </c>
      <c r="B72" s="18" t="s">
        <v>539</v>
      </c>
      <c r="C72" s="18" t="s">
        <v>279</v>
      </c>
      <c r="D72" s="18"/>
      <c r="E72" s="18"/>
      <c r="F72" s="20">
        <f aca="true" t="shared" si="5" ref="F72:H73">F73</f>
        <v>0</v>
      </c>
      <c r="G72" s="20">
        <f t="shared" si="5"/>
        <v>0</v>
      </c>
      <c r="H72" s="20">
        <f t="shared" si="5"/>
        <v>0</v>
      </c>
    </row>
    <row r="73" spans="1:8" ht="24.75" hidden="1">
      <c r="A73" s="19" t="s">
        <v>1575</v>
      </c>
      <c r="B73" s="18" t="s">
        <v>539</v>
      </c>
      <c r="C73" s="18" t="s">
        <v>279</v>
      </c>
      <c r="D73" s="18" t="s">
        <v>1576</v>
      </c>
      <c r="E73" s="18" t="s">
        <v>384</v>
      </c>
      <c r="F73" s="20">
        <f t="shared" si="5"/>
        <v>0</v>
      </c>
      <c r="G73" s="20">
        <f t="shared" si="5"/>
        <v>0</v>
      </c>
      <c r="H73" s="20">
        <f t="shared" si="5"/>
        <v>0</v>
      </c>
    </row>
    <row r="74" spans="1:8" ht="24.75" hidden="1">
      <c r="A74" s="19" t="s">
        <v>1577</v>
      </c>
      <c r="B74" s="18" t="s">
        <v>539</v>
      </c>
      <c r="C74" s="18" t="s">
        <v>279</v>
      </c>
      <c r="D74" s="18" t="s">
        <v>1576</v>
      </c>
      <c r="E74" s="18" t="s">
        <v>1718</v>
      </c>
      <c r="F74" s="21"/>
      <c r="G74" s="20">
        <f>F74-H74</f>
        <v>0</v>
      </c>
      <c r="H74" s="21"/>
    </row>
    <row r="75" spans="1:8" ht="24" hidden="1">
      <c r="A75" s="103" t="s">
        <v>869</v>
      </c>
      <c r="B75" s="18" t="s">
        <v>539</v>
      </c>
      <c r="C75" s="18" t="s">
        <v>695</v>
      </c>
      <c r="D75" s="18"/>
      <c r="E75" s="18"/>
      <c r="F75" s="20">
        <f>F76</f>
        <v>0</v>
      </c>
      <c r="G75" s="20">
        <f>G76</f>
        <v>0</v>
      </c>
      <c r="H75" s="21"/>
    </row>
    <row r="76" spans="1:8" ht="15.75" hidden="1">
      <c r="A76" s="19" t="s">
        <v>715</v>
      </c>
      <c r="B76" s="18" t="s">
        <v>539</v>
      </c>
      <c r="C76" s="18" t="s">
        <v>695</v>
      </c>
      <c r="D76" s="18" t="s">
        <v>1143</v>
      </c>
      <c r="E76" s="18"/>
      <c r="F76" s="20">
        <f>F77</f>
        <v>0</v>
      </c>
      <c r="G76" s="20">
        <f>G77</f>
        <v>0</v>
      </c>
      <c r="H76" s="21"/>
    </row>
    <row r="77" spans="1:8" ht="24.75" hidden="1">
      <c r="A77" s="19" t="s">
        <v>1144</v>
      </c>
      <c r="B77" s="18" t="s">
        <v>539</v>
      </c>
      <c r="C77" s="18" t="s">
        <v>695</v>
      </c>
      <c r="D77" s="18" t="s">
        <v>1143</v>
      </c>
      <c r="E77" s="18" t="s">
        <v>1145</v>
      </c>
      <c r="F77" s="21">
        <f>55-55</f>
        <v>0</v>
      </c>
      <c r="G77" s="20">
        <f>F77-H77</f>
        <v>0</v>
      </c>
      <c r="H77" s="21"/>
    </row>
    <row r="78" spans="1:8" ht="15">
      <c r="A78" s="103" t="s">
        <v>1195</v>
      </c>
      <c r="B78" s="18" t="s">
        <v>539</v>
      </c>
      <c r="C78" s="18" t="s">
        <v>109</v>
      </c>
      <c r="D78" s="255"/>
      <c r="E78" s="18"/>
      <c r="F78" s="20">
        <f>F80</f>
        <v>7000</v>
      </c>
      <c r="G78" s="20">
        <f>G80</f>
        <v>7000</v>
      </c>
      <c r="H78" s="20">
        <f>H80</f>
        <v>0</v>
      </c>
    </row>
    <row r="79" spans="1:8" ht="15">
      <c r="A79" s="34" t="s">
        <v>1195</v>
      </c>
      <c r="B79" s="18" t="s">
        <v>539</v>
      </c>
      <c r="C79" s="18" t="s">
        <v>109</v>
      </c>
      <c r="D79" s="18" t="s">
        <v>588</v>
      </c>
      <c r="E79" s="18"/>
      <c r="F79" s="20">
        <f>F80</f>
        <v>7000</v>
      </c>
      <c r="G79" s="20">
        <f>F79-H79</f>
        <v>7000</v>
      </c>
      <c r="H79" s="20"/>
    </row>
    <row r="80" spans="1:8" ht="24">
      <c r="A80" s="19" t="s">
        <v>1034</v>
      </c>
      <c r="B80" s="18" t="s">
        <v>539</v>
      </c>
      <c r="C80" s="18" t="s">
        <v>109</v>
      </c>
      <c r="D80" s="18" t="s">
        <v>1035</v>
      </c>
      <c r="E80" s="18" t="s">
        <v>384</v>
      </c>
      <c r="F80" s="20">
        <f>F81</f>
        <v>7000</v>
      </c>
      <c r="G80" s="20">
        <f>F80-H80</f>
        <v>7000</v>
      </c>
      <c r="H80" s="21"/>
    </row>
    <row r="81" spans="1:8" ht="24">
      <c r="A81" s="19" t="s">
        <v>924</v>
      </c>
      <c r="B81" s="18" t="s">
        <v>539</v>
      </c>
      <c r="C81" s="18" t="s">
        <v>109</v>
      </c>
      <c r="D81" s="18" t="s">
        <v>1035</v>
      </c>
      <c r="E81" s="18" t="s">
        <v>925</v>
      </c>
      <c r="F81" s="21">
        <v>7000</v>
      </c>
      <c r="G81" s="20">
        <f>F81-H81</f>
        <v>7000</v>
      </c>
      <c r="H81" s="21"/>
    </row>
    <row r="82" spans="1:8" ht="24">
      <c r="A82" s="32" t="s">
        <v>1090</v>
      </c>
      <c r="B82" s="18" t="s">
        <v>539</v>
      </c>
      <c r="C82" s="18" t="s">
        <v>1512</v>
      </c>
      <c r="D82" s="18"/>
      <c r="E82" s="18"/>
      <c r="F82" s="20">
        <f>F83+F85+F105+F122+F128</f>
        <v>139887.2</v>
      </c>
      <c r="G82" s="20">
        <f>G83+G85+G105+G122+G128</f>
        <v>139887.2</v>
      </c>
      <c r="H82" s="20">
        <f>H83+H86+H94+H98+H105+H122</f>
        <v>0</v>
      </c>
    </row>
    <row r="83" spans="1:8" ht="36" hidden="1">
      <c r="A83" s="32" t="s">
        <v>698</v>
      </c>
      <c r="B83" s="18" t="s">
        <v>539</v>
      </c>
      <c r="C83" s="18" t="s">
        <v>1512</v>
      </c>
      <c r="D83" s="18" t="s">
        <v>699</v>
      </c>
      <c r="E83" s="18"/>
      <c r="F83" s="20">
        <f>F84</f>
        <v>0</v>
      </c>
      <c r="G83" s="20">
        <f aca="true" t="shared" si="6" ref="G83:G104">F83-H83</f>
        <v>0</v>
      </c>
      <c r="H83" s="20">
        <f>H84</f>
        <v>0</v>
      </c>
    </row>
    <row r="84" spans="1:8" ht="24.75" hidden="1">
      <c r="A84" s="19" t="s">
        <v>1739</v>
      </c>
      <c r="B84" s="18" t="s">
        <v>539</v>
      </c>
      <c r="C84" s="18" t="s">
        <v>1512</v>
      </c>
      <c r="D84" s="18" t="s">
        <v>699</v>
      </c>
      <c r="E84" s="18" t="s">
        <v>489</v>
      </c>
      <c r="F84" s="21"/>
      <c r="G84" s="20">
        <f t="shared" si="6"/>
        <v>0</v>
      </c>
      <c r="H84" s="21"/>
    </row>
    <row r="85" spans="1:8" ht="48">
      <c r="A85" s="34" t="s">
        <v>1336</v>
      </c>
      <c r="B85" s="18" t="s">
        <v>539</v>
      </c>
      <c r="C85" s="18" t="s">
        <v>1512</v>
      </c>
      <c r="D85" s="18" t="s">
        <v>1337</v>
      </c>
      <c r="E85" s="18"/>
      <c r="F85" s="20">
        <f>F86+F94+F96</f>
        <v>59773.8</v>
      </c>
      <c r="G85" s="20">
        <f t="shared" si="6"/>
        <v>59773.8</v>
      </c>
      <c r="H85" s="21"/>
    </row>
    <row r="86" spans="1:8" ht="24">
      <c r="A86" s="33" t="s">
        <v>1210</v>
      </c>
      <c r="B86" s="18" t="s">
        <v>539</v>
      </c>
      <c r="C86" s="18" t="s">
        <v>1512</v>
      </c>
      <c r="D86" s="18" t="s">
        <v>1111</v>
      </c>
      <c r="E86" s="18" t="s">
        <v>384</v>
      </c>
      <c r="F86" s="20">
        <f>F87+F88+F89+F92+F93</f>
        <v>34901.3</v>
      </c>
      <c r="G86" s="20">
        <f t="shared" si="6"/>
        <v>34901.3</v>
      </c>
      <c r="H86" s="20">
        <f>SUM(H92:H95)</f>
        <v>0</v>
      </c>
    </row>
    <row r="87" spans="1:8" ht="24">
      <c r="A87" s="19" t="s">
        <v>613</v>
      </c>
      <c r="B87" s="18" t="s">
        <v>539</v>
      </c>
      <c r="C87" s="18" t="s">
        <v>1512</v>
      </c>
      <c r="D87" s="18" t="s">
        <v>1111</v>
      </c>
      <c r="E87" s="18" t="s">
        <v>614</v>
      </c>
      <c r="F87" s="21">
        <f>26217.3+7917.6</f>
        <v>34134.9</v>
      </c>
      <c r="G87" s="20">
        <f t="shared" si="6"/>
        <v>34134.9</v>
      </c>
      <c r="H87" s="20"/>
    </row>
    <row r="88" spans="1:8" ht="24">
      <c r="A88" s="19" t="s">
        <v>1815</v>
      </c>
      <c r="B88" s="18" t="s">
        <v>539</v>
      </c>
      <c r="C88" s="18" t="s">
        <v>1512</v>
      </c>
      <c r="D88" s="18" t="s">
        <v>1111</v>
      </c>
      <c r="E88" s="18" t="s">
        <v>616</v>
      </c>
      <c r="F88" s="21">
        <v>10</v>
      </c>
      <c r="G88" s="20">
        <f t="shared" si="6"/>
        <v>10</v>
      </c>
      <c r="H88" s="20"/>
    </row>
    <row r="89" spans="1:8" ht="24">
      <c r="A89" s="285" t="s">
        <v>1394</v>
      </c>
      <c r="B89" s="18" t="s">
        <v>539</v>
      </c>
      <c r="C89" s="18" t="s">
        <v>1512</v>
      </c>
      <c r="D89" s="18" t="s">
        <v>1111</v>
      </c>
      <c r="E89" s="18" t="s">
        <v>272</v>
      </c>
      <c r="F89" s="20">
        <f>F90+F91</f>
        <v>752.4</v>
      </c>
      <c r="G89" s="20">
        <f t="shared" si="6"/>
        <v>752.4</v>
      </c>
      <c r="H89" s="20"/>
    </row>
    <row r="90" spans="1:8" ht="36">
      <c r="A90" s="285" t="s">
        <v>328</v>
      </c>
      <c r="B90" s="18" t="s">
        <v>539</v>
      </c>
      <c r="C90" s="18" t="s">
        <v>1512</v>
      </c>
      <c r="D90" s="18" t="s">
        <v>1111</v>
      </c>
      <c r="E90" s="18" t="s">
        <v>326</v>
      </c>
      <c r="F90" s="21">
        <f>42+280+110+7</f>
        <v>439</v>
      </c>
      <c r="G90" s="20">
        <f t="shared" si="6"/>
        <v>439</v>
      </c>
      <c r="H90" s="20"/>
    </row>
    <row r="91" spans="1:8" ht="24">
      <c r="A91" s="285" t="s">
        <v>929</v>
      </c>
      <c r="B91" s="18" t="s">
        <v>539</v>
      </c>
      <c r="C91" s="18" t="s">
        <v>1512</v>
      </c>
      <c r="D91" s="18" t="s">
        <v>1111</v>
      </c>
      <c r="E91" s="18" t="s">
        <v>930</v>
      </c>
      <c r="F91" s="21">
        <f>5.5+7+197.9+100+3</f>
        <v>313.4</v>
      </c>
      <c r="G91" s="20">
        <f t="shared" si="6"/>
        <v>313.4</v>
      </c>
      <c r="H91" s="20"/>
    </row>
    <row r="92" spans="1:8" ht="15.75" hidden="1">
      <c r="A92" s="286"/>
      <c r="B92" s="18" t="s">
        <v>539</v>
      </c>
      <c r="C92" s="18" t="s">
        <v>1512</v>
      </c>
      <c r="D92" s="18" t="s">
        <v>1111</v>
      </c>
      <c r="E92" s="18"/>
      <c r="F92" s="21"/>
      <c r="G92" s="20">
        <f t="shared" si="6"/>
        <v>0</v>
      </c>
      <c r="H92" s="20"/>
    </row>
    <row r="93" spans="1:8" ht="24">
      <c r="A93" s="19" t="s">
        <v>212</v>
      </c>
      <c r="B93" s="18" t="s">
        <v>539</v>
      </c>
      <c r="C93" s="18" t="s">
        <v>1512</v>
      </c>
      <c r="D93" s="18" t="s">
        <v>1111</v>
      </c>
      <c r="E93" s="18" t="s">
        <v>213</v>
      </c>
      <c r="F93" s="21">
        <f>4</f>
        <v>4</v>
      </c>
      <c r="G93" s="20">
        <f t="shared" si="6"/>
        <v>4</v>
      </c>
      <c r="H93" s="20"/>
    </row>
    <row r="94" spans="1:8" ht="24">
      <c r="A94" s="286" t="s">
        <v>815</v>
      </c>
      <c r="B94" s="18" t="s">
        <v>539</v>
      </c>
      <c r="C94" s="18" t="s">
        <v>1512</v>
      </c>
      <c r="D94" s="18" t="s">
        <v>691</v>
      </c>
      <c r="E94" s="18" t="s">
        <v>384</v>
      </c>
      <c r="F94" s="20">
        <f>F95</f>
        <v>13820.7</v>
      </c>
      <c r="G94" s="20">
        <f t="shared" si="6"/>
        <v>13820.7</v>
      </c>
      <c r="H94" s="20"/>
    </row>
    <row r="95" spans="1:8" ht="24">
      <c r="A95" s="286" t="s">
        <v>815</v>
      </c>
      <c r="B95" s="18" t="s">
        <v>539</v>
      </c>
      <c r="C95" s="18" t="s">
        <v>1512</v>
      </c>
      <c r="D95" s="18" t="s">
        <v>691</v>
      </c>
      <c r="E95" s="18" t="s">
        <v>635</v>
      </c>
      <c r="F95" s="21">
        <v>13820.7</v>
      </c>
      <c r="G95" s="20">
        <f t="shared" si="6"/>
        <v>13820.7</v>
      </c>
      <c r="H95" s="20"/>
    </row>
    <row r="96" spans="1:8" ht="24">
      <c r="A96" s="19" t="s">
        <v>912</v>
      </c>
      <c r="B96" s="18" t="s">
        <v>539</v>
      </c>
      <c r="C96" s="18" t="s">
        <v>1512</v>
      </c>
      <c r="D96" s="18" t="s">
        <v>1276</v>
      </c>
      <c r="E96" s="18" t="s">
        <v>384</v>
      </c>
      <c r="F96" s="20">
        <f>F97+F98+F101+F102</f>
        <v>11051.8</v>
      </c>
      <c r="G96" s="20">
        <f t="shared" si="6"/>
        <v>11051.8</v>
      </c>
      <c r="H96" s="20"/>
    </row>
    <row r="97" spans="1:8" ht="24">
      <c r="A97" s="19" t="s">
        <v>613</v>
      </c>
      <c r="B97" s="18" t="s">
        <v>539</v>
      </c>
      <c r="C97" s="18" t="s">
        <v>1512</v>
      </c>
      <c r="D97" s="18" t="s">
        <v>1276</v>
      </c>
      <c r="E97" s="18" t="s">
        <v>636</v>
      </c>
      <c r="F97" s="21">
        <v>7278</v>
      </c>
      <c r="G97" s="20">
        <f t="shared" si="6"/>
        <v>7278</v>
      </c>
      <c r="H97" s="20"/>
    </row>
    <row r="98" spans="1:8" ht="24">
      <c r="A98" s="285" t="s">
        <v>1394</v>
      </c>
      <c r="B98" s="18" t="s">
        <v>539</v>
      </c>
      <c r="C98" s="18" t="s">
        <v>1512</v>
      </c>
      <c r="D98" s="18" t="s">
        <v>1276</v>
      </c>
      <c r="E98" s="18" t="s">
        <v>272</v>
      </c>
      <c r="F98" s="21">
        <f>F99+F100</f>
        <v>3762.8</v>
      </c>
      <c r="G98" s="20">
        <f t="shared" si="6"/>
        <v>3762.8</v>
      </c>
      <c r="H98" s="21"/>
    </row>
    <row r="99" spans="1:8" ht="36">
      <c r="A99" s="285" t="s">
        <v>328</v>
      </c>
      <c r="B99" s="18" t="s">
        <v>539</v>
      </c>
      <c r="C99" s="18" t="s">
        <v>1512</v>
      </c>
      <c r="D99" s="18" t="s">
        <v>1276</v>
      </c>
      <c r="E99" s="18" t="s">
        <v>326</v>
      </c>
      <c r="F99" s="21">
        <f>201+143</f>
        <v>344</v>
      </c>
      <c r="G99" s="20">
        <f t="shared" si="6"/>
        <v>344</v>
      </c>
      <c r="H99" s="21"/>
    </row>
    <row r="100" spans="1:8" ht="24">
      <c r="A100" s="285" t="s">
        <v>929</v>
      </c>
      <c r="B100" s="18" t="s">
        <v>539</v>
      </c>
      <c r="C100" s="18" t="s">
        <v>1512</v>
      </c>
      <c r="D100" s="18" t="s">
        <v>1276</v>
      </c>
      <c r="E100" s="18" t="s">
        <v>930</v>
      </c>
      <c r="F100" s="21">
        <v>3418.8</v>
      </c>
      <c r="G100" s="20">
        <f t="shared" si="6"/>
        <v>3418.8</v>
      </c>
      <c r="H100" s="21"/>
    </row>
    <row r="101" spans="1:8" ht="24.75" hidden="1">
      <c r="A101" s="286" t="s">
        <v>815</v>
      </c>
      <c r="B101" s="18" t="s">
        <v>539</v>
      </c>
      <c r="C101" s="18" t="s">
        <v>1512</v>
      </c>
      <c r="D101" s="18" t="s">
        <v>1276</v>
      </c>
      <c r="E101" s="18" t="s">
        <v>635</v>
      </c>
      <c r="F101" s="21">
        <v>0</v>
      </c>
      <c r="G101" s="20">
        <f t="shared" si="6"/>
        <v>0</v>
      </c>
      <c r="H101" s="21"/>
    </row>
    <row r="102" spans="1:8" ht="24">
      <c r="A102" s="286" t="s">
        <v>212</v>
      </c>
      <c r="B102" s="18" t="s">
        <v>539</v>
      </c>
      <c r="C102" s="18" t="s">
        <v>1512</v>
      </c>
      <c r="D102" s="18" t="s">
        <v>1276</v>
      </c>
      <c r="E102" s="18" t="s">
        <v>213</v>
      </c>
      <c r="F102" s="21">
        <f>4+7</f>
        <v>11</v>
      </c>
      <c r="G102" s="20">
        <f t="shared" si="6"/>
        <v>11</v>
      </c>
      <c r="H102" s="21"/>
    </row>
    <row r="103" spans="1:8" ht="24.75" hidden="1">
      <c r="A103" s="19" t="s">
        <v>912</v>
      </c>
      <c r="B103" s="18" t="s">
        <v>539</v>
      </c>
      <c r="C103" s="18" t="s">
        <v>1512</v>
      </c>
      <c r="D103" s="18" t="s">
        <v>1276</v>
      </c>
      <c r="E103" s="18" t="s">
        <v>384</v>
      </c>
      <c r="F103" s="20">
        <f>F104</f>
        <v>0</v>
      </c>
      <c r="G103" s="20">
        <f t="shared" si="6"/>
        <v>0</v>
      </c>
      <c r="H103" s="21"/>
    </row>
    <row r="104" spans="1:8" ht="24.75" hidden="1">
      <c r="A104" s="19" t="s">
        <v>692</v>
      </c>
      <c r="B104" s="18" t="s">
        <v>539</v>
      </c>
      <c r="C104" s="18" t="s">
        <v>1512</v>
      </c>
      <c r="D104" s="18" t="s">
        <v>1276</v>
      </c>
      <c r="E104" s="18" t="s">
        <v>693</v>
      </c>
      <c r="F104" s="21"/>
      <c r="G104" s="20">
        <f t="shared" si="6"/>
        <v>0</v>
      </c>
      <c r="H104" s="21"/>
    </row>
    <row r="105" spans="1:8" ht="36">
      <c r="A105" s="33" t="s">
        <v>42</v>
      </c>
      <c r="B105" s="18" t="s">
        <v>539</v>
      </c>
      <c r="C105" s="18" t="s">
        <v>1512</v>
      </c>
      <c r="D105" s="18" t="s">
        <v>1339</v>
      </c>
      <c r="E105" s="18"/>
      <c r="F105" s="20">
        <f>F106+F110</f>
        <v>19243.2</v>
      </c>
      <c r="G105" s="20">
        <f>G106+G110</f>
        <v>19243.2</v>
      </c>
      <c r="H105" s="20">
        <f>SUM(H110:H115)</f>
        <v>0</v>
      </c>
    </row>
    <row r="106" spans="1:8" ht="36">
      <c r="A106" s="38" t="s">
        <v>926</v>
      </c>
      <c r="B106" s="18" t="s">
        <v>539</v>
      </c>
      <c r="C106" s="18" t="s">
        <v>1512</v>
      </c>
      <c r="D106" s="18" t="s">
        <v>1338</v>
      </c>
      <c r="E106" s="18" t="s">
        <v>384</v>
      </c>
      <c r="F106" s="20">
        <f>F107+F108</f>
        <v>1500</v>
      </c>
      <c r="G106" s="20">
        <f aca="true" t="shared" si="7" ref="G106:G130">F106-H106</f>
        <v>1500</v>
      </c>
      <c r="H106" s="20"/>
    </row>
    <row r="107" spans="1:8" ht="24.75" hidden="1">
      <c r="A107" s="19" t="s">
        <v>97</v>
      </c>
      <c r="B107" s="18" t="s">
        <v>539</v>
      </c>
      <c r="C107" s="18" t="s">
        <v>1512</v>
      </c>
      <c r="D107" s="18" t="s">
        <v>496</v>
      </c>
      <c r="E107" s="18" t="s">
        <v>98</v>
      </c>
      <c r="F107" s="21">
        <v>0</v>
      </c>
      <c r="G107" s="20">
        <f t="shared" si="7"/>
        <v>0</v>
      </c>
      <c r="H107" s="20"/>
    </row>
    <row r="108" spans="1:8" ht="24">
      <c r="A108" s="285" t="s">
        <v>1394</v>
      </c>
      <c r="B108" s="18" t="s">
        <v>539</v>
      </c>
      <c r="C108" s="18" t="s">
        <v>1512</v>
      </c>
      <c r="D108" s="18" t="s">
        <v>1338</v>
      </c>
      <c r="E108" s="18" t="s">
        <v>272</v>
      </c>
      <c r="F108" s="20">
        <f>F109</f>
        <v>1500</v>
      </c>
      <c r="G108" s="20">
        <f t="shared" si="7"/>
        <v>1500</v>
      </c>
      <c r="H108" s="20"/>
    </row>
    <row r="109" spans="1:8" ht="24">
      <c r="A109" s="285" t="s">
        <v>929</v>
      </c>
      <c r="B109" s="18" t="s">
        <v>539</v>
      </c>
      <c r="C109" s="18" t="s">
        <v>1512</v>
      </c>
      <c r="D109" s="18" t="s">
        <v>1338</v>
      </c>
      <c r="E109" s="18" t="s">
        <v>930</v>
      </c>
      <c r="F109" s="21">
        <v>1500</v>
      </c>
      <c r="G109" s="20">
        <f t="shared" si="7"/>
        <v>1500</v>
      </c>
      <c r="H109" s="20"/>
    </row>
    <row r="110" spans="1:8" ht="24">
      <c r="A110" s="19" t="s">
        <v>861</v>
      </c>
      <c r="B110" s="18" t="s">
        <v>539</v>
      </c>
      <c r="C110" s="18" t="s">
        <v>1512</v>
      </c>
      <c r="D110" s="18" t="s">
        <v>1277</v>
      </c>
      <c r="E110" s="18" t="s">
        <v>384</v>
      </c>
      <c r="F110" s="20">
        <f>F111+F115+F116</f>
        <v>17743.2</v>
      </c>
      <c r="G110" s="20">
        <f t="shared" si="7"/>
        <v>17743.2</v>
      </c>
      <c r="H110" s="21"/>
    </row>
    <row r="111" spans="1:8" ht="24">
      <c r="A111" s="285" t="s">
        <v>327</v>
      </c>
      <c r="B111" s="18" t="s">
        <v>539</v>
      </c>
      <c r="C111" s="18" t="s">
        <v>1512</v>
      </c>
      <c r="D111" s="18" t="s">
        <v>1277</v>
      </c>
      <c r="E111" s="18" t="s">
        <v>272</v>
      </c>
      <c r="F111" s="20">
        <f>F112+F113+F114</f>
        <v>2370.2</v>
      </c>
      <c r="G111" s="20">
        <f t="shared" si="7"/>
        <v>2370.2</v>
      </c>
      <c r="H111" s="21"/>
    </row>
    <row r="112" spans="1:8" ht="36">
      <c r="A112" s="285" t="s">
        <v>328</v>
      </c>
      <c r="B112" s="18" t="s">
        <v>539</v>
      </c>
      <c r="C112" s="18" t="s">
        <v>1512</v>
      </c>
      <c r="D112" s="18" t="s">
        <v>1277</v>
      </c>
      <c r="E112" s="18" t="s">
        <v>326</v>
      </c>
      <c r="F112" s="21">
        <f>311+53</f>
        <v>364</v>
      </c>
      <c r="G112" s="20">
        <f t="shared" si="7"/>
        <v>364</v>
      </c>
      <c r="H112" s="21"/>
    </row>
    <row r="113" spans="1:8" ht="36.75" hidden="1">
      <c r="A113" s="285" t="s">
        <v>1654</v>
      </c>
      <c r="B113" s="18" t="s">
        <v>539</v>
      </c>
      <c r="C113" s="18" t="s">
        <v>1512</v>
      </c>
      <c r="D113" s="18" t="s">
        <v>1277</v>
      </c>
      <c r="E113" s="18" t="s">
        <v>1578</v>
      </c>
      <c r="F113" s="21"/>
      <c r="G113" s="20">
        <f t="shared" si="7"/>
        <v>0</v>
      </c>
      <c r="H113" s="21"/>
    </row>
    <row r="114" spans="1:8" ht="24.75" customHeight="1">
      <c r="A114" s="285" t="s">
        <v>929</v>
      </c>
      <c r="B114" s="18" t="s">
        <v>539</v>
      </c>
      <c r="C114" s="18" t="s">
        <v>1512</v>
      </c>
      <c r="D114" s="18" t="s">
        <v>1277</v>
      </c>
      <c r="E114" s="18" t="s">
        <v>930</v>
      </c>
      <c r="F114" s="21">
        <f>56.3+1162.7+515+272.2</f>
        <v>2006.2</v>
      </c>
      <c r="G114" s="20">
        <f t="shared" si="7"/>
        <v>2006.2</v>
      </c>
      <c r="H114" s="21"/>
    </row>
    <row r="115" spans="1:8" ht="72">
      <c r="A115" s="19" t="s">
        <v>1412</v>
      </c>
      <c r="B115" s="18" t="s">
        <v>539</v>
      </c>
      <c r="C115" s="18" t="s">
        <v>1512</v>
      </c>
      <c r="D115" s="18" t="s">
        <v>1277</v>
      </c>
      <c r="E115" s="18" t="s">
        <v>583</v>
      </c>
      <c r="F115" s="21">
        <v>836</v>
      </c>
      <c r="G115" s="20">
        <f t="shared" si="7"/>
        <v>836</v>
      </c>
      <c r="H115" s="21"/>
    </row>
    <row r="116" spans="1:8" ht="24">
      <c r="A116" s="19" t="s">
        <v>879</v>
      </c>
      <c r="B116" s="18" t="s">
        <v>539</v>
      </c>
      <c r="C116" s="18" t="s">
        <v>1512</v>
      </c>
      <c r="D116" s="18" t="s">
        <v>1277</v>
      </c>
      <c r="E116" s="18" t="s">
        <v>880</v>
      </c>
      <c r="F116" s="20">
        <f>F117+F120+F121</f>
        <v>14537</v>
      </c>
      <c r="G116" s="20">
        <f t="shared" si="7"/>
        <v>14537</v>
      </c>
      <c r="H116" s="21"/>
    </row>
    <row r="117" spans="1:8" ht="48">
      <c r="A117" s="38" t="s">
        <v>1171</v>
      </c>
      <c r="B117" s="18" t="s">
        <v>539</v>
      </c>
      <c r="C117" s="18" t="s">
        <v>1512</v>
      </c>
      <c r="D117" s="18" t="s">
        <v>1277</v>
      </c>
      <c r="E117" s="18" t="s">
        <v>1580</v>
      </c>
      <c r="F117" s="20">
        <f>F118+F119</f>
        <v>5019</v>
      </c>
      <c r="G117" s="20">
        <f t="shared" si="7"/>
        <v>5019</v>
      </c>
      <c r="H117" s="21"/>
    </row>
    <row r="118" spans="1:8" ht="48">
      <c r="A118" s="38" t="s">
        <v>1173</v>
      </c>
      <c r="B118" s="18" t="s">
        <v>539</v>
      </c>
      <c r="C118" s="18" t="s">
        <v>1512</v>
      </c>
      <c r="D118" s="18" t="s">
        <v>1277</v>
      </c>
      <c r="E118" s="18" t="s">
        <v>1580</v>
      </c>
      <c r="F118" s="21">
        <v>1938</v>
      </c>
      <c r="G118" s="20">
        <f t="shared" si="7"/>
        <v>1938</v>
      </c>
      <c r="H118" s="21"/>
    </row>
    <row r="119" spans="1:8" ht="48">
      <c r="A119" s="38" t="s">
        <v>1172</v>
      </c>
      <c r="B119" s="18" t="s">
        <v>539</v>
      </c>
      <c r="C119" s="18" t="s">
        <v>1512</v>
      </c>
      <c r="D119" s="18" t="s">
        <v>1277</v>
      </c>
      <c r="E119" s="18" t="s">
        <v>1580</v>
      </c>
      <c r="F119" s="21">
        <v>3081</v>
      </c>
      <c r="G119" s="20">
        <f t="shared" si="7"/>
        <v>3081</v>
      </c>
      <c r="H119" s="21"/>
    </row>
    <row r="120" spans="1:8" ht="24">
      <c r="A120" s="38" t="s">
        <v>212</v>
      </c>
      <c r="B120" s="18" t="s">
        <v>539</v>
      </c>
      <c r="C120" s="18" t="s">
        <v>1512</v>
      </c>
      <c r="D120" s="18" t="s">
        <v>1277</v>
      </c>
      <c r="E120" s="18" t="s">
        <v>213</v>
      </c>
      <c r="F120" s="21">
        <f>477+40</f>
        <v>517</v>
      </c>
      <c r="G120" s="20">
        <f t="shared" si="7"/>
        <v>517</v>
      </c>
      <c r="H120" s="21"/>
    </row>
    <row r="121" spans="1:8" ht="24">
      <c r="A121" s="38" t="s">
        <v>881</v>
      </c>
      <c r="B121" s="18" t="s">
        <v>539</v>
      </c>
      <c r="C121" s="18" t="s">
        <v>1512</v>
      </c>
      <c r="D121" s="18" t="s">
        <v>1277</v>
      </c>
      <c r="E121" s="18" t="s">
        <v>882</v>
      </c>
      <c r="F121" s="21">
        <v>9001</v>
      </c>
      <c r="G121" s="20">
        <f t="shared" si="7"/>
        <v>9001</v>
      </c>
      <c r="H121" s="21"/>
    </row>
    <row r="122" spans="1:8" ht="36">
      <c r="A122" s="34" t="s">
        <v>519</v>
      </c>
      <c r="B122" s="18" t="s">
        <v>539</v>
      </c>
      <c r="C122" s="18" t="s">
        <v>1512</v>
      </c>
      <c r="D122" s="18" t="s">
        <v>113</v>
      </c>
      <c r="E122" s="18"/>
      <c r="F122" s="20">
        <f>F123+F127</f>
        <v>60870.2</v>
      </c>
      <c r="G122" s="20">
        <f t="shared" si="7"/>
        <v>60870.2</v>
      </c>
      <c r="H122" s="21"/>
    </row>
    <row r="123" spans="1:8" ht="36" hidden="1">
      <c r="A123" s="38" t="s">
        <v>927</v>
      </c>
      <c r="B123" s="18" t="s">
        <v>539</v>
      </c>
      <c r="C123" s="18" t="s">
        <v>1512</v>
      </c>
      <c r="D123" s="18" t="s">
        <v>1031</v>
      </c>
      <c r="E123" s="18" t="s">
        <v>384</v>
      </c>
      <c r="F123" s="20">
        <f>F124+F126</f>
        <v>0</v>
      </c>
      <c r="G123" s="20">
        <f t="shared" si="7"/>
        <v>0</v>
      </c>
      <c r="H123" s="21"/>
    </row>
    <row r="124" spans="1:8" ht="72" hidden="1">
      <c r="A124" s="19" t="s">
        <v>637</v>
      </c>
      <c r="B124" s="18" t="s">
        <v>539</v>
      </c>
      <c r="C124" s="18" t="s">
        <v>1512</v>
      </c>
      <c r="D124" s="18" t="s">
        <v>1031</v>
      </c>
      <c r="E124" s="18" t="s">
        <v>583</v>
      </c>
      <c r="F124" s="21"/>
      <c r="G124" s="20">
        <f t="shared" si="7"/>
        <v>0</v>
      </c>
      <c r="H124" s="21"/>
    </row>
    <row r="125" spans="1:8" ht="43.5" customHeight="1" hidden="1">
      <c r="A125" s="19" t="s">
        <v>638</v>
      </c>
      <c r="B125" s="18" t="s">
        <v>539</v>
      </c>
      <c r="C125" s="18" t="s">
        <v>1512</v>
      </c>
      <c r="D125" s="18" t="s">
        <v>1031</v>
      </c>
      <c r="E125" s="18" t="s">
        <v>639</v>
      </c>
      <c r="F125" s="20"/>
      <c r="G125" s="20">
        <f t="shared" si="7"/>
        <v>0</v>
      </c>
      <c r="H125" s="21"/>
    </row>
    <row r="126" spans="1:8" ht="60" hidden="1">
      <c r="A126" s="19" t="s">
        <v>640</v>
      </c>
      <c r="B126" s="18" t="s">
        <v>539</v>
      </c>
      <c r="C126" s="18" t="s">
        <v>1512</v>
      </c>
      <c r="D126" s="18" t="s">
        <v>1031</v>
      </c>
      <c r="E126" s="18" t="s">
        <v>639</v>
      </c>
      <c r="F126" s="105">
        <f>18990+5000-23990</f>
        <v>0</v>
      </c>
      <c r="G126" s="20">
        <f t="shared" si="7"/>
        <v>0</v>
      </c>
      <c r="H126" s="21"/>
    </row>
    <row r="127" spans="1:8" ht="72">
      <c r="A127" s="19" t="s">
        <v>641</v>
      </c>
      <c r="B127" s="18" t="s">
        <v>539</v>
      </c>
      <c r="C127" s="18" t="s">
        <v>1512</v>
      </c>
      <c r="D127" s="18" t="s">
        <v>681</v>
      </c>
      <c r="E127" s="18" t="s">
        <v>639</v>
      </c>
      <c r="F127" s="105">
        <v>60870.2</v>
      </c>
      <c r="G127" s="20">
        <f t="shared" si="7"/>
        <v>60870.2</v>
      </c>
      <c r="H127" s="21"/>
    </row>
    <row r="128" spans="1:8" ht="24" hidden="1">
      <c r="A128" s="34" t="s">
        <v>808</v>
      </c>
      <c r="B128" s="18" t="s">
        <v>539</v>
      </c>
      <c r="C128" s="18" t="s">
        <v>1512</v>
      </c>
      <c r="D128" s="18" t="s">
        <v>807</v>
      </c>
      <c r="E128" s="18"/>
      <c r="F128" s="20">
        <f>F129</f>
        <v>0</v>
      </c>
      <c r="G128" s="20">
        <f t="shared" si="7"/>
        <v>0</v>
      </c>
      <c r="H128" s="21"/>
    </row>
    <row r="129" spans="1:8" ht="84.75" hidden="1">
      <c r="A129" s="123" t="s">
        <v>1481</v>
      </c>
      <c r="B129" s="18" t="s">
        <v>539</v>
      </c>
      <c r="C129" s="18" t="s">
        <v>1512</v>
      </c>
      <c r="D129" s="18" t="s">
        <v>1482</v>
      </c>
      <c r="E129" s="18" t="s">
        <v>384</v>
      </c>
      <c r="F129" s="21">
        <f>F130</f>
        <v>0</v>
      </c>
      <c r="G129" s="20">
        <f t="shared" si="7"/>
        <v>0</v>
      </c>
      <c r="H129" s="21"/>
    </row>
    <row r="130" spans="1:8" ht="24.75" hidden="1">
      <c r="A130" s="19" t="s">
        <v>211</v>
      </c>
      <c r="B130" s="18" t="s">
        <v>539</v>
      </c>
      <c r="C130" s="18" t="s">
        <v>1512</v>
      </c>
      <c r="D130" s="18" t="s">
        <v>1482</v>
      </c>
      <c r="E130" s="18" t="s">
        <v>272</v>
      </c>
      <c r="F130" s="21">
        <f>2342.4-2342.4</f>
        <v>0</v>
      </c>
      <c r="G130" s="20">
        <f t="shared" si="7"/>
        <v>0</v>
      </c>
      <c r="H130" s="21"/>
    </row>
    <row r="131" spans="1:8" ht="15.75">
      <c r="A131" s="25" t="s">
        <v>398</v>
      </c>
      <c r="B131" s="22" t="s">
        <v>465</v>
      </c>
      <c r="C131" s="18"/>
      <c r="D131" s="18"/>
      <c r="E131" s="18"/>
      <c r="F131" s="104">
        <f aca="true" t="shared" si="8" ref="F131:H133">F132</f>
        <v>120</v>
      </c>
      <c r="G131" s="104">
        <f t="shared" si="8"/>
        <v>120</v>
      </c>
      <c r="H131" s="20">
        <f t="shared" si="8"/>
        <v>0</v>
      </c>
    </row>
    <row r="132" spans="1:8" ht="24">
      <c r="A132" s="32" t="s">
        <v>1278</v>
      </c>
      <c r="B132" s="18" t="s">
        <v>465</v>
      </c>
      <c r="C132" s="18" t="s">
        <v>319</v>
      </c>
      <c r="D132" s="18"/>
      <c r="E132" s="18"/>
      <c r="F132" s="20">
        <f t="shared" si="8"/>
        <v>120</v>
      </c>
      <c r="G132" s="20">
        <f t="shared" si="8"/>
        <v>120</v>
      </c>
      <c r="H132" s="20">
        <f t="shared" si="8"/>
        <v>0</v>
      </c>
    </row>
    <row r="133" spans="1:8" ht="24">
      <c r="A133" s="33" t="s">
        <v>399</v>
      </c>
      <c r="B133" s="18" t="s">
        <v>465</v>
      </c>
      <c r="C133" s="18" t="s">
        <v>319</v>
      </c>
      <c r="D133" s="18" t="s">
        <v>400</v>
      </c>
      <c r="E133" s="18"/>
      <c r="F133" s="20">
        <f t="shared" si="8"/>
        <v>120</v>
      </c>
      <c r="G133" s="20">
        <f t="shared" si="8"/>
        <v>120</v>
      </c>
      <c r="H133" s="20">
        <f t="shared" si="8"/>
        <v>0</v>
      </c>
    </row>
    <row r="134" spans="1:8" ht="24">
      <c r="A134" s="19" t="s">
        <v>243</v>
      </c>
      <c r="B134" s="18" t="s">
        <v>465</v>
      </c>
      <c r="C134" s="18" t="s">
        <v>319</v>
      </c>
      <c r="D134" s="18" t="s">
        <v>1279</v>
      </c>
      <c r="E134" s="18" t="s">
        <v>384</v>
      </c>
      <c r="F134" s="20">
        <f>F135</f>
        <v>120</v>
      </c>
      <c r="G134" s="20">
        <f>F134-H134</f>
        <v>120</v>
      </c>
      <c r="H134" s="21"/>
    </row>
    <row r="135" spans="1:8" ht="24">
      <c r="A135" s="285" t="s">
        <v>1394</v>
      </c>
      <c r="B135" s="18" t="s">
        <v>465</v>
      </c>
      <c r="C135" s="18" t="s">
        <v>319</v>
      </c>
      <c r="D135" s="18" t="s">
        <v>1279</v>
      </c>
      <c r="E135" s="18" t="s">
        <v>272</v>
      </c>
      <c r="F135" s="20">
        <f>F136</f>
        <v>120</v>
      </c>
      <c r="G135" s="20">
        <f>F135-H135</f>
        <v>120</v>
      </c>
      <c r="H135" s="21"/>
    </row>
    <row r="136" spans="1:8" ht="24">
      <c r="A136" s="285" t="s">
        <v>929</v>
      </c>
      <c r="B136" s="18" t="s">
        <v>465</v>
      </c>
      <c r="C136" s="18" t="s">
        <v>319</v>
      </c>
      <c r="D136" s="18" t="s">
        <v>1279</v>
      </c>
      <c r="E136" s="18" t="s">
        <v>930</v>
      </c>
      <c r="F136" s="21">
        <v>120</v>
      </c>
      <c r="G136" s="20">
        <f>F136-H136</f>
        <v>120</v>
      </c>
      <c r="H136" s="21"/>
    </row>
    <row r="137" spans="1:8" ht="38.25">
      <c r="A137" s="25" t="s">
        <v>270</v>
      </c>
      <c r="B137" s="22" t="s">
        <v>281</v>
      </c>
      <c r="C137" s="18"/>
      <c r="D137" s="18"/>
      <c r="E137" s="18"/>
      <c r="F137" s="23">
        <f>F138+F149+F153</f>
        <v>9480</v>
      </c>
      <c r="G137" s="23">
        <f>G138+G149+G153</f>
        <v>9480</v>
      </c>
      <c r="H137" s="23">
        <f>H138+H149+H153</f>
        <v>0</v>
      </c>
    </row>
    <row r="138" spans="1:8" ht="48">
      <c r="A138" s="32" t="s">
        <v>1378</v>
      </c>
      <c r="B138" s="18" t="s">
        <v>281</v>
      </c>
      <c r="C138" s="18" t="s">
        <v>280</v>
      </c>
      <c r="D138" s="18"/>
      <c r="E138" s="18"/>
      <c r="F138" s="20">
        <f>F139+F143</f>
        <v>3000</v>
      </c>
      <c r="G138" s="20">
        <f>G139+G143</f>
        <v>3000</v>
      </c>
      <c r="H138" s="20">
        <f>H139+H143</f>
        <v>0</v>
      </c>
    </row>
    <row r="139" spans="1:8" ht="36">
      <c r="A139" s="33" t="s">
        <v>1662</v>
      </c>
      <c r="B139" s="18" t="s">
        <v>281</v>
      </c>
      <c r="C139" s="18" t="s">
        <v>280</v>
      </c>
      <c r="D139" s="18" t="s">
        <v>1663</v>
      </c>
      <c r="E139" s="18"/>
      <c r="F139" s="20">
        <f>F140</f>
        <v>200</v>
      </c>
      <c r="G139" s="20">
        <f>G140</f>
        <v>200</v>
      </c>
      <c r="H139" s="20">
        <f>H140</f>
        <v>0</v>
      </c>
    </row>
    <row r="140" spans="1:8" ht="41.25" customHeight="1">
      <c r="A140" s="19" t="s">
        <v>1509</v>
      </c>
      <c r="B140" s="18" t="s">
        <v>281</v>
      </c>
      <c r="C140" s="18" t="s">
        <v>280</v>
      </c>
      <c r="D140" s="18" t="s">
        <v>187</v>
      </c>
      <c r="E140" s="18" t="s">
        <v>384</v>
      </c>
      <c r="F140" s="20">
        <f>F141</f>
        <v>200</v>
      </c>
      <c r="G140" s="20">
        <f>F140-H140</f>
        <v>200</v>
      </c>
      <c r="H140" s="21"/>
    </row>
    <row r="141" spans="1:8" ht="26.25" customHeight="1">
      <c r="A141" s="285" t="s">
        <v>1394</v>
      </c>
      <c r="B141" s="18" t="s">
        <v>281</v>
      </c>
      <c r="C141" s="18" t="s">
        <v>280</v>
      </c>
      <c r="D141" s="18" t="s">
        <v>187</v>
      </c>
      <c r="E141" s="18" t="s">
        <v>272</v>
      </c>
      <c r="F141" s="20">
        <f>F142</f>
        <v>200</v>
      </c>
      <c r="G141" s="20">
        <f>F141-H141</f>
        <v>200</v>
      </c>
      <c r="H141" s="21"/>
    </row>
    <row r="142" spans="1:8" ht="26.25" customHeight="1">
      <c r="A142" s="285" t="s">
        <v>929</v>
      </c>
      <c r="B142" s="18" t="s">
        <v>281</v>
      </c>
      <c r="C142" s="18" t="s">
        <v>280</v>
      </c>
      <c r="D142" s="18" t="s">
        <v>187</v>
      </c>
      <c r="E142" s="18" t="s">
        <v>930</v>
      </c>
      <c r="F142" s="21">
        <v>200</v>
      </c>
      <c r="G142" s="20">
        <f>F142-H142</f>
        <v>200</v>
      </c>
      <c r="H142" s="21"/>
    </row>
    <row r="143" spans="1:8" ht="15">
      <c r="A143" s="33" t="s">
        <v>318</v>
      </c>
      <c r="B143" s="18" t="s">
        <v>281</v>
      </c>
      <c r="C143" s="18" t="s">
        <v>280</v>
      </c>
      <c r="D143" s="18" t="s">
        <v>273</v>
      </c>
      <c r="E143" s="18"/>
      <c r="F143" s="20">
        <f>F144</f>
        <v>2800</v>
      </c>
      <c r="G143" s="20">
        <f>G144</f>
        <v>2800</v>
      </c>
      <c r="H143" s="20">
        <f>H144</f>
        <v>0</v>
      </c>
    </row>
    <row r="144" spans="1:8" ht="36">
      <c r="A144" s="19" t="s">
        <v>1163</v>
      </c>
      <c r="B144" s="18" t="s">
        <v>281</v>
      </c>
      <c r="C144" s="18" t="s">
        <v>280</v>
      </c>
      <c r="D144" s="18" t="s">
        <v>188</v>
      </c>
      <c r="E144" s="18" t="s">
        <v>384</v>
      </c>
      <c r="F144" s="20">
        <f>F145+F148</f>
        <v>2800</v>
      </c>
      <c r="G144" s="20">
        <f>F144-H144</f>
        <v>2800</v>
      </c>
      <c r="H144" s="21"/>
    </row>
    <row r="145" spans="1:8" ht="24">
      <c r="A145" s="285" t="s">
        <v>1394</v>
      </c>
      <c r="B145" s="18" t="s">
        <v>281</v>
      </c>
      <c r="C145" s="18" t="s">
        <v>280</v>
      </c>
      <c r="D145" s="18" t="s">
        <v>188</v>
      </c>
      <c r="E145" s="18" t="s">
        <v>272</v>
      </c>
      <c r="F145" s="20">
        <f>F147+F146</f>
        <v>1800</v>
      </c>
      <c r="G145" s="20">
        <f>F145-H145</f>
        <v>1800</v>
      </c>
      <c r="H145" s="21"/>
    </row>
    <row r="146" spans="1:8" ht="36.75" hidden="1">
      <c r="A146" s="285" t="s">
        <v>328</v>
      </c>
      <c r="B146" s="18" t="s">
        <v>281</v>
      </c>
      <c r="C146" s="18" t="s">
        <v>280</v>
      </c>
      <c r="D146" s="18" t="s">
        <v>188</v>
      </c>
      <c r="E146" s="18" t="s">
        <v>326</v>
      </c>
      <c r="F146" s="21">
        <v>0</v>
      </c>
      <c r="G146" s="20">
        <f>F146-H146</f>
        <v>0</v>
      </c>
      <c r="H146" s="21"/>
    </row>
    <row r="147" spans="1:8" ht="24">
      <c r="A147" s="285" t="s">
        <v>929</v>
      </c>
      <c r="B147" s="18" t="s">
        <v>281</v>
      </c>
      <c r="C147" s="18" t="s">
        <v>280</v>
      </c>
      <c r="D147" s="18" t="s">
        <v>188</v>
      </c>
      <c r="E147" s="18" t="s">
        <v>930</v>
      </c>
      <c r="F147" s="21">
        <v>1800</v>
      </c>
      <c r="G147" s="20">
        <f>F147-H147</f>
        <v>1800</v>
      </c>
      <c r="H147" s="21"/>
    </row>
    <row r="148" spans="1:8" ht="24">
      <c r="A148" s="19" t="s">
        <v>881</v>
      </c>
      <c r="B148" s="18" t="s">
        <v>281</v>
      </c>
      <c r="C148" s="18" t="s">
        <v>280</v>
      </c>
      <c r="D148" s="18" t="s">
        <v>188</v>
      </c>
      <c r="E148" s="18" t="s">
        <v>882</v>
      </c>
      <c r="F148" s="21">
        <v>1000</v>
      </c>
      <c r="G148" s="20">
        <f>F148-H148</f>
        <v>1000</v>
      </c>
      <c r="H148" s="21"/>
    </row>
    <row r="149" spans="1:8" ht="15.75" hidden="1">
      <c r="A149" s="32" t="s">
        <v>189</v>
      </c>
      <c r="B149" s="18" t="s">
        <v>281</v>
      </c>
      <c r="C149" s="18" t="s">
        <v>278</v>
      </c>
      <c r="D149" s="18"/>
      <c r="E149" s="18"/>
      <c r="F149" s="20">
        <f aca="true" t="shared" si="9" ref="F149:H150">F150</f>
        <v>0</v>
      </c>
      <c r="G149" s="20">
        <f t="shared" si="9"/>
        <v>0</v>
      </c>
      <c r="H149" s="20">
        <f t="shared" si="9"/>
        <v>0</v>
      </c>
    </row>
    <row r="150" spans="1:8" ht="36" hidden="1">
      <c r="A150" s="33" t="s">
        <v>104</v>
      </c>
      <c r="B150" s="18" t="s">
        <v>281</v>
      </c>
      <c r="C150" s="18" t="s">
        <v>278</v>
      </c>
      <c r="D150" s="18" t="s">
        <v>844</v>
      </c>
      <c r="E150" s="18"/>
      <c r="F150" s="20">
        <f t="shared" si="9"/>
        <v>0</v>
      </c>
      <c r="G150" s="20">
        <f t="shared" si="9"/>
        <v>0</v>
      </c>
      <c r="H150" s="20">
        <f t="shared" si="9"/>
        <v>0</v>
      </c>
    </row>
    <row r="151" spans="1:8" ht="24.75" hidden="1">
      <c r="A151" s="19" t="s">
        <v>912</v>
      </c>
      <c r="B151" s="18" t="s">
        <v>281</v>
      </c>
      <c r="C151" s="18" t="s">
        <v>278</v>
      </c>
      <c r="D151" s="18" t="s">
        <v>105</v>
      </c>
      <c r="E151" s="18" t="s">
        <v>384</v>
      </c>
      <c r="F151" s="20">
        <f>F152</f>
        <v>0</v>
      </c>
      <c r="G151" s="20">
        <f>F151-H151</f>
        <v>0</v>
      </c>
      <c r="H151" s="21"/>
    </row>
    <row r="152" spans="1:8" ht="24.75" hidden="1">
      <c r="A152" s="19" t="s">
        <v>1274</v>
      </c>
      <c r="B152" s="18" t="s">
        <v>281</v>
      </c>
      <c r="C152" s="18" t="s">
        <v>278</v>
      </c>
      <c r="D152" s="18" t="s">
        <v>105</v>
      </c>
      <c r="E152" s="18" t="s">
        <v>1275</v>
      </c>
      <c r="F152" s="21"/>
      <c r="G152" s="20">
        <f>F152-H152</f>
        <v>0</v>
      </c>
      <c r="H152" s="21"/>
    </row>
    <row r="153" spans="1:8" ht="36">
      <c r="A153" s="32" t="s">
        <v>107</v>
      </c>
      <c r="B153" s="18" t="s">
        <v>281</v>
      </c>
      <c r="C153" s="18" t="s">
        <v>1425</v>
      </c>
      <c r="D153" s="18"/>
      <c r="E153" s="18"/>
      <c r="F153" s="20">
        <f>F154+F159</f>
        <v>6480</v>
      </c>
      <c r="G153" s="20">
        <f>G154+F159</f>
        <v>6480</v>
      </c>
      <c r="H153" s="20">
        <f>H154</f>
        <v>0</v>
      </c>
    </row>
    <row r="154" spans="1:8" ht="36">
      <c r="A154" s="34" t="s">
        <v>104</v>
      </c>
      <c r="B154" s="18" t="s">
        <v>281</v>
      </c>
      <c r="C154" s="18" t="s">
        <v>1425</v>
      </c>
      <c r="D154" s="18" t="s">
        <v>844</v>
      </c>
      <c r="E154" s="18"/>
      <c r="F154" s="20">
        <f>F155+F157</f>
        <v>560</v>
      </c>
      <c r="G154" s="20">
        <f>G155+G157</f>
        <v>560</v>
      </c>
      <c r="H154" s="20">
        <f>H155+H159</f>
        <v>0</v>
      </c>
    </row>
    <row r="155" spans="1:8" ht="24">
      <c r="A155" s="285" t="s">
        <v>1394</v>
      </c>
      <c r="B155" s="18" t="s">
        <v>281</v>
      </c>
      <c r="C155" s="18" t="s">
        <v>1425</v>
      </c>
      <c r="D155" s="18" t="s">
        <v>844</v>
      </c>
      <c r="E155" s="18" t="s">
        <v>272</v>
      </c>
      <c r="F155" s="20">
        <f>F156</f>
        <v>560</v>
      </c>
      <c r="G155" s="20">
        <f>F155-H155</f>
        <v>560</v>
      </c>
      <c r="H155" s="21"/>
    </row>
    <row r="156" spans="1:8" ht="24">
      <c r="A156" s="285" t="s">
        <v>929</v>
      </c>
      <c r="B156" s="18" t="s">
        <v>281</v>
      </c>
      <c r="C156" s="18" t="s">
        <v>1425</v>
      </c>
      <c r="D156" s="18" t="s">
        <v>844</v>
      </c>
      <c r="E156" s="18" t="s">
        <v>930</v>
      </c>
      <c r="F156" s="21">
        <v>560</v>
      </c>
      <c r="G156" s="20">
        <f>F156-H156</f>
        <v>560</v>
      </c>
      <c r="H156" s="21"/>
    </row>
    <row r="157" spans="1:8" ht="24" hidden="1">
      <c r="A157" s="19" t="s">
        <v>912</v>
      </c>
      <c r="B157" s="18" t="s">
        <v>281</v>
      </c>
      <c r="C157" s="18" t="s">
        <v>1425</v>
      </c>
      <c r="D157" s="18" t="s">
        <v>105</v>
      </c>
      <c r="E157" s="18"/>
      <c r="F157" s="20">
        <f>F158</f>
        <v>0</v>
      </c>
      <c r="G157" s="20">
        <f>G158</f>
        <v>0</v>
      </c>
      <c r="H157" s="21"/>
    </row>
    <row r="158" spans="1:8" ht="24.75" hidden="1">
      <c r="A158" s="19" t="s">
        <v>1274</v>
      </c>
      <c r="B158" s="18" t="s">
        <v>281</v>
      </c>
      <c r="C158" s="18" t="s">
        <v>1425</v>
      </c>
      <c r="D158" s="18" t="s">
        <v>105</v>
      </c>
      <c r="E158" s="18" t="s">
        <v>1275</v>
      </c>
      <c r="F158" s="21"/>
      <c r="G158" s="20">
        <f aca="true" t="shared" si="10" ref="G158:G164">F158-H158</f>
        <v>0</v>
      </c>
      <c r="H158" s="21"/>
    </row>
    <row r="159" spans="1:8" ht="24">
      <c r="A159" s="34" t="s">
        <v>808</v>
      </c>
      <c r="B159" s="18" t="s">
        <v>281</v>
      </c>
      <c r="C159" s="18" t="s">
        <v>1425</v>
      </c>
      <c r="D159" s="18" t="s">
        <v>807</v>
      </c>
      <c r="E159" s="18"/>
      <c r="F159" s="20">
        <f>F160</f>
        <v>5920</v>
      </c>
      <c r="G159" s="20">
        <f t="shared" si="10"/>
        <v>5920</v>
      </c>
      <c r="H159" s="21"/>
    </row>
    <row r="160" spans="1:8" ht="48">
      <c r="A160" s="30" t="s">
        <v>928</v>
      </c>
      <c r="B160" s="18" t="s">
        <v>281</v>
      </c>
      <c r="C160" s="18" t="s">
        <v>1425</v>
      </c>
      <c r="D160" s="18" t="s">
        <v>1519</v>
      </c>
      <c r="E160" s="18" t="s">
        <v>384</v>
      </c>
      <c r="F160" s="20">
        <f>F161+F163+F164</f>
        <v>5920</v>
      </c>
      <c r="G160" s="20">
        <f t="shared" si="10"/>
        <v>5920</v>
      </c>
      <c r="H160" s="21"/>
    </row>
    <row r="161" spans="1:8" ht="24">
      <c r="A161" s="285" t="s">
        <v>1394</v>
      </c>
      <c r="B161" s="18" t="s">
        <v>281</v>
      </c>
      <c r="C161" s="18" t="s">
        <v>1425</v>
      </c>
      <c r="D161" s="18" t="s">
        <v>1519</v>
      </c>
      <c r="E161" s="18" t="s">
        <v>272</v>
      </c>
      <c r="F161" s="20">
        <f>F162</f>
        <v>4316</v>
      </c>
      <c r="G161" s="20">
        <f t="shared" si="10"/>
        <v>4316</v>
      </c>
      <c r="H161" s="21"/>
    </row>
    <row r="162" spans="1:8" ht="24">
      <c r="A162" s="285" t="s">
        <v>929</v>
      </c>
      <c r="B162" s="18" t="s">
        <v>281</v>
      </c>
      <c r="C162" s="18" t="s">
        <v>1425</v>
      </c>
      <c r="D162" s="18" t="s">
        <v>1519</v>
      </c>
      <c r="E162" s="18" t="s">
        <v>930</v>
      </c>
      <c r="F162" s="21">
        <v>4316</v>
      </c>
      <c r="G162" s="20">
        <f t="shared" si="10"/>
        <v>4316</v>
      </c>
      <c r="H162" s="21"/>
    </row>
    <row r="163" spans="1:8" ht="24.75" hidden="1">
      <c r="A163" s="30" t="s">
        <v>1588</v>
      </c>
      <c r="B163" s="18" t="s">
        <v>281</v>
      </c>
      <c r="C163" s="18" t="s">
        <v>1425</v>
      </c>
      <c r="D163" s="18" t="s">
        <v>1519</v>
      </c>
      <c r="E163" s="18" t="s">
        <v>1581</v>
      </c>
      <c r="F163" s="21"/>
      <c r="G163" s="20">
        <f t="shared" si="10"/>
        <v>0</v>
      </c>
      <c r="H163" s="21"/>
    </row>
    <row r="164" spans="1:8" ht="24">
      <c r="A164" s="19" t="s">
        <v>881</v>
      </c>
      <c r="B164" s="18" t="s">
        <v>281</v>
      </c>
      <c r="C164" s="18" t="s">
        <v>1425</v>
      </c>
      <c r="D164" s="18" t="s">
        <v>1519</v>
      </c>
      <c r="E164" s="18" t="s">
        <v>882</v>
      </c>
      <c r="F164" s="21">
        <v>1604</v>
      </c>
      <c r="G164" s="20">
        <f t="shared" si="10"/>
        <v>1604</v>
      </c>
      <c r="H164" s="21"/>
    </row>
    <row r="165" spans="1:8" ht="23.25" customHeight="1">
      <c r="A165" s="25" t="s">
        <v>589</v>
      </c>
      <c r="B165" s="24" t="s">
        <v>319</v>
      </c>
      <c r="C165" s="24"/>
      <c r="D165" s="28"/>
      <c r="E165" s="28"/>
      <c r="F165" s="2">
        <f>F166+F169+F175++F187+F210+F230</f>
        <v>424295</v>
      </c>
      <c r="G165" s="2">
        <f>G166+G169+G175++G187+G210+G230</f>
        <v>424295</v>
      </c>
      <c r="H165" s="2">
        <f>H166+H169+H175++H187+H210+H230</f>
        <v>0</v>
      </c>
    </row>
    <row r="166" spans="1:8" ht="15.75" hidden="1">
      <c r="A166" s="32" t="s">
        <v>1208</v>
      </c>
      <c r="B166" s="35" t="s">
        <v>319</v>
      </c>
      <c r="C166" s="35" t="s">
        <v>276</v>
      </c>
      <c r="D166" s="35"/>
      <c r="E166" s="35"/>
      <c r="F166" s="36">
        <f aca="true" t="shared" si="11" ref="F166:H167">F167</f>
        <v>0</v>
      </c>
      <c r="G166" s="36">
        <f t="shared" si="11"/>
        <v>0</v>
      </c>
      <c r="H166" s="36">
        <f t="shared" si="11"/>
        <v>0</v>
      </c>
    </row>
    <row r="167" spans="1:8" ht="15.75" hidden="1">
      <c r="A167" s="34" t="s">
        <v>1101</v>
      </c>
      <c r="B167" s="35" t="s">
        <v>319</v>
      </c>
      <c r="C167" s="35" t="s">
        <v>276</v>
      </c>
      <c r="D167" s="28" t="s">
        <v>819</v>
      </c>
      <c r="E167" s="28"/>
      <c r="F167" s="36">
        <f t="shared" si="11"/>
        <v>0</v>
      </c>
      <c r="G167" s="36">
        <f t="shared" si="11"/>
        <v>0</v>
      </c>
      <c r="H167" s="36">
        <f t="shared" si="11"/>
        <v>0</v>
      </c>
    </row>
    <row r="168" spans="1:8" ht="24" hidden="1">
      <c r="A168" s="38" t="s">
        <v>821</v>
      </c>
      <c r="B168" s="35" t="s">
        <v>319</v>
      </c>
      <c r="C168" s="35" t="s">
        <v>276</v>
      </c>
      <c r="D168" s="28" t="s">
        <v>819</v>
      </c>
      <c r="E168" s="28" t="s">
        <v>820</v>
      </c>
      <c r="F168" s="37"/>
      <c r="G168" s="20">
        <f>F168-H168</f>
        <v>0</v>
      </c>
      <c r="H168" s="37"/>
    </row>
    <row r="169" spans="1:8" ht="15">
      <c r="A169" s="103" t="s">
        <v>323</v>
      </c>
      <c r="B169" s="35" t="s">
        <v>319</v>
      </c>
      <c r="C169" s="35" t="s">
        <v>279</v>
      </c>
      <c r="D169" s="28"/>
      <c r="E169" s="28"/>
      <c r="F169" s="20">
        <f>F170</f>
        <v>1000</v>
      </c>
      <c r="G169" s="20">
        <f>G170</f>
        <v>1000</v>
      </c>
      <c r="H169" s="37"/>
    </row>
    <row r="170" spans="1:8" ht="15">
      <c r="A170" s="34" t="s">
        <v>1319</v>
      </c>
      <c r="B170" s="35" t="s">
        <v>319</v>
      </c>
      <c r="C170" s="35" t="s">
        <v>279</v>
      </c>
      <c r="D170" s="28" t="s">
        <v>1320</v>
      </c>
      <c r="E170" s="28"/>
      <c r="F170" s="20">
        <f>F171</f>
        <v>1000</v>
      </c>
      <c r="G170" s="20">
        <f>G171</f>
        <v>1000</v>
      </c>
      <c r="H170" s="37"/>
    </row>
    <row r="171" spans="1:8" ht="24">
      <c r="A171" s="38" t="s">
        <v>1321</v>
      </c>
      <c r="B171" s="35" t="s">
        <v>319</v>
      </c>
      <c r="C171" s="35" t="s">
        <v>279</v>
      </c>
      <c r="D171" s="28" t="s">
        <v>1322</v>
      </c>
      <c r="E171" s="28" t="s">
        <v>384</v>
      </c>
      <c r="F171" s="110">
        <f>F172+F173</f>
        <v>1000</v>
      </c>
      <c r="G171" s="20">
        <f>F171-H171</f>
        <v>1000</v>
      </c>
      <c r="H171" s="37"/>
    </row>
    <row r="172" spans="1:8" ht="24" hidden="1">
      <c r="A172" s="38" t="s">
        <v>97</v>
      </c>
      <c r="B172" s="35" t="s">
        <v>319</v>
      </c>
      <c r="C172" s="35" t="s">
        <v>279</v>
      </c>
      <c r="D172" s="28" t="s">
        <v>1322</v>
      </c>
      <c r="E172" s="28" t="s">
        <v>98</v>
      </c>
      <c r="F172" s="61">
        <v>0</v>
      </c>
      <c r="G172" s="20">
        <f>F172-H172</f>
        <v>0</v>
      </c>
      <c r="H172" s="37"/>
    </row>
    <row r="173" spans="1:8" ht="24">
      <c r="A173" s="19" t="s">
        <v>69</v>
      </c>
      <c r="B173" s="35" t="s">
        <v>319</v>
      </c>
      <c r="C173" s="35" t="s">
        <v>279</v>
      </c>
      <c r="D173" s="28" t="s">
        <v>1322</v>
      </c>
      <c r="E173" s="28" t="s">
        <v>70</v>
      </c>
      <c r="F173" s="110">
        <f>F174</f>
        <v>1000</v>
      </c>
      <c r="G173" s="20">
        <f>F173-H173</f>
        <v>1000</v>
      </c>
      <c r="H173" s="37"/>
    </row>
    <row r="174" spans="1:8" ht="24">
      <c r="A174" s="19" t="s">
        <v>68</v>
      </c>
      <c r="B174" s="60" t="s">
        <v>319</v>
      </c>
      <c r="C174" s="60" t="s">
        <v>279</v>
      </c>
      <c r="D174" s="18" t="s">
        <v>1322</v>
      </c>
      <c r="E174" s="18" t="s">
        <v>1807</v>
      </c>
      <c r="F174" s="61">
        <v>1000</v>
      </c>
      <c r="G174" s="20">
        <f>F174-H174</f>
        <v>1000</v>
      </c>
      <c r="H174" s="37"/>
    </row>
    <row r="175" spans="1:8" ht="15">
      <c r="A175" s="32" t="s">
        <v>153</v>
      </c>
      <c r="B175" s="18" t="s">
        <v>319</v>
      </c>
      <c r="C175" s="18" t="s">
        <v>695</v>
      </c>
      <c r="D175" s="18"/>
      <c r="E175" s="18"/>
      <c r="F175" s="20">
        <f>F176+F184</f>
        <v>98260</v>
      </c>
      <c r="G175" s="20">
        <f>F175-H175</f>
        <v>98260</v>
      </c>
      <c r="H175" s="20">
        <f>H176</f>
        <v>0</v>
      </c>
    </row>
    <row r="176" spans="1:8" ht="15">
      <c r="A176" s="34" t="s">
        <v>1323</v>
      </c>
      <c r="B176" s="18" t="s">
        <v>319</v>
      </c>
      <c r="C176" s="18" t="s">
        <v>695</v>
      </c>
      <c r="D176" s="18" t="s">
        <v>1324</v>
      </c>
      <c r="E176" s="18"/>
      <c r="F176" s="20">
        <f>F177+F181</f>
        <v>98023</v>
      </c>
      <c r="G176" s="20">
        <f>G177+G181</f>
        <v>98023</v>
      </c>
      <c r="H176" s="20">
        <f>H177</f>
        <v>0</v>
      </c>
    </row>
    <row r="177" spans="1:8" ht="24">
      <c r="A177" s="38" t="s">
        <v>95</v>
      </c>
      <c r="B177" s="18" t="s">
        <v>319</v>
      </c>
      <c r="C177" s="18" t="s">
        <v>695</v>
      </c>
      <c r="D177" s="18" t="s">
        <v>96</v>
      </c>
      <c r="E177" s="18" t="s">
        <v>384</v>
      </c>
      <c r="F177" s="20">
        <f>F178+F179+F180</f>
        <v>6500</v>
      </c>
      <c r="G177" s="20">
        <f aca="true" t="shared" si="12" ref="G177:G186">F177-H177</f>
        <v>6500</v>
      </c>
      <c r="H177" s="20"/>
    </row>
    <row r="178" spans="1:8" ht="24.75" hidden="1">
      <c r="A178" s="19" t="s">
        <v>97</v>
      </c>
      <c r="B178" s="18" t="s">
        <v>319</v>
      </c>
      <c r="C178" s="18" t="s">
        <v>695</v>
      </c>
      <c r="D178" s="18" t="s">
        <v>96</v>
      </c>
      <c r="E178" s="18" t="s">
        <v>98</v>
      </c>
      <c r="F178" s="21">
        <v>0</v>
      </c>
      <c r="G178" s="20">
        <f t="shared" si="12"/>
        <v>0</v>
      </c>
      <c r="H178" s="20"/>
    </row>
    <row r="179" spans="1:8" ht="24.75" hidden="1">
      <c r="A179" s="19" t="s">
        <v>1113</v>
      </c>
      <c r="B179" s="18" t="s">
        <v>319</v>
      </c>
      <c r="C179" s="18" t="s">
        <v>695</v>
      </c>
      <c r="D179" s="18" t="s">
        <v>96</v>
      </c>
      <c r="E179" s="18" t="s">
        <v>1033</v>
      </c>
      <c r="F179" s="21"/>
      <c r="G179" s="20">
        <f t="shared" si="12"/>
        <v>0</v>
      </c>
      <c r="H179" s="21"/>
    </row>
    <row r="180" spans="1:8" ht="36.75" customHeight="1">
      <c r="A180" s="19" t="s">
        <v>1579</v>
      </c>
      <c r="B180" s="18" t="s">
        <v>319</v>
      </c>
      <c r="C180" s="18" t="s">
        <v>695</v>
      </c>
      <c r="D180" s="18" t="s">
        <v>96</v>
      </c>
      <c r="E180" s="18" t="s">
        <v>1580</v>
      </c>
      <c r="F180" s="21">
        <v>6500</v>
      </c>
      <c r="G180" s="20">
        <f t="shared" si="12"/>
        <v>6500</v>
      </c>
      <c r="H180" s="21"/>
    </row>
    <row r="181" spans="1:8" ht="54.75" customHeight="1">
      <c r="A181" s="19" t="s">
        <v>581</v>
      </c>
      <c r="B181" s="18" t="s">
        <v>319</v>
      </c>
      <c r="C181" s="18" t="s">
        <v>695</v>
      </c>
      <c r="D181" s="18" t="s">
        <v>1646</v>
      </c>
      <c r="E181" s="18" t="s">
        <v>384</v>
      </c>
      <c r="F181" s="20">
        <f>F182</f>
        <v>91523</v>
      </c>
      <c r="G181" s="20">
        <f>G182</f>
        <v>91523</v>
      </c>
      <c r="H181" s="21"/>
    </row>
    <row r="182" spans="1:8" ht="23.25" customHeight="1">
      <c r="A182" s="285" t="s">
        <v>1394</v>
      </c>
      <c r="B182" s="18" t="s">
        <v>319</v>
      </c>
      <c r="C182" s="18" t="s">
        <v>695</v>
      </c>
      <c r="D182" s="18" t="s">
        <v>1646</v>
      </c>
      <c r="E182" s="18" t="s">
        <v>272</v>
      </c>
      <c r="F182" s="20">
        <f>F183</f>
        <v>91523</v>
      </c>
      <c r="G182" s="20">
        <f t="shared" si="12"/>
        <v>91523</v>
      </c>
      <c r="H182" s="21"/>
    </row>
    <row r="183" spans="1:8" ht="27" customHeight="1">
      <c r="A183" s="285" t="s">
        <v>929</v>
      </c>
      <c r="B183" s="18" t="s">
        <v>319</v>
      </c>
      <c r="C183" s="18" t="s">
        <v>695</v>
      </c>
      <c r="D183" s="18" t="s">
        <v>1646</v>
      </c>
      <c r="E183" s="18" t="s">
        <v>930</v>
      </c>
      <c r="F183" s="21">
        <v>91523</v>
      </c>
      <c r="G183" s="20">
        <f t="shared" si="12"/>
        <v>91523</v>
      </c>
      <c r="H183" s="21"/>
    </row>
    <row r="184" spans="1:8" ht="75" customHeight="1">
      <c r="A184" s="19" t="s">
        <v>218</v>
      </c>
      <c r="B184" s="18" t="s">
        <v>319</v>
      </c>
      <c r="C184" s="18" t="s">
        <v>695</v>
      </c>
      <c r="D184" s="18" t="s">
        <v>219</v>
      </c>
      <c r="E184" s="18" t="s">
        <v>384</v>
      </c>
      <c r="F184" s="20">
        <f>F185</f>
        <v>237</v>
      </c>
      <c r="G184" s="20">
        <f t="shared" si="12"/>
        <v>237</v>
      </c>
      <c r="H184" s="20"/>
    </row>
    <row r="185" spans="1:8" ht="27" customHeight="1">
      <c r="A185" s="285" t="s">
        <v>1394</v>
      </c>
      <c r="B185" s="18" t="s">
        <v>319</v>
      </c>
      <c r="C185" s="18" t="s">
        <v>695</v>
      </c>
      <c r="D185" s="18" t="s">
        <v>219</v>
      </c>
      <c r="E185" s="18" t="s">
        <v>272</v>
      </c>
      <c r="F185" s="21">
        <f>F186</f>
        <v>237</v>
      </c>
      <c r="G185" s="20">
        <f t="shared" si="12"/>
        <v>237</v>
      </c>
      <c r="H185" s="21"/>
    </row>
    <row r="186" spans="1:8" ht="27" customHeight="1">
      <c r="A186" s="285" t="s">
        <v>929</v>
      </c>
      <c r="B186" s="18" t="s">
        <v>319</v>
      </c>
      <c r="C186" s="18" t="s">
        <v>695</v>
      </c>
      <c r="D186" s="18" t="s">
        <v>219</v>
      </c>
      <c r="E186" s="18" t="s">
        <v>930</v>
      </c>
      <c r="F186" s="21">
        <v>237</v>
      </c>
      <c r="G186" s="20">
        <f t="shared" si="12"/>
        <v>237</v>
      </c>
      <c r="H186" s="21"/>
    </row>
    <row r="187" spans="1:8" ht="24">
      <c r="A187" s="103" t="s">
        <v>1656</v>
      </c>
      <c r="B187" s="18" t="s">
        <v>319</v>
      </c>
      <c r="C187" s="18" t="s">
        <v>280</v>
      </c>
      <c r="D187" s="18"/>
      <c r="E187" s="18"/>
      <c r="F187" s="20">
        <f>F188+F191+F203</f>
        <v>300600</v>
      </c>
      <c r="G187" s="20">
        <f>G188+G191+G203</f>
        <v>300600</v>
      </c>
      <c r="H187" s="21"/>
    </row>
    <row r="188" spans="1:8" ht="36.75" hidden="1">
      <c r="A188" s="81" t="s">
        <v>99</v>
      </c>
      <c r="B188" s="18" t="s">
        <v>319</v>
      </c>
      <c r="C188" s="18" t="s">
        <v>280</v>
      </c>
      <c r="D188" s="18" t="s">
        <v>113</v>
      </c>
      <c r="E188" s="18"/>
      <c r="F188" s="20">
        <f>F189</f>
        <v>0</v>
      </c>
      <c r="G188" s="20">
        <f>F188-H188</f>
        <v>0</v>
      </c>
      <c r="H188" s="21"/>
    </row>
    <row r="189" spans="1:8" ht="36.75" hidden="1">
      <c r="A189" s="81" t="s">
        <v>1030</v>
      </c>
      <c r="B189" s="18" t="s">
        <v>319</v>
      </c>
      <c r="C189" s="18" t="s">
        <v>280</v>
      </c>
      <c r="D189" s="18" t="s">
        <v>1031</v>
      </c>
      <c r="E189" s="18" t="s">
        <v>384</v>
      </c>
      <c r="F189" s="20">
        <f>F190</f>
        <v>0</v>
      </c>
      <c r="G189" s="20">
        <f>F189-H189</f>
        <v>0</v>
      </c>
      <c r="H189" s="21"/>
    </row>
    <row r="190" spans="1:8" ht="24.75" hidden="1">
      <c r="A190" s="81" t="s">
        <v>1588</v>
      </c>
      <c r="B190" s="18" t="s">
        <v>319</v>
      </c>
      <c r="C190" s="18" t="s">
        <v>280</v>
      </c>
      <c r="D190" s="18" t="s">
        <v>1031</v>
      </c>
      <c r="E190" s="18" t="s">
        <v>1589</v>
      </c>
      <c r="F190" s="21"/>
      <c r="G190" s="20">
        <f>F190-H190</f>
        <v>0</v>
      </c>
      <c r="H190" s="21"/>
    </row>
    <row r="191" spans="1:8" ht="15">
      <c r="A191" s="34" t="s">
        <v>154</v>
      </c>
      <c r="B191" s="18" t="s">
        <v>319</v>
      </c>
      <c r="C191" s="18" t="s">
        <v>280</v>
      </c>
      <c r="D191" s="18" t="s">
        <v>155</v>
      </c>
      <c r="E191" s="18"/>
      <c r="F191" s="20">
        <f>F198+F192</f>
        <v>282600</v>
      </c>
      <c r="G191" s="20">
        <f>F191-H191</f>
        <v>282600</v>
      </c>
      <c r="H191" s="21"/>
    </row>
    <row r="192" spans="1:8" ht="24">
      <c r="A192" s="38" t="s">
        <v>517</v>
      </c>
      <c r="B192" s="18" t="s">
        <v>319</v>
      </c>
      <c r="C192" s="18" t="s">
        <v>280</v>
      </c>
      <c r="D192" s="18" t="s">
        <v>518</v>
      </c>
      <c r="E192" s="18" t="s">
        <v>384</v>
      </c>
      <c r="F192" s="20">
        <f>F193+F196</f>
        <v>282600</v>
      </c>
      <c r="G192" s="20">
        <f>F192-H192</f>
        <v>282600</v>
      </c>
      <c r="H192" s="21"/>
    </row>
    <row r="193" spans="1:8" ht="24">
      <c r="A193" s="285" t="s">
        <v>1394</v>
      </c>
      <c r="B193" s="18" t="s">
        <v>319</v>
      </c>
      <c r="C193" s="18" t="s">
        <v>280</v>
      </c>
      <c r="D193" s="18" t="s">
        <v>518</v>
      </c>
      <c r="E193" s="18" t="s">
        <v>272</v>
      </c>
      <c r="F193" s="21">
        <f>F194+F195</f>
        <v>182000</v>
      </c>
      <c r="G193" s="20">
        <f aca="true" t="shared" si="13" ref="G193:G209">F193-H193</f>
        <v>182000</v>
      </c>
      <c r="H193" s="21"/>
    </row>
    <row r="194" spans="1:8" ht="36">
      <c r="A194" s="285" t="s">
        <v>1654</v>
      </c>
      <c r="B194" s="18" t="s">
        <v>319</v>
      </c>
      <c r="C194" s="18" t="s">
        <v>280</v>
      </c>
      <c r="D194" s="18" t="s">
        <v>518</v>
      </c>
      <c r="E194" s="18" t="s">
        <v>1578</v>
      </c>
      <c r="F194" s="21">
        <v>182000</v>
      </c>
      <c r="G194" s="20">
        <f t="shared" si="13"/>
        <v>182000</v>
      </c>
      <c r="H194" s="21"/>
    </row>
    <row r="195" spans="1:8" ht="24.75" hidden="1">
      <c r="A195" s="285" t="s">
        <v>929</v>
      </c>
      <c r="B195" s="18" t="s">
        <v>319</v>
      </c>
      <c r="C195" s="18" t="s">
        <v>280</v>
      </c>
      <c r="D195" s="18" t="s">
        <v>518</v>
      </c>
      <c r="E195" s="18" t="s">
        <v>930</v>
      </c>
      <c r="F195" s="21"/>
      <c r="G195" s="20">
        <f t="shared" si="13"/>
        <v>0</v>
      </c>
      <c r="H195" s="21"/>
    </row>
    <row r="196" spans="1:8" ht="24">
      <c r="A196" s="19" t="s">
        <v>69</v>
      </c>
      <c r="B196" s="18" t="s">
        <v>319</v>
      </c>
      <c r="C196" s="18" t="s">
        <v>280</v>
      </c>
      <c r="D196" s="18" t="s">
        <v>518</v>
      </c>
      <c r="E196" s="18" t="s">
        <v>70</v>
      </c>
      <c r="F196" s="20">
        <f>F197+F201</f>
        <v>100600</v>
      </c>
      <c r="G196" s="20">
        <f t="shared" si="13"/>
        <v>100600</v>
      </c>
      <c r="H196" s="21"/>
    </row>
    <row r="197" spans="1:8" ht="24">
      <c r="A197" s="19" t="s">
        <v>68</v>
      </c>
      <c r="B197" s="18" t="s">
        <v>319</v>
      </c>
      <c r="C197" s="18" t="s">
        <v>280</v>
      </c>
      <c r="D197" s="18" t="s">
        <v>518</v>
      </c>
      <c r="E197" s="18" t="s">
        <v>1807</v>
      </c>
      <c r="F197" s="105">
        <v>100600</v>
      </c>
      <c r="G197" s="20">
        <f t="shared" si="13"/>
        <v>100600</v>
      </c>
      <c r="H197" s="21"/>
    </row>
    <row r="198" spans="1:8" ht="48" hidden="1">
      <c r="A198" s="38" t="s">
        <v>562</v>
      </c>
      <c r="B198" s="18" t="s">
        <v>319</v>
      </c>
      <c r="C198" s="18" t="s">
        <v>280</v>
      </c>
      <c r="D198" s="18" t="s">
        <v>563</v>
      </c>
      <c r="E198" s="18"/>
      <c r="F198" s="20">
        <f>F200+F199</f>
        <v>0</v>
      </c>
      <c r="G198" s="20">
        <f t="shared" si="13"/>
        <v>0</v>
      </c>
      <c r="H198" s="21"/>
    </row>
    <row r="199" spans="1:8" ht="15.75" hidden="1">
      <c r="A199" s="38"/>
      <c r="B199" s="18" t="s">
        <v>319</v>
      </c>
      <c r="C199" s="18" t="s">
        <v>280</v>
      </c>
      <c r="D199" s="18" t="s">
        <v>563</v>
      </c>
      <c r="E199" s="18"/>
      <c r="F199" s="105"/>
      <c r="G199" s="20">
        <f t="shared" si="13"/>
        <v>0</v>
      </c>
      <c r="H199" s="21"/>
    </row>
    <row r="200" spans="1:8" ht="15.75" hidden="1">
      <c r="A200" s="19"/>
      <c r="B200" s="18" t="s">
        <v>319</v>
      </c>
      <c r="C200" s="18" t="s">
        <v>280</v>
      </c>
      <c r="D200" s="18"/>
      <c r="E200" s="18"/>
      <c r="F200" s="21"/>
      <c r="G200" s="20">
        <f t="shared" si="13"/>
        <v>0</v>
      </c>
      <c r="H200" s="21"/>
    </row>
    <row r="201" spans="1:8" ht="48" hidden="1">
      <c r="A201" s="19" t="s">
        <v>883</v>
      </c>
      <c r="B201" s="18" t="s">
        <v>319</v>
      </c>
      <c r="C201" s="18" t="s">
        <v>280</v>
      </c>
      <c r="D201" s="18" t="s">
        <v>884</v>
      </c>
      <c r="E201" s="18" t="s">
        <v>384</v>
      </c>
      <c r="F201" s="20">
        <f>F202</f>
        <v>0</v>
      </c>
      <c r="G201" s="20">
        <f t="shared" si="13"/>
        <v>0</v>
      </c>
      <c r="H201" s="21"/>
    </row>
    <row r="202" spans="1:8" ht="24.75" hidden="1">
      <c r="A202" s="19" t="s">
        <v>931</v>
      </c>
      <c r="B202" s="18" t="s">
        <v>319</v>
      </c>
      <c r="C202" s="18" t="s">
        <v>280</v>
      </c>
      <c r="D202" s="18" t="s">
        <v>884</v>
      </c>
      <c r="E202" s="18" t="s">
        <v>1068</v>
      </c>
      <c r="F202" s="21"/>
      <c r="G202" s="20">
        <f t="shared" si="13"/>
        <v>0</v>
      </c>
      <c r="H202" s="21"/>
    </row>
    <row r="203" spans="1:8" ht="24">
      <c r="A203" s="40" t="s">
        <v>808</v>
      </c>
      <c r="B203" s="18" t="s">
        <v>319</v>
      </c>
      <c r="C203" s="18" t="s">
        <v>280</v>
      </c>
      <c r="D203" s="18" t="s">
        <v>807</v>
      </c>
      <c r="E203" s="18"/>
      <c r="F203" s="20">
        <f>F204+F208</f>
        <v>18000</v>
      </c>
      <c r="G203" s="20">
        <f t="shared" si="13"/>
        <v>18000</v>
      </c>
      <c r="H203" s="21"/>
    </row>
    <row r="204" spans="1:8" ht="39" customHeight="1">
      <c r="A204" s="30" t="s">
        <v>642</v>
      </c>
      <c r="B204" s="18" t="s">
        <v>319</v>
      </c>
      <c r="C204" s="18" t="s">
        <v>280</v>
      </c>
      <c r="D204" s="18" t="s">
        <v>643</v>
      </c>
      <c r="E204" s="18" t="s">
        <v>384</v>
      </c>
      <c r="F204" s="20">
        <f>F205</f>
        <v>18000</v>
      </c>
      <c r="G204" s="20">
        <f t="shared" si="13"/>
        <v>18000</v>
      </c>
      <c r="H204" s="21"/>
    </row>
    <row r="205" spans="1:8" ht="32.25" customHeight="1">
      <c r="A205" s="285" t="s">
        <v>1394</v>
      </c>
      <c r="B205" s="18" t="s">
        <v>319</v>
      </c>
      <c r="C205" s="18" t="s">
        <v>280</v>
      </c>
      <c r="D205" s="18" t="s">
        <v>643</v>
      </c>
      <c r="E205" s="18" t="s">
        <v>272</v>
      </c>
      <c r="F205" s="20">
        <f>F206+F207</f>
        <v>18000</v>
      </c>
      <c r="G205" s="20">
        <f t="shared" si="13"/>
        <v>18000</v>
      </c>
      <c r="H205" s="21"/>
    </row>
    <row r="206" spans="1:8" ht="38.25" customHeight="1">
      <c r="A206" s="285" t="s">
        <v>1654</v>
      </c>
      <c r="B206" s="18" t="s">
        <v>319</v>
      </c>
      <c r="C206" s="18" t="s">
        <v>280</v>
      </c>
      <c r="D206" s="18" t="s">
        <v>643</v>
      </c>
      <c r="E206" s="18" t="s">
        <v>1578</v>
      </c>
      <c r="F206" s="21">
        <v>5960</v>
      </c>
      <c r="G206" s="20">
        <f t="shared" si="13"/>
        <v>5960</v>
      </c>
      <c r="H206" s="21"/>
    </row>
    <row r="207" spans="1:8" ht="24">
      <c r="A207" s="285" t="s">
        <v>929</v>
      </c>
      <c r="B207" s="18" t="s">
        <v>319</v>
      </c>
      <c r="C207" s="18" t="s">
        <v>280</v>
      </c>
      <c r="D207" s="18" t="s">
        <v>643</v>
      </c>
      <c r="E207" s="18" t="s">
        <v>930</v>
      </c>
      <c r="F207" s="21">
        <v>12040</v>
      </c>
      <c r="G207" s="20">
        <f t="shared" si="13"/>
        <v>12040</v>
      </c>
      <c r="H207" s="21"/>
    </row>
    <row r="208" spans="1:8" ht="24.75" hidden="1">
      <c r="A208" s="30"/>
      <c r="B208" s="18" t="s">
        <v>319</v>
      </c>
      <c r="C208" s="18" t="s">
        <v>280</v>
      </c>
      <c r="D208" s="18" t="s">
        <v>643</v>
      </c>
      <c r="E208" s="18" t="s">
        <v>384</v>
      </c>
      <c r="F208" s="20">
        <f>F209</f>
        <v>0</v>
      </c>
      <c r="G208" s="20">
        <f t="shared" si="13"/>
        <v>0</v>
      </c>
      <c r="H208" s="21"/>
    </row>
    <row r="209" spans="1:8" ht="24.75" hidden="1">
      <c r="A209" s="19"/>
      <c r="B209" s="18" t="s">
        <v>319</v>
      </c>
      <c r="C209" s="18" t="s">
        <v>280</v>
      </c>
      <c r="D209" s="18" t="s">
        <v>643</v>
      </c>
      <c r="E209" s="18" t="s">
        <v>98</v>
      </c>
      <c r="F209" s="21"/>
      <c r="G209" s="20">
        <f t="shared" si="13"/>
        <v>0</v>
      </c>
      <c r="H209" s="21"/>
    </row>
    <row r="210" spans="1:8" ht="15">
      <c r="A210" s="32" t="s">
        <v>1343</v>
      </c>
      <c r="B210" s="18" t="s">
        <v>319</v>
      </c>
      <c r="C210" s="18" t="s">
        <v>278</v>
      </c>
      <c r="D210" s="18"/>
      <c r="E210" s="18"/>
      <c r="F210" s="20">
        <f>F211+F219+F226</f>
        <v>19550</v>
      </c>
      <c r="G210" s="20">
        <f>G211+G226</f>
        <v>19550</v>
      </c>
      <c r="H210" s="20">
        <f>H211+H226</f>
        <v>0</v>
      </c>
    </row>
    <row r="211" spans="1:8" ht="15">
      <c r="A211" s="33" t="s">
        <v>1344</v>
      </c>
      <c r="B211" s="18" t="s">
        <v>319</v>
      </c>
      <c r="C211" s="18" t="s">
        <v>278</v>
      </c>
      <c r="D211" s="18" t="s">
        <v>760</v>
      </c>
      <c r="E211" s="18"/>
      <c r="F211" s="20">
        <f>F212</f>
        <v>15200</v>
      </c>
      <c r="G211" s="20">
        <f>G212</f>
        <v>15200</v>
      </c>
      <c r="H211" s="20">
        <f>H212</f>
        <v>0</v>
      </c>
    </row>
    <row r="212" spans="1:8" ht="24">
      <c r="A212" s="19" t="s">
        <v>69</v>
      </c>
      <c r="B212" s="18" t="s">
        <v>319</v>
      </c>
      <c r="C212" s="18" t="s">
        <v>278</v>
      </c>
      <c r="D212" s="18" t="s">
        <v>1435</v>
      </c>
      <c r="E212" s="18" t="s">
        <v>70</v>
      </c>
      <c r="F212" s="20">
        <f>F213+F214</f>
        <v>15200</v>
      </c>
      <c r="G212" s="20">
        <f aca="true" t="shared" si="14" ref="G212:G225">F212-H212</f>
        <v>15200</v>
      </c>
      <c r="H212" s="21"/>
    </row>
    <row r="213" spans="1:8" ht="24">
      <c r="A213" s="19" t="s">
        <v>68</v>
      </c>
      <c r="B213" s="18" t="s">
        <v>319</v>
      </c>
      <c r="C213" s="18" t="s">
        <v>278</v>
      </c>
      <c r="D213" s="18" t="s">
        <v>1435</v>
      </c>
      <c r="E213" s="18" t="s">
        <v>1807</v>
      </c>
      <c r="F213" s="21">
        <f>18281-3081</f>
        <v>15200</v>
      </c>
      <c r="G213" s="20">
        <f t="shared" si="14"/>
        <v>15200</v>
      </c>
      <c r="H213" s="21"/>
    </row>
    <row r="214" spans="1:8" ht="24.75" hidden="1">
      <c r="A214" s="19" t="s">
        <v>1543</v>
      </c>
      <c r="B214" s="18" t="s">
        <v>319</v>
      </c>
      <c r="C214" s="18" t="s">
        <v>278</v>
      </c>
      <c r="D214" s="18" t="s">
        <v>1435</v>
      </c>
      <c r="E214" s="18" t="s">
        <v>1068</v>
      </c>
      <c r="F214" s="20">
        <f>F215+F216+F217+F218</f>
        <v>0</v>
      </c>
      <c r="G214" s="20">
        <f t="shared" si="14"/>
        <v>0</v>
      </c>
      <c r="H214" s="21"/>
    </row>
    <row r="215" spans="1:8" ht="24.75" hidden="1">
      <c r="A215" s="19" t="s">
        <v>1544</v>
      </c>
      <c r="B215" s="18" t="s">
        <v>319</v>
      </c>
      <c r="C215" s="18" t="s">
        <v>278</v>
      </c>
      <c r="D215" s="18" t="s">
        <v>1435</v>
      </c>
      <c r="E215" s="18" t="s">
        <v>1068</v>
      </c>
      <c r="F215" s="21"/>
      <c r="G215" s="20">
        <f t="shared" si="14"/>
        <v>0</v>
      </c>
      <c r="H215" s="21"/>
    </row>
    <row r="216" spans="1:8" ht="24.75" hidden="1">
      <c r="A216" s="19" t="s">
        <v>1545</v>
      </c>
      <c r="B216" s="18" t="s">
        <v>319</v>
      </c>
      <c r="C216" s="18" t="s">
        <v>278</v>
      </c>
      <c r="D216" s="18" t="s">
        <v>1435</v>
      </c>
      <c r="E216" s="18" t="s">
        <v>1068</v>
      </c>
      <c r="F216" s="21"/>
      <c r="G216" s="20">
        <f t="shared" si="14"/>
        <v>0</v>
      </c>
      <c r="H216" s="21"/>
    </row>
    <row r="217" spans="1:8" ht="24.75" hidden="1">
      <c r="A217" s="19" t="s">
        <v>1546</v>
      </c>
      <c r="B217" s="18" t="s">
        <v>319</v>
      </c>
      <c r="C217" s="18" t="s">
        <v>278</v>
      </c>
      <c r="D217" s="18" t="s">
        <v>1435</v>
      </c>
      <c r="E217" s="18" t="s">
        <v>1068</v>
      </c>
      <c r="F217" s="21"/>
      <c r="G217" s="20">
        <f t="shared" si="14"/>
        <v>0</v>
      </c>
      <c r="H217" s="21"/>
    </row>
    <row r="218" spans="1:8" ht="60" hidden="1">
      <c r="A218" s="19" t="s">
        <v>1547</v>
      </c>
      <c r="B218" s="18" t="s">
        <v>319</v>
      </c>
      <c r="C218" s="18" t="s">
        <v>278</v>
      </c>
      <c r="D218" s="18" t="s">
        <v>1435</v>
      </c>
      <c r="E218" s="18" t="s">
        <v>1068</v>
      </c>
      <c r="F218" s="21"/>
      <c r="G218" s="20">
        <f t="shared" si="14"/>
        <v>0</v>
      </c>
      <c r="H218" s="21"/>
    </row>
    <row r="219" spans="1:8" ht="96" hidden="1">
      <c r="A219" s="19" t="s">
        <v>1548</v>
      </c>
      <c r="B219" s="18" t="s">
        <v>319</v>
      </c>
      <c r="C219" s="18" t="s">
        <v>278</v>
      </c>
      <c r="D219" s="18" t="s">
        <v>1549</v>
      </c>
      <c r="E219" s="18" t="s">
        <v>384</v>
      </c>
      <c r="F219" s="20">
        <f>F220+F222+F224</f>
        <v>0</v>
      </c>
      <c r="G219" s="20">
        <f>G220+G222+G224</f>
        <v>0</v>
      </c>
      <c r="H219" s="21"/>
    </row>
    <row r="220" spans="1:8" ht="48" hidden="1">
      <c r="A220" s="19" t="s">
        <v>420</v>
      </c>
      <c r="B220" s="18" t="s">
        <v>319</v>
      </c>
      <c r="C220" s="18" t="s">
        <v>278</v>
      </c>
      <c r="D220" s="18" t="s">
        <v>49</v>
      </c>
      <c r="E220" s="18" t="s">
        <v>384</v>
      </c>
      <c r="F220" s="20">
        <f>F221</f>
        <v>0</v>
      </c>
      <c r="G220" s="20">
        <f t="shared" si="14"/>
        <v>0</v>
      </c>
      <c r="H220" s="21"/>
    </row>
    <row r="221" spans="1:8" ht="24.75" hidden="1">
      <c r="A221" s="19" t="s">
        <v>1577</v>
      </c>
      <c r="B221" s="18" t="s">
        <v>319</v>
      </c>
      <c r="C221" s="18" t="s">
        <v>278</v>
      </c>
      <c r="D221" s="18" t="s">
        <v>49</v>
      </c>
      <c r="E221" s="18" t="s">
        <v>1718</v>
      </c>
      <c r="F221" s="21"/>
      <c r="G221" s="20">
        <f t="shared" si="14"/>
        <v>0</v>
      </c>
      <c r="H221" s="21"/>
    </row>
    <row r="222" spans="1:8" ht="36" hidden="1">
      <c r="A222" s="19" t="s">
        <v>50</v>
      </c>
      <c r="B222" s="18" t="s">
        <v>319</v>
      </c>
      <c r="C222" s="18" t="s">
        <v>278</v>
      </c>
      <c r="D222" s="18" t="s">
        <v>51</v>
      </c>
      <c r="E222" s="18" t="s">
        <v>384</v>
      </c>
      <c r="F222" s="20">
        <f>F223</f>
        <v>0</v>
      </c>
      <c r="G222" s="20">
        <f t="shared" si="14"/>
        <v>0</v>
      </c>
      <c r="H222" s="21"/>
    </row>
    <row r="223" spans="1:8" ht="24.75" hidden="1">
      <c r="A223" s="19" t="s">
        <v>1577</v>
      </c>
      <c r="B223" s="18" t="s">
        <v>319</v>
      </c>
      <c r="C223" s="18" t="s">
        <v>278</v>
      </c>
      <c r="D223" s="18" t="s">
        <v>51</v>
      </c>
      <c r="E223" s="18" t="s">
        <v>1718</v>
      </c>
      <c r="F223" s="21"/>
      <c r="G223" s="20">
        <f t="shared" si="14"/>
        <v>0</v>
      </c>
      <c r="H223" s="21"/>
    </row>
    <row r="224" spans="1:8" ht="24.75" hidden="1">
      <c r="A224" s="19" t="s">
        <v>52</v>
      </c>
      <c r="B224" s="18" t="s">
        <v>319</v>
      </c>
      <c r="C224" s="18" t="s">
        <v>278</v>
      </c>
      <c r="D224" s="18" t="s">
        <v>53</v>
      </c>
      <c r="E224" s="18" t="s">
        <v>384</v>
      </c>
      <c r="F224" s="20">
        <f>F225</f>
        <v>0</v>
      </c>
      <c r="G224" s="20">
        <f t="shared" si="14"/>
        <v>0</v>
      </c>
      <c r="H224" s="21"/>
    </row>
    <row r="225" spans="1:8" ht="24.75" hidden="1">
      <c r="A225" s="19" t="s">
        <v>1577</v>
      </c>
      <c r="B225" s="18" t="s">
        <v>319</v>
      </c>
      <c r="C225" s="18" t="s">
        <v>278</v>
      </c>
      <c r="D225" s="18" t="s">
        <v>53</v>
      </c>
      <c r="E225" s="18" t="s">
        <v>1718</v>
      </c>
      <c r="F225" s="21"/>
      <c r="G225" s="20">
        <f t="shared" si="14"/>
        <v>0</v>
      </c>
      <c r="H225" s="21"/>
    </row>
    <row r="226" spans="1:8" ht="24">
      <c r="A226" s="34" t="s">
        <v>808</v>
      </c>
      <c r="B226" s="18" t="s">
        <v>319</v>
      </c>
      <c r="C226" s="18" t="s">
        <v>278</v>
      </c>
      <c r="D226" s="18" t="s">
        <v>807</v>
      </c>
      <c r="E226" s="18"/>
      <c r="F226" s="20">
        <f>F227</f>
        <v>4350</v>
      </c>
      <c r="G226" s="20">
        <f>G227</f>
        <v>4350</v>
      </c>
      <c r="H226" s="20">
        <f>H227</f>
        <v>0</v>
      </c>
    </row>
    <row r="227" spans="1:8" ht="70.5" customHeight="1">
      <c r="A227" s="123" t="s">
        <v>76</v>
      </c>
      <c r="B227" s="18" t="s">
        <v>319</v>
      </c>
      <c r="C227" s="18" t="s">
        <v>278</v>
      </c>
      <c r="D227" s="18" t="s">
        <v>1482</v>
      </c>
      <c r="E227" s="27" t="s">
        <v>384</v>
      </c>
      <c r="F227" s="20">
        <f>F228</f>
        <v>4350</v>
      </c>
      <c r="G227" s="20">
        <f>F227-H227</f>
        <v>4350</v>
      </c>
      <c r="H227" s="21"/>
    </row>
    <row r="228" spans="1:8" ht="30" customHeight="1">
      <c r="A228" s="19" t="s">
        <v>211</v>
      </c>
      <c r="B228" s="18" t="s">
        <v>319</v>
      </c>
      <c r="C228" s="18" t="s">
        <v>278</v>
      </c>
      <c r="D228" s="18" t="s">
        <v>1482</v>
      </c>
      <c r="E228" s="27" t="s">
        <v>272</v>
      </c>
      <c r="F228" s="20">
        <f>F229</f>
        <v>4350</v>
      </c>
      <c r="G228" s="20">
        <f>F228-H228</f>
        <v>4350</v>
      </c>
      <c r="H228" s="21"/>
    </row>
    <row r="229" spans="1:8" ht="41.25" customHeight="1">
      <c r="A229" s="285" t="s">
        <v>328</v>
      </c>
      <c r="B229" s="18" t="s">
        <v>319</v>
      </c>
      <c r="C229" s="18" t="s">
        <v>278</v>
      </c>
      <c r="D229" s="18" t="s">
        <v>1482</v>
      </c>
      <c r="E229" s="27" t="s">
        <v>326</v>
      </c>
      <c r="F229" s="21">
        <v>4350</v>
      </c>
      <c r="G229" s="20">
        <f>F229-H229</f>
        <v>4350</v>
      </c>
      <c r="H229" s="21"/>
    </row>
    <row r="230" spans="1:8" ht="24">
      <c r="A230" s="32" t="s">
        <v>108</v>
      </c>
      <c r="B230" s="18" t="s">
        <v>319</v>
      </c>
      <c r="C230" s="18" t="s">
        <v>283</v>
      </c>
      <c r="D230" s="18"/>
      <c r="E230" s="27"/>
      <c r="F230" s="20">
        <f>F231+F239</f>
        <v>4885</v>
      </c>
      <c r="G230" s="20">
        <f>G231+G239</f>
        <v>4885</v>
      </c>
      <c r="H230" s="20">
        <f>H231+H239</f>
        <v>0</v>
      </c>
    </row>
    <row r="231" spans="1:8" ht="24">
      <c r="A231" s="33" t="s">
        <v>110</v>
      </c>
      <c r="B231" s="18" t="s">
        <v>319</v>
      </c>
      <c r="C231" s="18" t="s">
        <v>283</v>
      </c>
      <c r="D231" s="18" t="s">
        <v>111</v>
      </c>
      <c r="E231" s="18"/>
      <c r="F231" s="20">
        <f>F232+F237</f>
        <v>3885</v>
      </c>
      <c r="G231" s="20">
        <f>G232+G236</f>
        <v>3885</v>
      </c>
      <c r="H231" s="20"/>
    </row>
    <row r="232" spans="1:8" ht="24">
      <c r="A232" s="30" t="s">
        <v>1380</v>
      </c>
      <c r="B232" s="18" t="s">
        <v>319</v>
      </c>
      <c r="C232" s="18" t="s">
        <v>283</v>
      </c>
      <c r="D232" s="18" t="s">
        <v>1379</v>
      </c>
      <c r="E232" s="27" t="s">
        <v>384</v>
      </c>
      <c r="F232" s="20">
        <f>F233</f>
        <v>3200</v>
      </c>
      <c r="G232" s="20">
        <f aca="true" t="shared" si="15" ref="G232:G254">F232-H232</f>
        <v>3200</v>
      </c>
      <c r="H232" s="20"/>
    </row>
    <row r="233" spans="1:8" ht="24">
      <c r="A233" s="285" t="s">
        <v>1394</v>
      </c>
      <c r="B233" s="18" t="s">
        <v>319</v>
      </c>
      <c r="C233" s="18" t="s">
        <v>283</v>
      </c>
      <c r="D233" s="18" t="s">
        <v>1379</v>
      </c>
      <c r="E233" s="27" t="s">
        <v>272</v>
      </c>
      <c r="F233" s="20">
        <f>F234</f>
        <v>3200</v>
      </c>
      <c r="G233" s="20">
        <f t="shared" si="15"/>
        <v>3200</v>
      </c>
      <c r="H233" s="20"/>
    </row>
    <row r="234" spans="1:8" ht="24">
      <c r="A234" s="285" t="s">
        <v>929</v>
      </c>
      <c r="B234" s="18" t="s">
        <v>319</v>
      </c>
      <c r="C234" s="18" t="s">
        <v>283</v>
      </c>
      <c r="D234" s="18" t="s">
        <v>1379</v>
      </c>
      <c r="E234" s="27" t="s">
        <v>930</v>
      </c>
      <c r="F234" s="21">
        <v>3200</v>
      </c>
      <c r="G234" s="20">
        <f t="shared" si="15"/>
        <v>3200</v>
      </c>
      <c r="H234" s="20"/>
    </row>
    <row r="235" spans="1:8" ht="72">
      <c r="A235" s="38" t="s">
        <v>338</v>
      </c>
      <c r="B235" s="18" t="s">
        <v>319</v>
      </c>
      <c r="C235" s="18" t="s">
        <v>283</v>
      </c>
      <c r="D235" s="18" t="s">
        <v>1437</v>
      </c>
      <c r="E235" s="27" t="s">
        <v>384</v>
      </c>
      <c r="F235" s="20">
        <f>F236</f>
        <v>685</v>
      </c>
      <c r="G235" s="20">
        <f t="shared" si="15"/>
        <v>685</v>
      </c>
      <c r="H235" s="20"/>
    </row>
    <row r="236" spans="1:8" ht="24">
      <c r="A236" s="19" t="s">
        <v>69</v>
      </c>
      <c r="B236" s="18" t="s">
        <v>319</v>
      </c>
      <c r="C236" s="18" t="s">
        <v>283</v>
      </c>
      <c r="D236" s="18" t="s">
        <v>1437</v>
      </c>
      <c r="E236" s="18" t="s">
        <v>70</v>
      </c>
      <c r="F236" s="20">
        <f>F238+F237</f>
        <v>685</v>
      </c>
      <c r="G236" s="20">
        <f t="shared" si="15"/>
        <v>685</v>
      </c>
      <c r="H236" s="20"/>
    </row>
    <row r="237" spans="1:8" ht="24">
      <c r="A237" s="19" t="s">
        <v>68</v>
      </c>
      <c r="B237" s="18" t="s">
        <v>319</v>
      </c>
      <c r="C237" s="18" t="s">
        <v>283</v>
      </c>
      <c r="D237" s="18" t="s">
        <v>1437</v>
      </c>
      <c r="E237" s="18" t="s">
        <v>1807</v>
      </c>
      <c r="F237" s="105">
        <v>685</v>
      </c>
      <c r="G237" s="20">
        <f t="shared" si="15"/>
        <v>685</v>
      </c>
      <c r="H237" s="20"/>
    </row>
    <row r="238" spans="1:8" ht="24.75" hidden="1">
      <c r="A238" s="19" t="s">
        <v>1113</v>
      </c>
      <c r="B238" s="18" t="s">
        <v>319</v>
      </c>
      <c r="C238" s="18" t="s">
        <v>283</v>
      </c>
      <c r="D238" s="18" t="s">
        <v>1437</v>
      </c>
      <c r="E238" s="18" t="s">
        <v>1033</v>
      </c>
      <c r="F238" s="21"/>
      <c r="G238" s="20">
        <f t="shared" si="15"/>
        <v>0</v>
      </c>
      <c r="H238" s="20"/>
    </row>
    <row r="239" spans="1:8" ht="24">
      <c r="A239" s="34" t="s">
        <v>808</v>
      </c>
      <c r="B239" s="18" t="s">
        <v>319</v>
      </c>
      <c r="C239" s="18" t="s">
        <v>283</v>
      </c>
      <c r="D239" s="18" t="s">
        <v>807</v>
      </c>
      <c r="E239" s="18"/>
      <c r="F239" s="20">
        <f>F240</f>
        <v>1000</v>
      </c>
      <c r="G239" s="20">
        <f t="shared" si="15"/>
        <v>1000</v>
      </c>
      <c r="H239" s="20"/>
    </row>
    <row r="240" spans="1:8" ht="36">
      <c r="A240" s="19" t="s">
        <v>1002</v>
      </c>
      <c r="B240" s="18" t="s">
        <v>319</v>
      </c>
      <c r="C240" s="18" t="s">
        <v>283</v>
      </c>
      <c r="D240" s="18" t="s">
        <v>1003</v>
      </c>
      <c r="E240" s="18" t="s">
        <v>384</v>
      </c>
      <c r="F240" s="20">
        <f>F241</f>
        <v>1000</v>
      </c>
      <c r="G240" s="20">
        <f t="shared" si="15"/>
        <v>1000</v>
      </c>
      <c r="H240" s="20"/>
    </row>
    <row r="241" spans="1:8" ht="48">
      <c r="A241" s="19" t="s">
        <v>734</v>
      </c>
      <c r="B241" s="18" t="s">
        <v>319</v>
      </c>
      <c r="C241" s="18" t="s">
        <v>283</v>
      </c>
      <c r="D241" s="18" t="s">
        <v>1003</v>
      </c>
      <c r="E241" s="18" t="s">
        <v>1580</v>
      </c>
      <c r="F241" s="21">
        <v>1000</v>
      </c>
      <c r="G241" s="20">
        <f t="shared" si="15"/>
        <v>1000</v>
      </c>
      <c r="H241" s="20"/>
    </row>
    <row r="242" spans="1:8" ht="25.5">
      <c r="A242" s="25" t="s">
        <v>282</v>
      </c>
      <c r="B242" s="26" t="s">
        <v>276</v>
      </c>
      <c r="C242" s="26"/>
      <c r="D242" s="27"/>
      <c r="E242" s="27"/>
      <c r="F242" s="23">
        <f>F243+F295+F318</f>
        <v>251792.90000000002</v>
      </c>
      <c r="G242" s="104">
        <f t="shared" si="15"/>
        <v>251792.90000000002</v>
      </c>
      <c r="H242" s="23">
        <f>H243+H295+H341</f>
        <v>0</v>
      </c>
    </row>
    <row r="243" spans="1:8" ht="15">
      <c r="A243" s="32" t="s">
        <v>1011</v>
      </c>
      <c r="B243" s="27" t="s">
        <v>276</v>
      </c>
      <c r="C243" s="27" t="s">
        <v>539</v>
      </c>
      <c r="D243" s="27"/>
      <c r="E243" s="27"/>
      <c r="F243" s="20">
        <f>F244+F250+F259+F281+F274+F287</f>
        <v>89458.3</v>
      </c>
      <c r="G243" s="20">
        <f t="shared" si="15"/>
        <v>89458.3</v>
      </c>
      <c r="H243" s="20">
        <f>H256+H259+H281</f>
        <v>0</v>
      </c>
    </row>
    <row r="244" spans="1:8" ht="48" hidden="1">
      <c r="A244" s="34" t="s">
        <v>1438</v>
      </c>
      <c r="B244" s="27" t="s">
        <v>276</v>
      </c>
      <c r="C244" s="27" t="s">
        <v>539</v>
      </c>
      <c r="D244" s="27" t="s">
        <v>1439</v>
      </c>
      <c r="E244" s="27"/>
      <c r="F244" s="20">
        <f>F245+F247+F249</f>
        <v>0</v>
      </c>
      <c r="G244" s="20">
        <f t="shared" si="15"/>
        <v>0</v>
      </c>
      <c r="H244" s="20"/>
    </row>
    <row r="245" spans="1:8" ht="60" hidden="1">
      <c r="A245" s="38" t="s">
        <v>1442</v>
      </c>
      <c r="B245" s="27" t="s">
        <v>276</v>
      </c>
      <c r="C245" s="27" t="s">
        <v>539</v>
      </c>
      <c r="D245" s="27" t="s">
        <v>1443</v>
      </c>
      <c r="E245" s="27" t="s">
        <v>384</v>
      </c>
      <c r="F245" s="20">
        <f>F246</f>
        <v>0</v>
      </c>
      <c r="G245" s="20">
        <f t="shared" si="15"/>
        <v>0</v>
      </c>
      <c r="H245" s="20"/>
    </row>
    <row r="246" spans="1:8" ht="48" hidden="1">
      <c r="A246" s="38" t="s">
        <v>1579</v>
      </c>
      <c r="B246" s="27" t="s">
        <v>276</v>
      </c>
      <c r="C246" s="27" t="s">
        <v>539</v>
      </c>
      <c r="D246" s="27" t="s">
        <v>1443</v>
      </c>
      <c r="E246" s="27" t="s">
        <v>1580</v>
      </c>
      <c r="F246" s="21"/>
      <c r="G246" s="20">
        <f t="shared" si="15"/>
        <v>0</v>
      </c>
      <c r="H246" s="20"/>
    </row>
    <row r="247" spans="1:8" ht="42.75" customHeight="1" hidden="1">
      <c r="A247" s="38" t="s">
        <v>38</v>
      </c>
      <c r="B247" s="18" t="s">
        <v>276</v>
      </c>
      <c r="C247" s="18" t="s">
        <v>539</v>
      </c>
      <c r="D247" s="18" t="s">
        <v>1444</v>
      </c>
      <c r="E247" s="27" t="s">
        <v>384</v>
      </c>
      <c r="F247" s="20">
        <f>F248</f>
        <v>0</v>
      </c>
      <c r="G247" s="20">
        <f t="shared" si="15"/>
        <v>0</v>
      </c>
      <c r="H247" s="20"/>
    </row>
    <row r="248" spans="1:8" ht="48" hidden="1">
      <c r="A248" s="38" t="s">
        <v>1579</v>
      </c>
      <c r="B248" s="18" t="s">
        <v>276</v>
      </c>
      <c r="C248" s="18" t="s">
        <v>539</v>
      </c>
      <c r="D248" s="18" t="s">
        <v>1444</v>
      </c>
      <c r="E248" s="27" t="s">
        <v>1580</v>
      </c>
      <c r="F248" s="21"/>
      <c r="G248" s="20">
        <f t="shared" si="15"/>
        <v>0</v>
      </c>
      <c r="H248" s="20"/>
    </row>
    <row r="249" spans="1:8" ht="38.25" customHeight="1" hidden="1">
      <c r="A249" s="38" t="s">
        <v>415</v>
      </c>
      <c r="B249" s="18" t="s">
        <v>276</v>
      </c>
      <c r="C249" s="18" t="s">
        <v>539</v>
      </c>
      <c r="D249" s="18" t="s">
        <v>801</v>
      </c>
      <c r="E249" s="27" t="s">
        <v>489</v>
      </c>
      <c r="F249" s="21">
        <v>0</v>
      </c>
      <c r="G249" s="20">
        <f t="shared" si="15"/>
        <v>0</v>
      </c>
      <c r="H249" s="20"/>
    </row>
    <row r="250" spans="1:8" ht="21.75" customHeight="1">
      <c r="A250" s="297" t="s">
        <v>700</v>
      </c>
      <c r="B250" s="298" t="s">
        <v>276</v>
      </c>
      <c r="C250" s="298" t="s">
        <v>539</v>
      </c>
      <c r="D250" s="298" t="s">
        <v>701</v>
      </c>
      <c r="E250" s="299"/>
      <c r="F250" s="20">
        <f>F255</f>
        <v>51650</v>
      </c>
      <c r="G250" s="20">
        <f t="shared" si="15"/>
        <v>51650</v>
      </c>
      <c r="H250" s="20"/>
    </row>
    <row r="251" spans="1:8" ht="24" customHeight="1" hidden="1">
      <c r="A251" s="300" t="s">
        <v>1789</v>
      </c>
      <c r="B251" s="298" t="s">
        <v>276</v>
      </c>
      <c r="C251" s="298" t="s">
        <v>539</v>
      </c>
      <c r="D251" s="298" t="s">
        <v>1790</v>
      </c>
      <c r="E251" s="299"/>
      <c r="F251" s="20">
        <f>F252</f>
        <v>0</v>
      </c>
      <c r="G251" s="20">
        <f t="shared" si="15"/>
        <v>0</v>
      </c>
      <c r="H251" s="20"/>
    </row>
    <row r="252" spans="1:8" ht="30.75" customHeight="1" hidden="1">
      <c r="A252" s="300" t="s">
        <v>1362</v>
      </c>
      <c r="B252" s="298" t="s">
        <v>276</v>
      </c>
      <c r="C252" s="298" t="s">
        <v>539</v>
      </c>
      <c r="D252" s="298" t="s">
        <v>1790</v>
      </c>
      <c r="E252" s="299" t="s">
        <v>28</v>
      </c>
      <c r="F252" s="20">
        <f>F253+F254</f>
        <v>0</v>
      </c>
      <c r="G252" s="20">
        <f t="shared" si="15"/>
        <v>0</v>
      </c>
      <c r="H252" s="20"/>
    </row>
    <row r="253" spans="1:8" ht="46.5" customHeight="1" hidden="1">
      <c r="A253" s="300" t="s">
        <v>340</v>
      </c>
      <c r="B253" s="298" t="s">
        <v>276</v>
      </c>
      <c r="C253" s="298" t="s">
        <v>539</v>
      </c>
      <c r="D253" s="298" t="s">
        <v>1790</v>
      </c>
      <c r="E253" s="299" t="s">
        <v>28</v>
      </c>
      <c r="F253" s="21"/>
      <c r="G253" s="20">
        <f t="shared" si="15"/>
        <v>0</v>
      </c>
      <c r="H253" s="20"/>
    </row>
    <row r="254" spans="1:8" ht="82.5" customHeight="1" hidden="1">
      <c r="A254" s="300" t="s">
        <v>1387</v>
      </c>
      <c r="B254" s="298" t="s">
        <v>276</v>
      </c>
      <c r="C254" s="298" t="s">
        <v>539</v>
      </c>
      <c r="D254" s="298" t="s">
        <v>1790</v>
      </c>
      <c r="E254" s="299" t="s">
        <v>28</v>
      </c>
      <c r="F254" s="21"/>
      <c r="G254" s="20">
        <f t="shared" si="15"/>
        <v>0</v>
      </c>
      <c r="H254" s="20"/>
    </row>
    <row r="255" spans="1:8" ht="33.75" customHeight="1">
      <c r="A255" s="297" t="s">
        <v>519</v>
      </c>
      <c r="B255" s="299" t="s">
        <v>276</v>
      </c>
      <c r="C255" s="299" t="s">
        <v>539</v>
      </c>
      <c r="D255" s="298" t="s">
        <v>113</v>
      </c>
      <c r="E255" s="299"/>
      <c r="F255" s="20">
        <f>F256</f>
        <v>51650</v>
      </c>
      <c r="G255" s="20">
        <f>G256</f>
        <v>51650</v>
      </c>
      <c r="H255" s="20"/>
    </row>
    <row r="256" spans="1:8" ht="40.5" customHeight="1">
      <c r="A256" s="300" t="s">
        <v>1030</v>
      </c>
      <c r="B256" s="299" t="s">
        <v>276</v>
      </c>
      <c r="C256" s="299" t="s">
        <v>539</v>
      </c>
      <c r="D256" s="299" t="s">
        <v>1031</v>
      </c>
      <c r="E256" s="299" t="s">
        <v>384</v>
      </c>
      <c r="F256" s="20">
        <f>F257</f>
        <v>51650</v>
      </c>
      <c r="G256" s="20">
        <f>G257</f>
        <v>51650</v>
      </c>
      <c r="H256" s="20">
        <f>H257</f>
        <v>0</v>
      </c>
    </row>
    <row r="257" spans="1:8" ht="24" customHeight="1">
      <c r="A257" s="300" t="s">
        <v>136</v>
      </c>
      <c r="B257" s="299" t="s">
        <v>276</v>
      </c>
      <c r="C257" s="299" t="s">
        <v>539</v>
      </c>
      <c r="D257" s="299" t="s">
        <v>1031</v>
      </c>
      <c r="E257" s="299" t="s">
        <v>1581</v>
      </c>
      <c r="F257" s="20">
        <f>F258</f>
        <v>51650</v>
      </c>
      <c r="G257" s="20">
        <f>F257-H257</f>
        <v>51650</v>
      </c>
      <c r="H257" s="21"/>
    </row>
    <row r="258" spans="1:8" ht="64.5" customHeight="1">
      <c r="A258" s="300" t="s">
        <v>149</v>
      </c>
      <c r="B258" s="299" t="s">
        <v>276</v>
      </c>
      <c r="C258" s="299" t="s">
        <v>539</v>
      </c>
      <c r="D258" s="299" t="s">
        <v>1031</v>
      </c>
      <c r="E258" s="299" t="s">
        <v>148</v>
      </c>
      <c r="F258" s="21">
        <v>51650</v>
      </c>
      <c r="G258" s="20">
        <f>F258-H258</f>
        <v>51650</v>
      </c>
      <c r="H258" s="21"/>
    </row>
    <row r="259" spans="1:8" ht="15">
      <c r="A259" s="33" t="s">
        <v>553</v>
      </c>
      <c r="B259" s="27" t="s">
        <v>276</v>
      </c>
      <c r="C259" s="27" t="s">
        <v>539</v>
      </c>
      <c r="D259" s="27" t="s">
        <v>244</v>
      </c>
      <c r="E259" s="27"/>
      <c r="F259" s="20">
        <f>F260+F262+F264</f>
        <v>7808.3</v>
      </c>
      <c r="G259" s="20">
        <f aca="true" t="shared" si="16" ref="G259:G305">F259-H259</f>
        <v>7808.3</v>
      </c>
      <c r="H259" s="20">
        <f>SUM(H262:H262)</f>
        <v>0</v>
      </c>
    </row>
    <row r="260" spans="1:8" ht="48" hidden="1">
      <c r="A260" s="38" t="s">
        <v>416</v>
      </c>
      <c r="B260" s="27" t="s">
        <v>276</v>
      </c>
      <c r="C260" s="27" t="s">
        <v>539</v>
      </c>
      <c r="D260" s="27" t="s">
        <v>1445</v>
      </c>
      <c r="E260" s="27" t="s">
        <v>384</v>
      </c>
      <c r="F260" s="20">
        <f>F261</f>
        <v>0</v>
      </c>
      <c r="G260" s="20">
        <f>G261</f>
        <v>0</v>
      </c>
      <c r="H260" s="20"/>
    </row>
    <row r="261" spans="1:8" ht="36" hidden="1">
      <c r="A261" s="38" t="s">
        <v>30</v>
      </c>
      <c r="B261" s="27" t="s">
        <v>276</v>
      </c>
      <c r="C261" s="27" t="s">
        <v>539</v>
      </c>
      <c r="D261" s="27" t="s">
        <v>1445</v>
      </c>
      <c r="E261" s="27" t="s">
        <v>98</v>
      </c>
      <c r="F261" s="21"/>
      <c r="G261" s="20">
        <f t="shared" si="16"/>
        <v>0</v>
      </c>
      <c r="H261" s="20"/>
    </row>
    <row r="262" spans="1:8" ht="36.75" hidden="1">
      <c r="A262" s="6" t="s">
        <v>178</v>
      </c>
      <c r="B262" s="27" t="s">
        <v>276</v>
      </c>
      <c r="C262" s="27" t="s">
        <v>539</v>
      </c>
      <c r="D262" s="27" t="s">
        <v>179</v>
      </c>
      <c r="E262" s="18" t="s">
        <v>384</v>
      </c>
      <c r="F262" s="20">
        <f>F263</f>
        <v>0</v>
      </c>
      <c r="G262" s="20">
        <f t="shared" si="16"/>
        <v>0</v>
      </c>
      <c r="H262" s="21"/>
    </row>
    <row r="263" spans="1:8" ht="36.75" hidden="1">
      <c r="A263" s="30" t="s">
        <v>592</v>
      </c>
      <c r="B263" s="27" t="s">
        <v>276</v>
      </c>
      <c r="C263" s="27" t="s">
        <v>539</v>
      </c>
      <c r="D263" s="27" t="s">
        <v>179</v>
      </c>
      <c r="E263" s="18" t="s">
        <v>489</v>
      </c>
      <c r="F263" s="21"/>
      <c r="G263" s="20">
        <f t="shared" si="16"/>
        <v>0</v>
      </c>
      <c r="H263" s="21"/>
    </row>
    <row r="264" spans="1:8" ht="24" customHeight="1">
      <c r="A264" s="6" t="s">
        <v>1102</v>
      </c>
      <c r="B264" s="27" t="s">
        <v>276</v>
      </c>
      <c r="C264" s="27" t="s">
        <v>539</v>
      </c>
      <c r="D264" s="27" t="s">
        <v>1103</v>
      </c>
      <c r="E264" s="18" t="s">
        <v>384</v>
      </c>
      <c r="F264" s="20">
        <f>F265+F286+F266+F269+F273+F285</f>
        <v>7808.3</v>
      </c>
      <c r="G264" s="20">
        <f t="shared" si="16"/>
        <v>7808.3</v>
      </c>
      <c r="H264" s="21"/>
    </row>
    <row r="265" spans="1:8" ht="34.5" customHeight="1">
      <c r="A265" s="38" t="s">
        <v>644</v>
      </c>
      <c r="B265" s="27" t="s">
        <v>276</v>
      </c>
      <c r="C265" s="27" t="s">
        <v>539</v>
      </c>
      <c r="D265" s="27" t="s">
        <v>1103</v>
      </c>
      <c r="E265" s="18" t="s">
        <v>272</v>
      </c>
      <c r="F265" s="20">
        <f>F266+F267+F268</f>
        <v>7808.3</v>
      </c>
      <c r="G265" s="20">
        <f t="shared" si="16"/>
        <v>7808.3</v>
      </c>
      <c r="H265" s="21"/>
    </row>
    <row r="266" spans="1:8" ht="39" customHeight="1" hidden="1">
      <c r="A266" s="285" t="s">
        <v>929</v>
      </c>
      <c r="B266" s="27" t="s">
        <v>276</v>
      </c>
      <c r="C266" s="27" t="s">
        <v>539</v>
      </c>
      <c r="D266" s="27" t="s">
        <v>1103</v>
      </c>
      <c r="E266" s="18" t="s">
        <v>326</v>
      </c>
      <c r="F266" s="21">
        <v>0</v>
      </c>
      <c r="G266" s="20">
        <f t="shared" si="16"/>
        <v>0</v>
      </c>
      <c r="H266" s="21"/>
    </row>
    <row r="267" spans="1:8" ht="39" customHeight="1" hidden="1">
      <c r="A267" s="38" t="s">
        <v>644</v>
      </c>
      <c r="B267" s="27" t="s">
        <v>276</v>
      </c>
      <c r="C267" s="27" t="s">
        <v>539</v>
      </c>
      <c r="D267" s="27" t="s">
        <v>1103</v>
      </c>
      <c r="E267" s="18" t="s">
        <v>1578</v>
      </c>
      <c r="F267" s="21"/>
      <c r="G267" s="20">
        <f t="shared" si="16"/>
        <v>0</v>
      </c>
      <c r="H267" s="21"/>
    </row>
    <row r="268" spans="1:8" ht="39" customHeight="1">
      <c r="A268" s="285" t="s">
        <v>929</v>
      </c>
      <c r="B268" s="27" t="s">
        <v>276</v>
      </c>
      <c r="C268" s="27" t="s">
        <v>539</v>
      </c>
      <c r="D268" s="27" t="s">
        <v>1103</v>
      </c>
      <c r="E268" s="18" t="s">
        <v>930</v>
      </c>
      <c r="F268" s="21">
        <f>1550.3+5638.7+619.3</f>
        <v>7808.3</v>
      </c>
      <c r="G268" s="20">
        <f t="shared" si="16"/>
        <v>7808.3</v>
      </c>
      <c r="H268" s="21"/>
    </row>
    <row r="269" spans="1:8" ht="17.25" customHeight="1" hidden="1">
      <c r="A269" s="6" t="s">
        <v>134</v>
      </c>
      <c r="B269" s="27" t="s">
        <v>276</v>
      </c>
      <c r="C269" s="27" t="s">
        <v>539</v>
      </c>
      <c r="D269" s="27" t="s">
        <v>1103</v>
      </c>
      <c r="E269" s="18" t="s">
        <v>98</v>
      </c>
      <c r="F269" s="287"/>
      <c r="G269" s="20">
        <f t="shared" si="16"/>
        <v>0</v>
      </c>
      <c r="H269" s="21"/>
    </row>
    <row r="270" spans="1:8" ht="24" customHeight="1" hidden="1">
      <c r="A270" s="193" t="s">
        <v>621</v>
      </c>
      <c r="B270" s="27" t="s">
        <v>276</v>
      </c>
      <c r="C270" s="27" t="s">
        <v>539</v>
      </c>
      <c r="D270" s="27" t="s">
        <v>1103</v>
      </c>
      <c r="E270" s="18" t="s">
        <v>98</v>
      </c>
      <c r="F270" s="21"/>
      <c r="G270" s="20">
        <f t="shared" si="16"/>
        <v>0</v>
      </c>
      <c r="H270" s="21"/>
    </row>
    <row r="271" spans="1:8" ht="27.75" customHeight="1" hidden="1">
      <c r="A271" s="193" t="s">
        <v>622</v>
      </c>
      <c r="B271" s="27" t="s">
        <v>276</v>
      </c>
      <c r="C271" s="27" t="s">
        <v>539</v>
      </c>
      <c r="D271" s="27" t="s">
        <v>1103</v>
      </c>
      <c r="E271" s="18" t="s">
        <v>98</v>
      </c>
      <c r="F271" s="21">
        <v>0</v>
      </c>
      <c r="G271" s="20">
        <f t="shared" si="16"/>
        <v>0</v>
      </c>
      <c r="H271" s="21"/>
    </row>
    <row r="272" spans="1:8" ht="15.75" customHeight="1" hidden="1">
      <c r="A272" s="6" t="s">
        <v>623</v>
      </c>
      <c r="B272" s="27" t="s">
        <v>276</v>
      </c>
      <c r="C272" s="27" t="s">
        <v>539</v>
      </c>
      <c r="D272" s="27" t="s">
        <v>1103</v>
      </c>
      <c r="E272" s="18" t="s">
        <v>98</v>
      </c>
      <c r="F272" s="21"/>
      <c r="G272" s="20">
        <f t="shared" si="16"/>
        <v>0</v>
      </c>
      <c r="H272" s="21"/>
    </row>
    <row r="273" spans="1:8" ht="27.75" customHeight="1" hidden="1">
      <c r="A273" s="30" t="s">
        <v>1739</v>
      </c>
      <c r="B273" s="27" t="s">
        <v>276</v>
      </c>
      <c r="C273" s="27" t="s">
        <v>539</v>
      </c>
      <c r="D273" s="27" t="s">
        <v>1103</v>
      </c>
      <c r="E273" s="18" t="s">
        <v>489</v>
      </c>
      <c r="F273" s="21">
        <f>18832-18832</f>
        <v>0</v>
      </c>
      <c r="G273" s="20">
        <f t="shared" si="16"/>
        <v>0</v>
      </c>
      <c r="H273" s="21"/>
    </row>
    <row r="274" spans="1:8" ht="24.75" hidden="1">
      <c r="A274" s="40" t="s">
        <v>1430</v>
      </c>
      <c r="B274" s="27" t="s">
        <v>276</v>
      </c>
      <c r="C274" s="27" t="s">
        <v>539</v>
      </c>
      <c r="D274" s="27" t="s">
        <v>1431</v>
      </c>
      <c r="E274" s="18"/>
      <c r="F274" s="20">
        <f>F275+F277</f>
        <v>0</v>
      </c>
      <c r="G274" s="20">
        <f t="shared" si="16"/>
        <v>0</v>
      </c>
      <c r="H274" s="21"/>
    </row>
    <row r="275" spans="1:8" ht="106.5" customHeight="1" hidden="1">
      <c r="A275" s="30" t="s">
        <v>491</v>
      </c>
      <c r="B275" s="27" t="s">
        <v>276</v>
      </c>
      <c r="C275" s="27" t="s">
        <v>539</v>
      </c>
      <c r="D275" s="27" t="s">
        <v>1135</v>
      </c>
      <c r="E275" s="18"/>
      <c r="F275" s="20">
        <f>F276</f>
        <v>0</v>
      </c>
      <c r="G275" s="20">
        <f t="shared" si="16"/>
        <v>0</v>
      </c>
      <c r="H275" s="21"/>
    </row>
    <row r="276" spans="1:8" ht="24.75" hidden="1">
      <c r="A276" s="30" t="s">
        <v>492</v>
      </c>
      <c r="B276" s="27" t="s">
        <v>276</v>
      </c>
      <c r="C276" s="27" t="s">
        <v>539</v>
      </c>
      <c r="D276" s="27" t="s">
        <v>1135</v>
      </c>
      <c r="E276" s="18" t="s">
        <v>493</v>
      </c>
      <c r="F276" s="21"/>
      <c r="G276" s="20">
        <f t="shared" si="16"/>
        <v>0</v>
      </c>
      <c r="H276" s="21"/>
    </row>
    <row r="277" spans="1:8" ht="15.75" hidden="1">
      <c r="A277" s="40" t="s">
        <v>704</v>
      </c>
      <c r="B277" s="27" t="s">
        <v>276</v>
      </c>
      <c r="C277" s="27" t="s">
        <v>539</v>
      </c>
      <c r="D277" s="27" t="s">
        <v>705</v>
      </c>
      <c r="E277" s="18"/>
      <c r="F277" s="20">
        <f>F278</f>
        <v>0</v>
      </c>
      <c r="G277" s="20">
        <f t="shared" si="16"/>
        <v>0</v>
      </c>
      <c r="H277" s="21"/>
    </row>
    <row r="278" spans="1:8" ht="60.75" hidden="1">
      <c r="A278" s="30" t="s">
        <v>521</v>
      </c>
      <c r="B278" s="27" t="s">
        <v>276</v>
      </c>
      <c r="C278" s="27" t="s">
        <v>539</v>
      </c>
      <c r="D278" s="27" t="s">
        <v>522</v>
      </c>
      <c r="E278" s="177"/>
      <c r="F278" s="20">
        <f>F279+F280</f>
        <v>0</v>
      </c>
      <c r="G278" s="20">
        <f t="shared" si="16"/>
        <v>0</v>
      </c>
      <c r="H278" s="21"/>
    </row>
    <row r="279" spans="1:8" ht="96.75" hidden="1">
      <c r="A279" s="30" t="s">
        <v>239</v>
      </c>
      <c r="B279" s="27" t="s">
        <v>276</v>
      </c>
      <c r="C279" s="27" t="s">
        <v>539</v>
      </c>
      <c r="D279" s="27" t="s">
        <v>522</v>
      </c>
      <c r="E279" s="18" t="s">
        <v>523</v>
      </c>
      <c r="F279" s="21"/>
      <c r="G279" s="20">
        <f t="shared" si="16"/>
        <v>0</v>
      </c>
      <c r="H279" s="21"/>
    </row>
    <row r="280" spans="1:8" ht="96.75" hidden="1">
      <c r="A280" s="30" t="s">
        <v>240</v>
      </c>
      <c r="B280" s="27" t="s">
        <v>276</v>
      </c>
      <c r="C280" s="27" t="s">
        <v>539</v>
      </c>
      <c r="D280" s="27" t="s">
        <v>522</v>
      </c>
      <c r="E280" s="18" t="s">
        <v>28</v>
      </c>
      <c r="F280" s="21"/>
      <c r="G280" s="20">
        <f t="shared" si="16"/>
        <v>0</v>
      </c>
      <c r="H280" s="21"/>
    </row>
    <row r="281" spans="1:8" ht="24.75" hidden="1">
      <c r="A281" s="40" t="s">
        <v>808</v>
      </c>
      <c r="B281" s="27" t="s">
        <v>276</v>
      </c>
      <c r="C281" s="27" t="s">
        <v>539</v>
      </c>
      <c r="D281" s="27" t="s">
        <v>807</v>
      </c>
      <c r="E281" s="27"/>
      <c r="F281" s="20">
        <f>SUM(F282:F282)</f>
        <v>0</v>
      </c>
      <c r="G281" s="20">
        <f t="shared" si="16"/>
        <v>0</v>
      </c>
      <c r="H281" s="20">
        <f>SUM(H282:H282)</f>
        <v>0</v>
      </c>
    </row>
    <row r="282" spans="1:8" ht="49.5" customHeight="1" hidden="1">
      <c r="A282" s="6" t="s">
        <v>1184</v>
      </c>
      <c r="B282" s="27" t="s">
        <v>276</v>
      </c>
      <c r="C282" s="27" t="s">
        <v>539</v>
      </c>
      <c r="D282" s="27" t="s">
        <v>1185</v>
      </c>
      <c r="E282" s="18" t="s">
        <v>384</v>
      </c>
      <c r="F282" s="20">
        <f>F283+F284</f>
        <v>0</v>
      </c>
      <c r="G282" s="20">
        <f t="shared" si="16"/>
        <v>0</v>
      </c>
      <c r="H282" s="21"/>
    </row>
    <row r="283" spans="1:8" ht="126.75" customHeight="1" hidden="1">
      <c r="A283" s="227" t="s">
        <v>566</v>
      </c>
      <c r="B283" s="27" t="s">
        <v>276</v>
      </c>
      <c r="C283" s="27" t="s">
        <v>539</v>
      </c>
      <c r="D283" s="27" t="s">
        <v>1185</v>
      </c>
      <c r="E283" s="18" t="s">
        <v>523</v>
      </c>
      <c r="F283" s="21">
        <f>436-156-280</f>
        <v>0</v>
      </c>
      <c r="G283" s="20">
        <f t="shared" si="16"/>
        <v>0</v>
      </c>
      <c r="H283" s="21"/>
    </row>
    <row r="284" spans="1:8" ht="120" hidden="1">
      <c r="A284" s="227" t="s">
        <v>1707</v>
      </c>
      <c r="B284" s="27" t="s">
        <v>276</v>
      </c>
      <c r="C284" s="27" t="s">
        <v>539</v>
      </c>
      <c r="D284" s="27" t="s">
        <v>1185</v>
      </c>
      <c r="E284" s="18" t="s">
        <v>28</v>
      </c>
      <c r="F284" s="21"/>
      <c r="G284" s="20">
        <f t="shared" si="16"/>
        <v>0</v>
      </c>
      <c r="H284" s="21"/>
    </row>
    <row r="285" spans="1:8" ht="23.25" customHeight="1" hidden="1">
      <c r="A285" s="38" t="s">
        <v>879</v>
      </c>
      <c r="B285" s="27" t="s">
        <v>276</v>
      </c>
      <c r="C285" s="27" t="s">
        <v>539</v>
      </c>
      <c r="D285" s="27" t="s">
        <v>1103</v>
      </c>
      <c r="E285" s="18" t="s">
        <v>880</v>
      </c>
      <c r="F285" s="21">
        <f>11909.9-300-11609.9</f>
        <v>0</v>
      </c>
      <c r="G285" s="20">
        <f t="shared" si="16"/>
        <v>0</v>
      </c>
      <c r="H285" s="21"/>
    </row>
    <row r="286" spans="1:8" ht="45" customHeight="1" hidden="1">
      <c r="A286" s="38" t="s">
        <v>1579</v>
      </c>
      <c r="B286" s="27" t="s">
        <v>276</v>
      </c>
      <c r="C286" s="27" t="s">
        <v>539</v>
      </c>
      <c r="D286" s="27" t="s">
        <v>1103</v>
      </c>
      <c r="E286" s="18" t="s">
        <v>1580</v>
      </c>
      <c r="F286" s="21"/>
      <c r="G286" s="20">
        <f t="shared" si="16"/>
        <v>0</v>
      </c>
      <c r="H286" s="21"/>
    </row>
    <row r="287" spans="1:8" ht="30" customHeight="1">
      <c r="A287" s="40" t="s">
        <v>808</v>
      </c>
      <c r="B287" s="18" t="s">
        <v>276</v>
      </c>
      <c r="C287" s="18" t="s">
        <v>539</v>
      </c>
      <c r="D287" s="27" t="s">
        <v>807</v>
      </c>
      <c r="E287" s="18"/>
      <c r="F287" s="20">
        <f>F288+F290</f>
        <v>30000</v>
      </c>
      <c r="G287" s="20">
        <f t="shared" si="16"/>
        <v>30000</v>
      </c>
      <c r="H287" s="21"/>
    </row>
    <row r="288" spans="1:8" ht="36" customHeight="1">
      <c r="A288" s="38" t="s">
        <v>339</v>
      </c>
      <c r="B288" s="18" t="s">
        <v>276</v>
      </c>
      <c r="C288" s="18" t="s">
        <v>539</v>
      </c>
      <c r="D288" s="27" t="s">
        <v>885</v>
      </c>
      <c r="E288" s="18" t="s">
        <v>384</v>
      </c>
      <c r="F288" s="20">
        <f>F289</f>
        <v>20000</v>
      </c>
      <c r="G288" s="20">
        <f t="shared" si="16"/>
        <v>20000</v>
      </c>
      <c r="H288" s="21"/>
    </row>
    <row r="289" spans="1:8" ht="43.5" customHeight="1">
      <c r="A289" s="38" t="s">
        <v>1579</v>
      </c>
      <c r="B289" s="18" t="s">
        <v>276</v>
      </c>
      <c r="C289" s="18" t="s">
        <v>539</v>
      </c>
      <c r="D289" s="27" t="s">
        <v>885</v>
      </c>
      <c r="E289" s="18" t="s">
        <v>1580</v>
      </c>
      <c r="F289" s="21">
        <v>20000</v>
      </c>
      <c r="G289" s="20">
        <f t="shared" si="16"/>
        <v>20000</v>
      </c>
      <c r="H289" s="21"/>
    </row>
    <row r="290" spans="1:8" ht="68.25" customHeight="1">
      <c r="A290" s="38" t="s">
        <v>1365</v>
      </c>
      <c r="B290" s="18" t="s">
        <v>276</v>
      </c>
      <c r="C290" s="18" t="s">
        <v>539</v>
      </c>
      <c r="D290" s="27" t="s">
        <v>1366</v>
      </c>
      <c r="E290" s="18" t="s">
        <v>384</v>
      </c>
      <c r="F290" s="20">
        <f>F292</f>
        <v>10000</v>
      </c>
      <c r="G290" s="20">
        <f t="shared" si="16"/>
        <v>10000</v>
      </c>
      <c r="H290" s="21"/>
    </row>
    <row r="291" spans="1:8" ht="30.75" customHeight="1" hidden="1">
      <c r="A291" s="285" t="s">
        <v>327</v>
      </c>
      <c r="B291" s="18" t="s">
        <v>276</v>
      </c>
      <c r="C291" s="18" t="s">
        <v>539</v>
      </c>
      <c r="D291" s="27" t="s">
        <v>1366</v>
      </c>
      <c r="E291" s="18"/>
      <c r="F291" s="20"/>
      <c r="G291" s="20">
        <f t="shared" si="16"/>
        <v>0</v>
      </c>
      <c r="H291" s="21"/>
    </row>
    <row r="292" spans="1:8" ht="35.25" customHeight="1">
      <c r="A292" s="38" t="s">
        <v>1579</v>
      </c>
      <c r="B292" s="18" t="s">
        <v>276</v>
      </c>
      <c r="C292" s="18" t="s">
        <v>539</v>
      </c>
      <c r="D292" s="27" t="s">
        <v>1366</v>
      </c>
      <c r="E292" s="18" t="s">
        <v>1580</v>
      </c>
      <c r="F292" s="21">
        <v>10000</v>
      </c>
      <c r="G292" s="20">
        <f t="shared" si="16"/>
        <v>10000</v>
      </c>
      <c r="H292" s="21"/>
    </row>
    <row r="293" spans="1:8" ht="28.5" customHeight="1" hidden="1">
      <c r="A293" s="285" t="s">
        <v>929</v>
      </c>
      <c r="B293" s="18" t="s">
        <v>276</v>
      </c>
      <c r="C293" s="18" t="s">
        <v>539</v>
      </c>
      <c r="D293" s="27" t="s">
        <v>1366</v>
      </c>
      <c r="E293" s="18" t="s">
        <v>930</v>
      </c>
      <c r="F293" s="21">
        <v>0</v>
      </c>
      <c r="G293" s="20">
        <f t="shared" si="16"/>
        <v>0</v>
      </c>
      <c r="H293" s="21"/>
    </row>
    <row r="294" spans="1:8" ht="40.5" customHeight="1" hidden="1">
      <c r="A294" s="38" t="s">
        <v>1579</v>
      </c>
      <c r="B294" s="18" t="s">
        <v>276</v>
      </c>
      <c r="C294" s="18" t="s">
        <v>539</v>
      </c>
      <c r="D294" s="27" t="s">
        <v>1366</v>
      </c>
      <c r="E294" s="18" t="s">
        <v>1580</v>
      </c>
      <c r="F294" s="21"/>
      <c r="G294" s="20">
        <f t="shared" si="16"/>
        <v>0</v>
      </c>
      <c r="H294" s="21"/>
    </row>
    <row r="295" spans="1:8" ht="15.75" hidden="1">
      <c r="A295" s="5" t="s">
        <v>245</v>
      </c>
      <c r="B295" s="18" t="s">
        <v>276</v>
      </c>
      <c r="C295" s="18" t="s">
        <v>465</v>
      </c>
      <c r="D295" s="18"/>
      <c r="E295" s="18"/>
      <c r="F295" s="20">
        <f>F296+F299+F302+F306+F309+F311</f>
        <v>0</v>
      </c>
      <c r="G295" s="20">
        <f t="shared" si="16"/>
        <v>0</v>
      </c>
      <c r="H295" s="20">
        <f>H302+H325</f>
        <v>0</v>
      </c>
    </row>
    <row r="296" spans="1:8" ht="15.75" hidden="1">
      <c r="A296" s="178" t="s">
        <v>700</v>
      </c>
      <c r="B296" s="18" t="s">
        <v>276</v>
      </c>
      <c r="C296" s="18" t="s">
        <v>465</v>
      </c>
      <c r="D296" s="18" t="s">
        <v>701</v>
      </c>
      <c r="E296" s="18"/>
      <c r="F296" s="20">
        <f>F297</f>
        <v>0</v>
      </c>
      <c r="G296" s="20">
        <f t="shared" si="16"/>
        <v>0</v>
      </c>
      <c r="H296" s="20"/>
    </row>
    <row r="297" spans="1:8" ht="24.75" hidden="1">
      <c r="A297" s="178" t="s">
        <v>1789</v>
      </c>
      <c r="B297" s="18" t="s">
        <v>276</v>
      </c>
      <c r="C297" s="18" t="s">
        <v>465</v>
      </c>
      <c r="D297" s="18" t="s">
        <v>1790</v>
      </c>
      <c r="E297" s="18" t="s">
        <v>384</v>
      </c>
      <c r="F297" s="20">
        <f>F298</f>
        <v>0</v>
      </c>
      <c r="G297" s="20">
        <f t="shared" si="16"/>
        <v>0</v>
      </c>
      <c r="H297" s="20"/>
    </row>
    <row r="298" spans="1:8" ht="84.75" hidden="1">
      <c r="A298" s="178" t="s">
        <v>1220</v>
      </c>
      <c r="B298" s="18" t="s">
        <v>276</v>
      </c>
      <c r="C298" s="18" t="s">
        <v>465</v>
      </c>
      <c r="D298" s="18" t="s">
        <v>1790</v>
      </c>
      <c r="E298" s="18" t="s">
        <v>1589</v>
      </c>
      <c r="F298" s="21"/>
      <c r="G298" s="20">
        <f t="shared" si="16"/>
        <v>0</v>
      </c>
      <c r="H298" s="20"/>
    </row>
    <row r="299" spans="1:8" ht="48" hidden="1">
      <c r="A299" s="34" t="s">
        <v>1030</v>
      </c>
      <c r="B299" s="18" t="s">
        <v>276</v>
      </c>
      <c r="C299" s="18" t="s">
        <v>465</v>
      </c>
      <c r="D299" s="18" t="s">
        <v>1031</v>
      </c>
      <c r="E299" s="18"/>
      <c r="F299" s="20">
        <f>F300</f>
        <v>0</v>
      </c>
      <c r="G299" s="20">
        <f t="shared" si="16"/>
        <v>0</v>
      </c>
      <c r="H299" s="20"/>
    </row>
    <row r="300" spans="1:8" ht="24.75" hidden="1">
      <c r="A300" s="38" t="s">
        <v>1657</v>
      </c>
      <c r="B300" s="18" t="s">
        <v>276</v>
      </c>
      <c r="C300" s="18" t="s">
        <v>465</v>
      </c>
      <c r="D300" s="18" t="s">
        <v>1031</v>
      </c>
      <c r="E300" s="18" t="s">
        <v>1589</v>
      </c>
      <c r="F300" s="21">
        <f>F301</f>
        <v>0</v>
      </c>
      <c r="G300" s="20">
        <f t="shared" si="16"/>
        <v>0</v>
      </c>
      <c r="H300" s="20"/>
    </row>
    <row r="301" spans="1:8" ht="35.25" customHeight="1" hidden="1">
      <c r="A301" s="38" t="s">
        <v>1658</v>
      </c>
      <c r="B301" s="18" t="s">
        <v>276</v>
      </c>
      <c r="C301" s="18" t="s">
        <v>465</v>
      </c>
      <c r="D301" s="18" t="s">
        <v>1031</v>
      </c>
      <c r="E301" s="18" t="s">
        <v>1589</v>
      </c>
      <c r="F301" s="21">
        <f>16403.4-16403.4</f>
        <v>0</v>
      </c>
      <c r="G301" s="20">
        <f t="shared" si="16"/>
        <v>0</v>
      </c>
      <c r="H301" s="20"/>
    </row>
    <row r="302" spans="1:8" ht="19.5" customHeight="1" hidden="1">
      <c r="A302" s="33" t="s">
        <v>246</v>
      </c>
      <c r="B302" s="18" t="s">
        <v>276</v>
      </c>
      <c r="C302" s="18" t="s">
        <v>465</v>
      </c>
      <c r="D302" s="18" t="s">
        <v>247</v>
      </c>
      <c r="E302" s="18"/>
      <c r="F302" s="20">
        <f>F303</f>
        <v>0</v>
      </c>
      <c r="G302" s="20">
        <f t="shared" si="16"/>
        <v>0</v>
      </c>
      <c r="H302" s="20">
        <f>SUM(H303:H326)</f>
        <v>0</v>
      </c>
    </row>
    <row r="303" spans="1:8" ht="26.25" customHeight="1" hidden="1">
      <c r="A303" s="19" t="s">
        <v>341</v>
      </c>
      <c r="B303" s="18" t="s">
        <v>276</v>
      </c>
      <c r="C303" s="18" t="s">
        <v>465</v>
      </c>
      <c r="D303" s="18" t="s">
        <v>377</v>
      </c>
      <c r="E303" s="18" t="s">
        <v>384</v>
      </c>
      <c r="F303" s="20">
        <f>F304+F305</f>
        <v>0</v>
      </c>
      <c r="G303" s="20">
        <f t="shared" si="16"/>
        <v>0</v>
      </c>
      <c r="H303" s="21"/>
    </row>
    <row r="304" spans="1:8" ht="30" customHeight="1" hidden="1">
      <c r="A304" s="6" t="s">
        <v>624</v>
      </c>
      <c r="B304" s="18" t="s">
        <v>276</v>
      </c>
      <c r="C304" s="18" t="s">
        <v>465</v>
      </c>
      <c r="D304" s="18" t="s">
        <v>377</v>
      </c>
      <c r="E304" s="18" t="s">
        <v>98</v>
      </c>
      <c r="F304" s="21"/>
      <c r="G304" s="20">
        <f t="shared" si="16"/>
        <v>0</v>
      </c>
      <c r="H304" s="21"/>
    </row>
    <row r="305" spans="1:8" ht="28.5" customHeight="1" hidden="1">
      <c r="A305" s="6" t="s">
        <v>644</v>
      </c>
      <c r="B305" s="18" t="s">
        <v>276</v>
      </c>
      <c r="C305" s="18" t="s">
        <v>465</v>
      </c>
      <c r="D305" s="18" t="s">
        <v>377</v>
      </c>
      <c r="E305" s="18" t="s">
        <v>272</v>
      </c>
      <c r="F305" s="21"/>
      <c r="G305" s="20">
        <f t="shared" si="16"/>
        <v>0</v>
      </c>
      <c r="H305" s="21"/>
    </row>
    <row r="306" spans="1:8" ht="18.75" customHeight="1" hidden="1">
      <c r="A306" s="40" t="s">
        <v>704</v>
      </c>
      <c r="B306" s="27" t="s">
        <v>276</v>
      </c>
      <c r="C306" s="27" t="s">
        <v>465</v>
      </c>
      <c r="D306" s="27" t="s">
        <v>705</v>
      </c>
      <c r="E306" s="18"/>
      <c r="F306" s="20">
        <f>F307</f>
        <v>0</v>
      </c>
      <c r="G306" s="20">
        <f>G307</f>
        <v>0</v>
      </c>
      <c r="H306" s="21"/>
    </row>
    <row r="307" spans="1:8" ht="74.25" customHeight="1" hidden="1">
      <c r="A307" s="30" t="s">
        <v>521</v>
      </c>
      <c r="B307" s="27" t="s">
        <v>276</v>
      </c>
      <c r="C307" s="27" t="s">
        <v>465</v>
      </c>
      <c r="D307" s="27" t="s">
        <v>522</v>
      </c>
      <c r="E307" s="177"/>
      <c r="F307" s="20">
        <f>F308</f>
        <v>0</v>
      </c>
      <c r="G307" s="20">
        <f aca="true" t="shared" si="17" ref="G307:G347">F307-H307</f>
        <v>0</v>
      </c>
      <c r="H307" s="21"/>
    </row>
    <row r="308" spans="1:8" ht="70.5" customHeight="1" hidden="1">
      <c r="A308" s="6" t="s">
        <v>1708</v>
      </c>
      <c r="B308" s="27" t="s">
        <v>276</v>
      </c>
      <c r="C308" s="27" t="s">
        <v>465</v>
      </c>
      <c r="D308" s="27" t="s">
        <v>522</v>
      </c>
      <c r="E308" s="18" t="s">
        <v>1709</v>
      </c>
      <c r="F308" s="21"/>
      <c r="G308" s="20">
        <f t="shared" si="17"/>
        <v>0</v>
      </c>
      <c r="H308" s="21"/>
    </row>
    <row r="309" spans="1:8" ht="39.75" customHeight="1" hidden="1">
      <c r="A309" s="38" t="s">
        <v>1804</v>
      </c>
      <c r="B309" s="18" t="s">
        <v>276</v>
      </c>
      <c r="C309" s="18" t="s">
        <v>465</v>
      </c>
      <c r="D309" s="27" t="s">
        <v>1805</v>
      </c>
      <c r="E309" s="18" t="s">
        <v>384</v>
      </c>
      <c r="F309" s="20">
        <f>F310</f>
        <v>0</v>
      </c>
      <c r="G309" s="20">
        <f t="shared" si="17"/>
        <v>0</v>
      </c>
      <c r="H309" s="21"/>
    </row>
    <row r="310" spans="1:8" ht="48" customHeight="1" hidden="1">
      <c r="A310" s="19" t="s">
        <v>1798</v>
      </c>
      <c r="B310" s="18" t="s">
        <v>276</v>
      </c>
      <c r="C310" s="18" t="s">
        <v>465</v>
      </c>
      <c r="D310" s="27" t="s">
        <v>1805</v>
      </c>
      <c r="E310" s="18" t="s">
        <v>786</v>
      </c>
      <c r="F310" s="21"/>
      <c r="G310" s="20">
        <f t="shared" si="17"/>
        <v>0</v>
      </c>
      <c r="H310" s="21"/>
    </row>
    <row r="311" spans="1:8" ht="24.75" customHeight="1" hidden="1">
      <c r="A311" s="40" t="s">
        <v>808</v>
      </c>
      <c r="B311" s="18" t="s">
        <v>276</v>
      </c>
      <c r="C311" s="18" t="s">
        <v>465</v>
      </c>
      <c r="D311" s="27" t="s">
        <v>807</v>
      </c>
      <c r="E311" s="27"/>
      <c r="F311" s="20">
        <f>F312+F316</f>
        <v>0</v>
      </c>
      <c r="G311" s="20">
        <f t="shared" si="17"/>
        <v>0</v>
      </c>
      <c r="H311" s="21"/>
    </row>
    <row r="312" spans="1:8" ht="36" customHeight="1" hidden="1">
      <c r="A312" s="6" t="s">
        <v>779</v>
      </c>
      <c r="B312" s="18" t="s">
        <v>276</v>
      </c>
      <c r="C312" s="18" t="s">
        <v>465</v>
      </c>
      <c r="D312" s="27" t="s">
        <v>1097</v>
      </c>
      <c r="E312" s="18" t="s">
        <v>384</v>
      </c>
      <c r="F312" s="20">
        <f>F313</f>
        <v>0</v>
      </c>
      <c r="G312" s="20">
        <f t="shared" si="17"/>
        <v>0</v>
      </c>
      <c r="H312" s="21"/>
    </row>
    <row r="313" spans="1:8" ht="46.5" customHeight="1" hidden="1">
      <c r="A313" s="38" t="s">
        <v>1579</v>
      </c>
      <c r="B313" s="18" t="s">
        <v>276</v>
      </c>
      <c r="C313" s="18" t="s">
        <v>465</v>
      </c>
      <c r="D313" s="27" t="s">
        <v>1097</v>
      </c>
      <c r="E313" s="18" t="s">
        <v>1580</v>
      </c>
      <c r="F313" s="20">
        <f>F314+F315</f>
        <v>0</v>
      </c>
      <c r="G313" s="20">
        <f t="shared" si="17"/>
        <v>0</v>
      </c>
      <c r="H313" s="21"/>
    </row>
    <row r="314" spans="1:8" ht="54.75" customHeight="1" hidden="1">
      <c r="A314" s="193" t="s">
        <v>649</v>
      </c>
      <c r="B314" s="18" t="s">
        <v>276</v>
      </c>
      <c r="C314" s="18" t="s">
        <v>465</v>
      </c>
      <c r="D314" s="27" t="s">
        <v>1097</v>
      </c>
      <c r="E314" s="18" t="s">
        <v>98</v>
      </c>
      <c r="F314" s="21"/>
      <c r="G314" s="20">
        <f t="shared" si="17"/>
        <v>0</v>
      </c>
      <c r="H314" s="21"/>
    </row>
    <row r="315" spans="1:8" ht="54.75" customHeight="1" hidden="1">
      <c r="A315" s="193" t="s">
        <v>650</v>
      </c>
      <c r="B315" s="18" t="s">
        <v>276</v>
      </c>
      <c r="C315" s="18" t="s">
        <v>465</v>
      </c>
      <c r="D315" s="27" t="s">
        <v>1097</v>
      </c>
      <c r="E315" s="18" t="s">
        <v>1580</v>
      </c>
      <c r="F315" s="21"/>
      <c r="G315" s="20">
        <f t="shared" si="17"/>
        <v>0</v>
      </c>
      <c r="H315" s="21"/>
    </row>
    <row r="316" spans="1:8" ht="42" customHeight="1" hidden="1">
      <c r="A316" s="193" t="s">
        <v>1799</v>
      </c>
      <c r="B316" s="18" t="s">
        <v>276</v>
      </c>
      <c r="C316" s="18" t="s">
        <v>465</v>
      </c>
      <c r="D316" s="27" t="s">
        <v>1800</v>
      </c>
      <c r="E316" s="18" t="s">
        <v>384</v>
      </c>
      <c r="F316" s="20">
        <f>F317</f>
        <v>0</v>
      </c>
      <c r="G316" s="20">
        <f t="shared" si="17"/>
        <v>0</v>
      </c>
      <c r="H316" s="21"/>
    </row>
    <row r="317" spans="1:8" ht="54.75" customHeight="1" hidden="1">
      <c r="A317" s="38" t="s">
        <v>1579</v>
      </c>
      <c r="B317" s="18" t="s">
        <v>276</v>
      </c>
      <c r="C317" s="18" t="s">
        <v>465</v>
      </c>
      <c r="D317" s="27" t="s">
        <v>1800</v>
      </c>
      <c r="E317" s="18" t="s">
        <v>1580</v>
      </c>
      <c r="F317" s="21"/>
      <c r="G317" s="20">
        <f t="shared" si="17"/>
        <v>0</v>
      </c>
      <c r="H317" s="21"/>
    </row>
    <row r="318" spans="1:8" ht="18.75" customHeight="1">
      <c r="A318" s="103" t="s">
        <v>793</v>
      </c>
      <c r="B318" s="18" t="s">
        <v>276</v>
      </c>
      <c r="C318" s="18" t="s">
        <v>281</v>
      </c>
      <c r="D318" s="27"/>
      <c r="E318" s="18"/>
      <c r="F318" s="20">
        <f>F319+F322+F325+F344</f>
        <v>162334.6</v>
      </c>
      <c r="G318" s="20">
        <f t="shared" si="17"/>
        <v>162334.6</v>
      </c>
      <c r="H318" s="21"/>
    </row>
    <row r="319" spans="1:8" ht="35.25" customHeight="1" hidden="1">
      <c r="A319" s="34" t="s">
        <v>519</v>
      </c>
      <c r="B319" s="27" t="s">
        <v>276</v>
      </c>
      <c r="C319" s="27" t="s">
        <v>281</v>
      </c>
      <c r="D319" s="18" t="s">
        <v>113</v>
      </c>
      <c r="E319" s="27"/>
      <c r="F319" s="20">
        <f>F320</f>
        <v>0</v>
      </c>
      <c r="G319" s="20">
        <f t="shared" si="17"/>
        <v>0</v>
      </c>
      <c r="H319" s="21"/>
    </row>
    <row r="320" spans="1:8" ht="35.25" customHeight="1" hidden="1">
      <c r="A320" s="38" t="s">
        <v>1030</v>
      </c>
      <c r="B320" s="27" t="s">
        <v>276</v>
      </c>
      <c r="C320" s="27" t="s">
        <v>281</v>
      </c>
      <c r="D320" s="27" t="s">
        <v>1031</v>
      </c>
      <c r="E320" s="27" t="s">
        <v>384</v>
      </c>
      <c r="F320" s="20">
        <f>F321</f>
        <v>0</v>
      </c>
      <c r="G320" s="20">
        <f t="shared" si="17"/>
        <v>0</v>
      </c>
      <c r="H320" s="21"/>
    </row>
    <row r="321" spans="1:8" ht="27" customHeight="1" hidden="1">
      <c r="A321" s="38" t="s">
        <v>1801</v>
      </c>
      <c r="B321" s="27" t="s">
        <v>276</v>
      </c>
      <c r="C321" s="27" t="s">
        <v>281</v>
      </c>
      <c r="D321" s="27" t="s">
        <v>1031</v>
      </c>
      <c r="E321" s="27" t="s">
        <v>1589</v>
      </c>
      <c r="F321" s="21"/>
      <c r="G321" s="20">
        <f t="shared" si="17"/>
        <v>0</v>
      </c>
      <c r="H321" s="21"/>
    </row>
    <row r="322" spans="1:8" ht="40.5" customHeight="1" hidden="1">
      <c r="A322" s="38" t="s">
        <v>1804</v>
      </c>
      <c r="B322" s="27" t="s">
        <v>276</v>
      </c>
      <c r="C322" s="27" t="s">
        <v>281</v>
      </c>
      <c r="D322" s="27" t="s">
        <v>1805</v>
      </c>
      <c r="E322" s="27" t="s">
        <v>384</v>
      </c>
      <c r="F322" s="20">
        <f>F323</f>
        <v>0</v>
      </c>
      <c r="G322" s="20">
        <f t="shared" si="17"/>
        <v>0</v>
      </c>
      <c r="H322" s="21"/>
    </row>
    <row r="323" spans="1:8" ht="38.25" customHeight="1" hidden="1">
      <c r="A323" s="19" t="s">
        <v>1543</v>
      </c>
      <c r="B323" s="27" t="s">
        <v>276</v>
      </c>
      <c r="C323" s="27" t="s">
        <v>281</v>
      </c>
      <c r="D323" s="27" t="s">
        <v>1805</v>
      </c>
      <c r="E323" s="27" t="s">
        <v>1068</v>
      </c>
      <c r="F323" s="20">
        <f>F324</f>
        <v>0</v>
      </c>
      <c r="G323" s="20">
        <f t="shared" si="17"/>
        <v>0</v>
      </c>
      <c r="H323" s="21"/>
    </row>
    <row r="324" spans="1:8" ht="38.25" customHeight="1" hidden="1">
      <c r="A324" s="19" t="s">
        <v>776</v>
      </c>
      <c r="B324" s="27" t="s">
        <v>276</v>
      </c>
      <c r="C324" s="27" t="s">
        <v>281</v>
      </c>
      <c r="D324" s="27" t="s">
        <v>1805</v>
      </c>
      <c r="E324" s="27" t="s">
        <v>1068</v>
      </c>
      <c r="F324" s="21"/>
      <c r="G324" s="20">
        <f t="shared" si="17"/>
        <v>0</v>
      </c>
      <c r="H324" s="21"/>
    </row>
    <row r="325" spans="1:8" ht="15">
      <c r="A325" s="34" t="s">
        <v>793</v>
      </c>
      <c r="B325" s="18" t="s">
        <v>276</v>
      </c>
      <c r="C325" s="18" t="s">
        <v>281</v>
      </c>
      <c r="D325" s="18" t="s">
        <v>792</v>
      </c>
      <c r="E325" s="18"/>
      <c r="F325" s="20">
        <f>F326+F329+F332+F337</f>
        <v>152334.6</v>
      </c>
      <c r="G325" s="20">
        <f t="shared" si="17"/>
        <v>152334.6</v>
      </c>
      <c r="H325" s="21"/>
    </row>
    <row r="326" spans="1:8" ht="24">
      <c r="A326" s="19" t="s">
        <v>794</v>
      </c>
      <c r="B326" s="18" t="s">
        <v>276</v>
      </c>
      <c r="C326" s="18" t="s">
        <v>281</v>
      </c>
      <c r="D326" s="18" t="s">
        <v>1353</v>
      </c>
      <c r="E326" s="18" t="s">
        <v>384</v>
      </c>
      <c r="F326" s="20">
        <f>F327</f>
        <v>84848</v>
      </c>
      <c r="G326" s="20">
        <f t="shared" si="17"/>
        <v>84848</v>
      </c>
      <c r="H326" s="21">
        <v>0</v>
      </c>
    </row>
    <row r="327" spans="1:8" ht="24">
      <c r="A327" s="285" t="s">
        <v>1394</v>
      </c>
      <c r="B327" s="18" t="s">
        <v>276</v>
      </c>
      <c r="C327" s="18" t="s">
        <v>281</v>
      </c>
      <c r="D327" s="18" t="s">
        <v>1353</v>
      </c>
      <c r="E327" s="18" t="s">
        <v>272</v>
      </c>
      <c r="F327" s="20">
        <f>F328</f>
        <v>84848</v>
      </c>
      <c r="G327" s="20">
        <f t="shared" si="17"/>
        <v>84848</v>
      </c>
      <c r="H327" s="21"/>
    </row>
    <row r="328" spans="1:8" ht="24">
      <c r="A328" s="285" t="s">
        <v>929</v>
      </c>
      <c r="B328" s="18" t="s">
        <v>276</v>
      </c>
      <c r="C328" s="18" t="s">
        <v>281</v>
      </c>
      <c r="D328" s="18" t="s">
        <v>1353</v>
      </c>
      <c r="E328" s="18" t="s">
        <v>930</v>
      </c>
      <c r="F328" s="21">
        <v>84848</v>
      </c>
      <c r="G328" s="20">
        <f t="shared" si="17"/>
        <v>84848</v>
      </c>
      <c r="H328" s="21"/>
    </row>
    <row r="329" spans="1:8" ht="48">
      <c r="A329" s="38" t="s">
        <v>507</v>
      </c>
      <c r="B329" s="18" t="s">
        <v>276</v>
      </c>
      <c r="C329" s="18" t="s">
        <v>281</v>
      </c>
      <c r="D329" s="18" t="s">
        <v>791</v>
      </c>
      <c r="E329" s="18" t="s">
        <v>384</v>
      </c>
      <c r="F329" s="20">
        <f>F330</f>
        <v>13240</v>
      </c>
      <c r="G329" s="20">
        <f t="shared" si="17"/>
        <v>13240</v>
      </c>
      <c r="H329" s="21"/>
    </row>
    <row r="330" spans="1:8" ht="24">
      <c r="A330" s="19" t="s">
        <v>69</v>
      </c>
      <c r="B330" s="18" t="s">
        <v>276</v>
      </c>
      <c r="C330" s="18" t="s">
        <v>281</v>
      </c>
      <c r="D330" s="18" t="s">
        <v>791</v>
      </c>
      <c r="E330" s="18" t="s">
        <v>70</v>
      </c>
      <c r="F330" s="20">
        <f>F331</f>
        <v>13240</v>
      </c>
      <c r="G330" s="20">
        <f t="shared" si="17"/>
        <v>13240</v>
      </c>
      <c r="H330" s="21"/>
    </row>
    <row r="331" spans="1:8" ht="24">
      <c r="A331" s="19" t="s">
        <v>68</v>
      </c>
      <c r="B331" s="18" t="s">
        <v>276</v>
      </c>
      <c r="C331" s="18" t="s">
        <v>281</v>
      </c>
      <c r="D331" s="18" t="s">
        <v>791</v>
      </c>
      <c r="E331" s="18" t="s">
        <v>1807</v>
      </c>
      <c r="F331" s="21">
        <v>13240</v>
      </c>
      <c r="G331" s="20">
        <f t="shared" si="17"/>
        <v>13240</v>
      </c>
      <c r="H331" s="21"/>
    </row>
    <row r="332" spans="1:8" ht="24">
      <c r="A332" s="38" t="s">
        <v>780</v>
      </c>
      <c r="B332" s="18" t="s">
        <v>276</v>
      </c>
      <c r="C332" s="18" t="s">
        <v>281</v>
      </c>
      <c r="D332" s="18" t="s">
        <v>1354</v>
      </c>
      <c r="E332" s="18" t="s">
        <v>384</v>
      </c>
      <c r="F332" s="20">
        <f>F333</f>
        <v>14010.6</v>
      </c>
      <c r="G332" s="20">
        <f t="shared" si="17"/>
        <v>14010.6</v>
      </c>
      <c r="H332" s="21"/>
    </row>
    <row r="333" spans="1:8" ht="24">
      <c r="A333" s="19" t="s">
        <v>69</v>
      </c>
      <c r="B333" s="18" t="s">
        <v>276</v>
      </c>
      <c r="C333" s="18" t="s">
        <v>281</v>
      </c>
      <c r="D333" s="18" t="s">
        <v>1354</v>
      </c>
      <c r="E333" s="18" t="s">
        <v>70</v>
      </c>
      <c r="F333" s="20">
        <f>F334+F335</f>
        <v>14010.6</v>
      </c>
      <c r="G333" s="20">
        <f t="shared" si="17"/>
        <v>14010.6</v>
      </c>
      <c r="H333" s="21"/>
    </row>
    <row r="334" spans="1:8" ht="24">
      <c r="A334" s="19" t="s">
        <v>68</v>
      </c>
      <c r="B334" s="18" t="s">
        <v>276</v>
      </c>
      <c r="C334" s="18" t="s">
        <v>281</v>
      </c>
      <c r="D334" s="18" t="s">
        <v>1354</v>
      </c>
      <c r="E334" s="18" t="s">
        <v>1807</v>
      </c>
      <c r="F334" s="21">
        <v>14000</v>
      </c>
      <c r="G334" s="20">
        <f t="shared" si="17"/>
        <v>14000</v>
      </c>
      <c r="H334" s="21"/>
    </row>
    <row r="335" spans="1:8" ht="24">
      <c r="A335" s="19" t="s">
        <v>1543</v>
      </c>
      <c r="B335" s="18" t="s">
        <v>276</v>
      </c>
      <c r="C335" s="18" t="s">
        <v>281</v>
      </c>
      <c r="D335" s="18" t="s">
        <v>1354</v>
      </c>
      <c r="E335" s="18" t="s">
        <v>1068</v>
      </c>
      <c r="F335" s="20">
        <f>F336</f>
        <v>10.6</v>
      </c>
      <c r="G335" s="20">
        <f t="shared" si="17"/>
        <v>10.6</v>
      </c>
      <c r="H335" s="21"/>
    </row>
    <row r="336" spans="1:8" ht="36">
      <c r="A336" s="19" t="s">
        <v>393</v>
      </c>
      <c r="B336" s="18" t="s">
        <v>276</v>
      </c>
      <c r="C336" s="18" t="s">
        <v>281</v>
      </c>
      <c r="D336" s="18" t="s">
        <v>1354</v>
      </c>
      <c r="E336" s="18" t="s">
        <v>1068</v>
      </c>
      <c r="F336" s="21">
        <v>10.6</v>
      </c>
      <c r="G336" s="20">
        <f t="shared" si="17"/>
        <v>10.6</v>
      </c>
      <c r="H336" s="21"/>
    </row>
    <row r="337" spans="1:8" ht="24">
      <c r="A337" s="19" t="s">
        <v>1473</v>
      </c>
      <c r="B337" s="18" t="s">
        <v>276</v>
      </c>
      <c r="C337" s="18" t="s">
        <v>281</v>
      </c>
      <c r="D337" s="18" t="s">
        <v>1474</v>
      </c>
      <c r="E337" s="18" t="s">
        <v>384</v>
      </c>
      <c r="F337" s="20">
        <f>F338+F339</f>
        <v>40236</v>
      </c>
      <c r="G337" s="20">
        <f t="shared" si="17"/>
        <v>40236</v>
      </c>
      <c r="H337" s="21"/>
    </row>
    <row r="338" spans="1:8" ht="24">
      <c r="A338" s="285" t="s">
        <v>929</v>
      </c>
      <c r="B338" s="18" t="s">
        <v>276</v>
      </c>
      <c r="C338" s="18" t="s">
        <v>281</v>
      </c>
      <c r="D338" s="18" t="s">
        <v>1474</v>
      </c>
      <c r="E338" s="18" t="s">
        <v>930</v>
      </c>
      <c r="F338" s="21">
        <v>1942</v>
      </c>
      <c r="G338" s="20">
        <f t="shared" si="17"/>
        <v>1942</v>
      </c>
      <c r="H338" s="21"/>
    </row>
    <row r="339" spans="1:8" ht="24">
      <c r="A339" s="19" t="s">
        <v>69</v>
      </c>
      <c r="B339" s="18" t="s">
        <v>276</v>
      </c>
      <c r="C339" s="18" t="s">
        <v>281</v>
      </c>
      <c r="D339" s="18" t="s">
        <v>1474</v>
      </c>
      <c r="E339" s="18" t="s">
        <v>70</v>
      </c>
      <c r="F339" s="20">
        <f>F340+F341</f>
        <v>38294</v>
      </c>
      <c r="G339" s="20">
        <f t="shared" si="17"/>
        <v>38294</v>
      </c>
      <c r="H339" s="21"/>
    </row>
    <row r="340" spans="1:8" ht="24">
      <c r="A340" s="19" t="s">
        <v>68</v>
      </c>
      <c r="B340" s="18" t="s">
        <v>276</v>
      </c>
      <c r="C340" s="18" t="s">
        <v>281</v>
      </c>
      <c r="D340" s="18" t="s">
        <v>1474</v>
      </c>
      <c r="E340" s="18" t="s">
        <v>1807</v>
      </c>
      <c r="F340" s="105">
        <v>34194</v>
      </c>
      <c r="G340" s="20">
        <f t="shared" si="17"/>
        <v>34194</v>
      </c>
      <c r="H340" s="21"/>
    </row>
    <row r="341" spans="1:8" ht="24">
      <c r="A341" s="19" t="s">
        <v>1543</v>
      </c>
      <c r="B341" s="18" t="s">
        <v>276</v>
      </c>
      <c r="C341" s="18" t="s">
        <v>281</v>
      </c>
      <c r="D341" s="18" t="s">
        <v>1474</v>
      </c>
      <c r="E341" s="18" t="s">
        <v>1068</v>
      </c>
      <c r="F341" s="20">
        <f>F342+F343</f>
        <v>4100</v>
      </c>
      <c r="G341" s="20">
        <f t="shared" si="17"/>
        <v>4100</v>
      </c>
      <c r="H341" s="20"/>
    </row>
    <row r="342" spans="1:8" ht="36">
      <c r="A342" s="19" t="s">
        <v>735</v>
      </c>
      <c r="B342" s="18" t="s">
        <v>276</v>
      </c>
      <c r="C342" s="18" t="s">
        <v>281</v>
      </c>
      <c r="D342" s="18" t="s">
        <v>1474</v>
      </c>
      <c r="E342" s="18" t="s">
        <v>1068</v>
      </c>
      <c r="F342" s="21">
        <v>4100</v>
      </c>
      <c r="G342" s="20">
        <f t="shared" si="17"/>
        <v>4100</v>
      </c>
      <c r="H342" s="20"/>
    </row>
    <row r="343" spans="1:8" ht="36" hidden="1">
      <c r="A343" s="19" t="s">
        <v>777</v>
      </c>
      <c r="B343" s="18" t="s">
        <v>276</v>
      </c>
      <c r="C343" s="18" t="s">
        <v>281</v>
      </c>
      <c r="D343" s="18" t="s">
        <v>1474</v>
      </c>
      <c r="E343" s="18" t="s">
        <v>1068</v>
      </c>
      <c r="F343" s="21"/>
      <c r="G343" s="20">
        <f t="shared" si="17"/>
        <v>0</v>
      </c>
      <c r="H343" s="20"/>
    </row>
    <row r="344" spans="1:8" ht="24">
      <c r="A344" s="40" t="s">
        <v>808</v>
      </c>
      <c r="B344" s="18" t="s">
        <v>276</v>
      </c>
      <c r="C344" s="18" t="s">
        <v>281</v>
      </c>
      <c r="D344" s="18" t="s">
        <v>807</v>
      </c>
      <c r="E344" s="18"/>
      <c r="F344" s="20">
        <f>F345</f>
        <v>10000</v>
      </c>
      <c r="G344" s="20">
        <f t="shared" si="17"/>
        <v>10000</v>
      </c>
      <c r="H344" s="20"/>
    </row>
    <row r="345" spans="1:8" ht="36">
      <c r="A345" s="30" t="s">
        <v>1523</v>
      </c>
      <c r="B345" s="18" t="s">
        <v>276</v>
      </c>
      <c r="C345" s="18" t="s">
        <v>281</v>
      </c>
      <c r="D345" s="18" t="s">
        <v>1524</v>
      </c>
      <c r="E345" s="18" t="s">
        <v>384</v>
      </c>
      <c r="F345" s="20">
        <f>F347+F346</f>
        <v>10000</v>
      </c>
      <c r="G345" s="20">
        <f t="shared" si="17"/>
        <v>10000</v>
      </c>
      <c r="H345" s="21"/>
    </row>
    <row r="346" spans="1:8" ht="24.75" hidden="1">
      <c r="A346" s="38" t="s">
        <v>97</v>
      </c>
      <c r="B346" s="18" t="s">
        <v>276</v>
      </c>
      <c r="C346" s="18" t="s">
        <v>281</v>
      </c>
      <c r="D346" s="18" t="s">
        <v>1524</v>
      </c>
      <c r="E346" s="18" t="s">
        <v>98</v>
      </c>
      <c r="F346" s="105"/>
      <c r="G346" s="20">
        <f t="shared" si="17"/>
        <v>0</v>
      </c>
      <c r="H346" s="21"/>
    </row>
    <row r="347" spans="1:8" ht="24">
      <c r="A347" s="285" t="s">
        <v>929</v>
      </c>
      <c r="B347" s="18" t="s">
        <v>276</v>
      </c>
      <c r="C347" s="18" t="s">
        <v>281</v>
      </c>
      <c r="D347" s="18" t="s">
        <v>1524</v>
      </c>
      <c r="E347" s="18" t="s">
        <v>930</v>
      </c>
      <c r="F347" s="21">
        <v>10000</v>
      </c>
      <c r="G347" s="20">
        <f t="shared" si="17"/>
        <v>10000</v>
      </c>
      <c r="H347" s="20"/>
    </row>
    <row r="348" spans="1:8" ht="15.75" customHeight="1">
      <c r="A348" s="25" t="s">
        <v>913</v>
      </c>
      <c r="B348" s="24" t="s">
        <v>275</v>
      </c>
      <c r="C348" s="28"/>
      <c r="D348" s="28"/>
      <c r="E348" s="28"/>
      <c r="F348" s="2">
        <f>F349+F356</f>
        <v>2200</v>
      </c>
      <c r="G348" s="2">
        <f>G349+G356</f>
        <v>2200</v>
      </c>
      <c r="H348" s="2">
        <f>H349+H356</f>
        <v>0</v>
      </c>
    </row>
    <row r="349" spans="1:8" ht="24">
      <c r="A349" s="32" t="s">
        <v>1659</v>
      </c>
      <c r="B349" s="18" t="s">
        <v>275</v>
      </c>
      <c r="C349" s="18" t="s">
        <v>281</v>
      </c>
      <c r="D349" s="28"/>
      <c r="E349" s="28"/>
      <c r="F349" s="20">
        <f aca="true" t="shared" si="18" ref="F349:H350">F350</f>
        <v>2200</v>
      </c>
      <c r="G349" s="20">
        <f t="shared" si="18"/>
        <v>2200</v>
      </c>
      <c r="H349" s="20">
        <f t="shared" si="18"/>
        <v>0</v>
      </c>
    </row>
    <row r="350" spans="1:8" ht="24">
      <c r="A350" s="33" t="s">
        <v>1610</v>
      </c>
      <c r="B350" s="18" t="s">
        <v>275</v>
      </c>
      <c r="C350" s="18" t="s">
        <v>281</v>
      </c>
      <c r="D350" s="18" t="s">
        <v>287</v>
      </c>
      <c r="E350" s="28"/>
      <c r="F350" s="20">
        <f>F351+F355</f>
        <v>2200</v>
      </c>
      <c r="G350" s="20">
        <f>G351+G355</f>
        <v>2200</v>
      </c>
      <c r="H350" s="20">
        <f t="shared" si="18"/>
        <v>0</v>
      </c>
    </row>
    <row r="351" spans="1:8" ht="24">
      <c r="A351" s="19" t="s">
        <v>379</v>
      </c>
      <c r="B351" s="28" t="s">
        <v>275</v>
      </c>
      <c r="C351" s="28" t="s">
        <v>281</v>
      </c>
      <c r="D351" s="18" t="s">
        <v>1611</v>
      </c>
      <c r="E351" s="28" t="s">
        <v>384</v>
      </c>
      <c r="F351" s="20">
        <f>F352+F360</f>
        <v>2000</v>
      </c>
      <c r="G351" s="20">
        <f>F351-H351</f>
        <v>2000</v>
      </c>
      <c r="H351" s="41"/>
    </row>
    <row r="352" spans="1:8" ht="24">
      <c r="A352" s="285" t="s">
        <v>1394</v>
      </c>
      <c r="B352" s="18" t="s">
        <v>275</v>
      </c>
      <c r="C352" s="18" t="s">
        <v>281</v>
      </c>
      <c r="D352" s="18" t="s">
        <v>1611</v>
      </c>
      <c r="E352" s="18" t="s">
        <v>272</v>
      </c>
      <c r="F352" s="21">
        <f>F353+F354</f>
        <v>2000</v>
      </c>
      <c r="G352" s="20">
        <f>F352-H352</f>
        <v>2000</v>
      </c>
      <c r="H352" s="41"/>
    </row>
    <row r="353" spans="1:8" ht="36.75" hidden="1">
      <c r="A353" s="285" t="s">
        <v>1654</v>
      </c>
      <c r="B353" s="18" t="s">
        <v>275</v>
      </c>
      <c r="C353" s="18" t="s">
        <v>281</v>
      </c>
      <c r="D353" s="18" t="s">
        <v>1611</v>
      </c>
      <c r="E353" s="18" t="s">
        <v>1578</v>
      </c>
      <c r="F353" s="21"/>
      <c r="G353" s="20">
        <f>F353-H353</f>
        <v>0</v>
      </c>
      <c r="H353" s="41"/>
    </row>
    <row r="354" spans="1:8" ht="24">
      <c r="A354" s="285" t="s">
        <v>929</v>
      </c>
      <c r="B354" s="18" t="s">
        <v>275</v>
      </c>
      <c r="C354" s="18" t="s">
        <v>281</v>
      </c>
      <c r="D354" s="18" t="s">
        <v>1611</v>
      </c>
      <c r="E354" s="18" t="s">
        <v>930</v>
      </c>
      <c r="F354" s="21">
        <v>2000</v>
      </c>
      <c r="G354" s="20">
        <f>F354-H354</f>
        <v>2000</v>
      </c>
      <c r="H354" s="41"/>
    </row>
    <row r="355" spans="1:8" ht="24">
      <c r="A355" s="19" t="s">
        <v>881</v>
      </c>
      <c r="B355" s="18" t="s">
        <v>275</v>
      </c>
      <c r="C355" s="18" t="s">
        <v>281</v>
      </c>
      <c r="D355" s="18" t="s">
        <v>1611</v>
      </c>
      <c r="E355" s="18" t="s">
        <v>882</v>
      </c>
      <c r="F355" s="21">
        <v>200</v>
      </c>
      <c r="G355" s="20">
        <f>F355-H355</f>
        <v>200</v>
      </c>
      <c r="H355" s="41"/>
    </row>
    <row r="356" spans="1:8" ht="24" hidden="1">
      <c r="A356" s="32" t="s">
        <v>378</v>
      </c>
      <c r="B356" s="18" t="s">
        <v>275</v>
      </c>
      <c r="C356" s="18" t="s">
        <v>276</v>
      </c>
      <c r="D356" s="18"/>
      <c r="E356" s="18"/>
      <c r="F356" s="20">
        <f aca="true" t="shared" si="19" ref="F356:H357">F357</f>
        <v>0</v>
      </c>
      <c r="G356" s="20">
        <f t="shared" si="19"/>
        <v>0</v>
      </c>
      <c r="H356" s="20">
        <f t="shared" si="19"/>
        <v>0</v>
      </c>
    </row>
    <row r="357" spans="1:8" ht="24" hidden="1">
      <c r="A357" s="33" t="s">
        <v>1610</v>
      </c>
      <c r="B357" s="18" t="s">
        <v>275</v>
      </c>
      <c r="C357" s="18" t="s">
        <v>276</v>
      </c>
      <c r="D357" s="18" t="s">
        <v>287</v>
      </c>
      <c r="E357" s="18"/>
      <c r="F357" s="20">
        <f t="shared" si="19"/>
        <v>0</v>
      </c>
      <c r="G357" s="20">
        <f t="shared" si="19"/>
        <v>0</v>
      </c>
      <c r="H357" s="20">
        <f t="shared" si="19"/>
        <v>0</v>
      </c>
    </row>
    <row r="358" spans="1:8" ht="24.75" hidden="1">
      <c r="A358" s="19" t="s">
        <v>379</v>
      </c>
      <c r="B358" s="18" t="s">
        <v>275</v>
      </c>
      <c r="C358" s="18" t="s">
        <v>276</v>
      </c>
      <c r="D358" s="18" t="s">
        <v>1611</v>
      </c>
      <c r="E358" s="18" t="s">
        <v>384</v>
      </c>
      <c r="F358" s="20">
        <f>F359</f>
        <v>0</v>
      </c>
      <c r="G358" s="20">
        <f>F358-H358</f>
        <v>0</v>
      </c>
      <c r="H358" s="21"/>
    </row>
    <row r="359" spans="1:8" ht="24.75" hidden="1">
      <c r="A359" s="19" t="s">
        <v>1113</v>
      </c>
      <c r="B359" s="18" t="s">
        <v>275</v>
      </c>
      <c r="C359" s="18" t="s">
        <v>276</v>
      </c>
      <c r="D359" s="18" t="s">
        <v>1611</v>
      </c>
      <c r="E359" s="18" t="s">
        <v>1033</v>
      </c>
      <c r="F359" s="21"/>
      <c r="G359" s="20">
        <f>F359-H359</f>
        <v>0</v>
      </c>
      <c r="H359" s="21"/>
    </row>
    <row r="360" spans="1:8" ht="24.75" hidden="1">
      <c r="A360" s="19" t="s">
        <v>881</v>
      </c>
      <c r="B360" s="18" t="s">
        <v>275</v>
      </c>
      <c r="C360" s="18" t="s">
        <v>276</v>
      </c>
      <c r="D360" s="18" t="s">
        <v>1611</v>
      </c>
      <c r="E360" s="18" t="s">
        <v>882</v>
      </c>
      <c r="F360" s="21"/>
      <c r="G360" s="20">
        <f>F360-H360</f>
        <v>0</v>
      </c>
      <c r="H360" s="21"/>
    </row>
    <row r="361" spans="1:8" ht="15" customHeight="1">
      <c r="A361" s="25" t="s">
        <v>320</v>
      </c>
      <c r="B361" s="24" t="s">
        <v>279</v>
      </c>
      <c r="C361" s="29"/>
      <c r="D361" s="29"/>
      <c r="E361" s="29"/>
      <c r="F361" s="2">
        <f>F362+F424+F543+F555+F607+F540</f>
        <v>2211072</v>
      </c>
      <c r="G361" s="2">
        <f>G362+G424+G543+G555+G607+G540</f>
        <v>1404834</v>
      </c>
      <c r="H361" s="2">
        <f>H362+H424+H543+H555+H607+H540</f>
        <v>806238</v>
      </c>
    </row>
    <row r="362" spans="1:8" ht="15">
      <c r="A362" s="32" t="s">
        <v>321</v>
      </c>
      <c r="B362" s="18" t="s">
        <v>279</v>
      </c>
      <c r="C362" s="18" t="s">
        <v>539</v>
      </c>
      <c r="D362" s="42"/>
      <c r="E362" s="42"/>
      <c r="F362" s="20">
        <f>F363+F380+F397+F393</f>
        <v>912723</v>
      </c>
      <c r="G362" s="20">
        <f>G363+G380+G397+G393</f>
        <v>912723</v>
      </c>
      <c r="H362" s="20">
        <f>H363+H380+H397+H393</f>
        <v>0</v>
      </c>
    </row>
    <row r="363" spans="1:8" ht="36">
      <c r="A363" s="39" t="s">
        <v>867</v>
      </c>
      <c r="B363" s="18" t="s">
        <v>279</v>
      </c>
      <c r="C363" s="18" t="s">
        <v>539</v>
      </c>
      <c r="D363" s="18" t="s">
        <v>113</v>
      </c>
      <c r="E363" s="18"/>
      <c r="F363" s="20">
        <f>F364</f>
        <v>6000</v>
      </c>
      <c r="G363" s="20">
        <f>G364</f>
        <v>6000</v>
      </c>
      <c r="H363" s="20">
        <f>H364</f>
        <v>0</v>
      </c>
    </row>
    <row r="364" spans="1:8" ht="35.25" customHeight="1">
      <c r="A364" s="30" t="s">
        <v>1689</v>
      </c>
      <c r="B364" s="18" t="s">
        <v>279</v>
      </c>
      <c r="C364" s="18" t="s">
        <v>539</v>
      </c>
      <c r="D364" s="18" t="s">
        <v>1031</v>
      </c>
      <c r="E364" s="18" t="s">
        <v>384</v>
      </c>
      <c r="F364" s="20">
        <f>F365</f>
        <v>6000</v>
      </c>
      <c r="G364" s="20">
        <f aca="true" t="shared" si="20" ref="G364:G379">F364-H364</f>
        <v>6000</v>
      </c>
      <c r="H364" s="21">
        <v>0</v>
      </c>
    </row>
    <row r="365" spans="1:8" ht="18.75" customHeight="1">
      <c r="A365" s="38" t="s">
        <v>1657</v>
      </c>
      <c r="B365" s="18" t="s">
        <v>279</v>
      </c>
      <c r="C365" s="18" t="s">
        <v>539</v>
      </c>
      <c r="D365" s="18" t="s">
        <v>1031</v>
      </c>
      <c r="E365" s="42" t="s">
        <v>1581</v>
      </c>
      <c r="F365" s="20">
        <f>F366+F367+F368+F369+F370+F371+F372+F373+F374+F375</f>
        <v>6000</v>
      </c>
      <c r="G365" s="20">
        <f t="shared" si="20"/>
        <v>6000</v>
      </c>
      <c r="H365" s="21"/>
    </row>
    <row r="366" spans="1:8" ht="24" customHeight="1" hidden="1">
      <c r="A366" s="38" t="s">
        <v>778</v>
      </c>
      <c r="B366" s="18" t="s">
        <v>279</v>
      </c>
      <c r="C366" s="18" t="s">
        <v>539</v>
      </c>
      <c r="D366" s="18" t="s">
        <v>1031</v>
      </c>
      <c r="E366" s="42" t="s">
        <v>1581</v>
      </c>
      <c r="F366" s="21"/>
      <c r="G366" s="20">
        <f t="shared" si="20"/>
        <v>0</v>
      </c>
      <c r="H366" s="21"/>
    </row>
    <row r="367" spans="1:8" ht="47.25" customHeight="1" hidden="1">
      <c r="A367" s="38" t="s">
        <v>1285</v>
      </c>
      <c r="B367" s="18" t="s">
        <v>279</v>
      </c>
      <c r="C367" s="18" t="s">
        <v>539</v>
      </c>
      <c r="D367" s="18" t="s">
        <v>1031</v>
      </c>
      <c r="E367" s="42" t="s">
        <v>1581</v>
      </c>
      <c r="F367" s="21"/>
      <c r="G367" s="20">
        <f t="shared" si="20"/>
        <v>0</v>
      </c>
      <c r="H367" s="21"/>
    </row>
    <row r="368" spans="1:8" ht="66" customHeight="1" hidden="1">
      <c r="A368" s="38" t="s">
        <v>1230</v>
      </c>
      <c r="B368" s="18" t="s">
        <v>279</v>
      </c>
      <c r="C368" s="18" t="s">
        <v>539</v>
      </c>
      <c r="D368" s="18" t="s">
        <v>1031</v>
      </c>
      <c r="E368" s="42" t="s">
        <v>1581</v>
      </c>
      <c r="F368" s="21"/>
      <c r="G368" s="20">
        <f t="shared" si="20"/>
        <v>0</v>
      </c>
      <c r="H368" s="21"/>
    </row>
    <row r="369" spans="1:8" ht="66" customHeight="1" hidden="1">
      <c r="A369" s="38" t="s">
        <v>1231</v>
      </c>
      <c r="B369" s="18" t="s">
        <v>279</v>
      </c>
      <c r="C369" s="18" t="s">
        <v>539</v>
      </c>
      <c r="D369" s="18" t="s">
        <v>1031</v>
      </c>
      <c r="E369" s="42" t="s">
        <v>1581</v>
      </c>
      <c r="F369" s="21"/>
      <c r="G369" s="20">
        <f t="shared" si="20"/>
        <v>0</v>
      </c>
      <c r="H369" s="21"/>
    </row>
    <row r="370" spans="1:8" ht="55.5" customHeight="1" hidden="1">
      <c r="A370" s="38" t="s">
        <v>1232</v>
      </c>
      <c r="B370" s="18" t="s">
        <v>279</v>
      </c>
      <c r="C370" s="18" t="s">
        <v>539</v>
      </c>
      <c r="D370" s="18" t="s">
        <v>1031</v>
      </c>
      <c r="E370" s="42" t="s">
        <v>1581</v>
      </c>
      <c r="F370" s="21"/>
      <c r="G370" s="20">
        <f t="shared" si="20"/>
        <v>0</v>
      </c>
      <c r="H370" s="21"/>
    </row>
    <row r="371" spans="1:8" ht="47.25" customHeight="1" hidden="1">
      <c r="A371" s="38" t="s">
        <v>1246</v>
      </c>
      <c r="B371" s="18" t="s">
        <v>279</v>
      </c>
      <c r="C371" s="18" t="s">
        <v>539</v>
      </c>
      <c r="D371" s="18" t="s">
        <v>1031</v>
      </c>
      <c r="E371" s="42" t="s">
        <v>1581</v>
      </c>
      <c r="F371" s="21"/>
      <c r="G371" s="20">
        <f t="shared" si="20"/>
        <v>0</v>
      </c>
      <c r="H371" s="21"/>
    </row>
    <row r="372" spans="1:8" ht="47.25" customHeight="1" hidden="1">
      <c r="A372" s="38" t="s">
        <v>1247</v>
      </c>
      <c r="B372" s="18" t="s">
        <v>279</v>
      </c>
      <c r="C372" s="18" t="s">
        <v>539</v>
      </c>
      <c r="D372" s="18" t="s">
        <v>1031</v>
      </c>
      <c r="E372" s="42" t="s">
        <v>1581</v>
      </c>
      <c r="F372" s="21"/>
      <c r="G372" s="20">
        <f t="shared" si="20"/>
        <v>0</v>
      </c>
      <c r="H372" s="21"/>
    </row>
    <row r="373" spans="1:8" ht="47.25" customHeight="1" hidden="1">
      <c r="A373" s="38" t="s">
        <v>1248</v>
      </c>
      <c r="B373" s="18" t="s">
        <v>279</v>
      </c>
      <c r="C373" s="18" t="s">
        <v>539</v>
      </c>
      <c r="D373" s="18" t="s">
        <v>1031</v>
      </c>
      <c r="E373" s="42" t="s">
        <v>1581</v>
      </c>
      <c r="F373" s="21"/>
      <c r="G373" s="20">
        <f t="shared" si="20"/>
        <v>0</v>
      </c>
      <c r="H373" s="21"/>
    </row>
    <row r="374" spans="1:8" ht="61.5" customHeight="1">
      <c r="A374" s="38" t="s">
        <v>501</v>
      </c>
      <c r="B374" s="18" t="s">
        <v>279</v>
      </c>
      <c r="C374" s="18" t="s">
        <v>539</v>
      </c>
      <c r="D374" s="18" t="s">
        <v>1031</v>
      </c>
      <c r="E374" s="42" t="s">
        <v>1581</v>
      </c>
      <c r="F374" s="21">
        <v>6000</v>
      </c>
      <c r="G374" s="20">
        <f t="shared" si="20"/>
        <v>6000</v>
      </c>
      <c r="H374" s="21"/>
    </row>
    <row r="375" spans="1:8" ht="61.5" customHeight="1" hidden="1">
      <c r="A375" s="38" t="s">
        <v>1250</v>
      </c>
      <c r="B375" s="18" t="s">
        <v>279</v>
      </c>
      <c r="C375" s="18" t="s">
        <v>539</v>
      </c>
      <c r="D375" s="18" t="s">
        <v>1031</v>
      </c>
      <c r="E375" s="42" t="s">
        <v>1581</v>
      </c>
      <c r="F375" s="21"/>
      <c r="G375" s="20">
        <f t="shared" si="20"/>
        <v>0</v>
      </c>
      <c r="H375" s="21"/>
    </row>
    <row r="376" spans="1:8" ht="21.75" customHeight="1" hidden="1">
      <c r="A376" s="19" t="s">
        <v>629</v>
      </c>
      <c r="B376" s="18" t="s">
        <v>279</v>
      </c>
      <c r="C376" s="18" t="s">
        <v>539</v>
      </c>
      <c r="D376" s="18" t="s">
        <v>1031</v>
      </c>
      <c r="E376" s="18" t="s">
        <v>403</v>
      </c>
      <c r="F376" s="20">
        <f>F377+F378+F379</f>
        <v>0</v>
      </c>
      <c r="G376" s="20">
        <f t="shared" si="20"/>
        <v>0</v>
      </c>
      <c r="H376" s="21"/>
    </row>
    <row r="377" spans="1:8" ht="60" hidden="1">
      <c r="A377" s="38" t="s">
        <v>645</v>
      </c>
      <c r="B377" s="18" t="s">
        <v>279</v>
      </c>
      <c r="C377" s="18" t="s">
        <v>539</v>
      </c>
      <c r="D377" s="18" t="s">
        <v>1031</v>
      </c>
      <c r="E377" s="18" t="s">
        <v>786</v>
      </c>
      <c r="F377" s="21">
        <f>858.2-858.2</f>
        <v>0</v>
      </c>
      <c r="G377" s="20">
        <f t="shared" si="20"/>
        <v>0</v>
      </c>
      <c r="H377" s="21"/>
    </row>
    <row r="378" spans="1:8" ht="52.5" customHeight="1" hidden="1">
      <c r="A378" s="38" t="s">
        <v>1690</v>
      </c>
      <c r="B378" s="18" t="s">
        <v>279</v>
      </c>
      <c r="C378" s="18" t="s">
        <v>539</v>
      </c>
      <c r="D378" s="18" t="s">
        <v>1031</v>
      </c>
      <c r="E378" s="18" t="s">
        <v>786</v>
      </c>
      <c r="F378" s="21"/>
      <c r="G378" s="20">
        <f t="shared" si="20"/>
        <v>0</v>
      </c>
      <c r="H378" s="21"/>
    </row>
    <row r="379" spans="1:8" ht="46.5" customHeight="1" hidden="1">
      <c r="A379" s="38" t="s">
        <v>1251</v>
      </c>
      <c r="B379" s="18" t="s">
        <v>279</v>
      </c>
      <c r="C379" s="18" t="s">
        <v>539</v>
      </c>
      <c r="D379" s="18" t="s">
        <v>1031</v>
      </c>
      <c r="E379" s="18" t="s">
        <v>786</v>
      </c>
      <c r="F379" s="21">
        <f>475+286.4-475-286.4</f>
        <v>0</v>
      </c>
      <c r="G379" s="20">
        <f t="shared" si="20"/>
        <v>0</v>
      </c>
      <c r="H379" s="21"/>
    </row>
    <row r="380" spans="1:8" ht="15">
      <c r="A380" s="33" t="s">
        <v>1267</v>
      </c>
      <c r="B380" s="18" t="s">
        <v>279</v>
      </c>
      <c r="C380" s="18" t="s">
        <v>539</v>
      </c>
      <c r="D380" s="18" t="s">
        <v>380</v>
      </c>
      <c r="E380" s="42"/>
      <c r="F380" s="20">
        <f>F381</f>
        <v>530281</v>
      </c>
      <c r="G380" s="20">
        <f>G381</f>
        <v>530281</v>
      </c>
      <c r="H380" s="20">
        <f>H381</f>
        <v>0</v>
      </c>
    </row>
    <row r="381" spans="1:8" ht="24">
      <c r="A381" s="19" t="s">
        <v>912</v>
      </c>
      <c r="B381" s="18" t="s">
        <v>279</v>
      </c>
      <c r="C381" s="18" t="s">
        <v>539</v>
      </c>
      <c r="D381" s="18" t="s">
        <v>1612</v>
      </c>
      <c r="E381" s="18" t="s">
        <v>384</v>
      </c>
      <c r="F381" s="20">
        <f>F382+F383+F388</f>
        <v>530281</v>
      </c>
      <c r="G381" s="20">
        <f aca="true" t="shared" si="21" ref="G381:G429">F381-H381</f>
        <v>530281</v>
      </c>
      <c r="H381" s="20">
        <f>H382+H383+H388</f>
        <v>0</v>
      </c>
    </row>
    <row r="382" spans="1:8" ht="24.75" hidden="1">
      <c r="A382" s="30" t="s">
        <v>651</v>
      </c>
      <c r="B382" s="18" t="s">
        <v>279</v>
      </c>
      <c r="C382" s="18" t="s">
        <v>539</v>
      </c>
      <c r="D382" s="18" t="s">
        <v>1612</v>
      </c>
      <c r="E382" s="18" t="s">
        <v>1581</v>
      </c>
      <c r="F382" s="21"/>
      <c r="G382" s="20">
        <f t="shared" si="21"/>
        <v>0</v>
      </c>
      <c r="H382" s="21"/>
    </row>
    <row r="383" spans="1:8" ht="24">
      <c r="A383" s="19" t="s">
        <v>69</v>
      </c>
      <c r="B383" s="18" t="s">
        <v>279</v>
      </c>
      <c r="C383" s="18" t="s">
        <v>539</v>
      </c>
      <c r="D383" s="18" t="s">
        <v>1612</v>
      </c>
      <c r="E383" s="18" t="s">
        <v>70</v>
      </c>
      <c r="F383" s="20">
        <f>F384+F385</f>
        <v>29150</v>
      </c>
      <c r="G383" s="20">
        <f t="shared" si="21"/>
        <v>29150</v>
      </c>
      <c r="H383" s="20">
        <f>H384</f>
        <v>0</v>
      </c>
    </row>
    <row r="384" spans="1:8" ht="24">
      <c r="A384" s="19" t="s">
        <v>68</v>
      </c>
      <c r="B384" s="18" t="s">
        <v>279</v>
      </c>
      <c r="C384" s="18" t="s">
        <v>539</v>
      </c>
      <c r="D384" s="18" t="s">
        <v>1612</v>
      </c>
      <c r="E384" s="18" t="s">
        <v>1807</v>
      </c>
      <c r="F384" s="21">
        <v>29150</v>
      </c>
      <c r="G384" s="20">
        <f t="shared" si="21"/>
        <v>29150</v>
      </c>
      <c r="H384" s="21"/>
    </row>
    <row r="385" spans="1:8" ht="24.75" hidden="1">
      <c r="A385" s="19" t="s">
        <v>1252</v>
      </c>
      <c r="B385" s="18" t="s">
        <v>279</v>
      </c>
      <c r="C385" s="18" t="s">
        <v>539</v>
      </c>
      <c r="D385" s="18" t="s">
        <v>1612</v>
      </c>
      <c r="E385" s="18" t="s">
        <v>1068</v>
      </c>
      <c r="F385" s="20">
        <f>F386+F387</f>
        <v>0</v>
      </c>
      <c r="G385" s="20">
        <f t="shared" si="21"/>
        <v>0</v>
      </c>
      <c r="H385" s="21"/>
    </row>
    <row r="386" spans="1:8" ht="48" hidden="1">
      <c r="A386" s="19" t="s">
        <v>1253</v>
      </c>
      <c r="B386" s="18" t="s">
        <v>279</v>
      </c>
      <c r="C386" s="18" t="s">
        <v>539</v>
      </c>
      <c r="D386" s="18" t="s">
        <v>1612</v>
      </c>
      <c r="E386" s="18" t="s">
        <v>1068</v>
      </c>
      <c r="F386" s="21"/>
      <c r="G386" s="20">
        <f t="shared" si="21"/>
        <v>0</v>
      </c>
      <c r="H386" s="21"/>
    </row>
    <row r="387" spans="1:8" ht="48" hidden="1">
      <c r="A387" s="19" t="s">
        <v>1254</v>
      </c>
      <c r="B387" s="18" t="s">
        <v>279</v>
      </c>
      <c r="C387" s="18" t="s">
        <v>539</v>
      </c>
      <c r="D387" s="18" t="s">
        <v>1612</v>
      </c>
      <c r="E387" s="18" t="s">
        <v>1068</v>
      </c>
      <c r="F387" s="21"/>
      <c r="G387" s="20">
        <f t="shared" si="21"/>
        <v>0</v>
      </c>
      <c r="H387" s="21"/>
    </row>
    <row r="388" spans="1:8" ht="24">
      <c r="A388" s="19" t="s">
        <v>402</v>
      </c>
      <c r="B388" s="18" t="s">
        <v>279</v>
      </c>
      <c r="C388" s="18" t="s">
        <v>539</v>
      </c>
      <c r="D388" s="18" t="s">
        <v>1612</v>
      </c>
      <c r="E388" s="18" t="s">
        <v>403</v>
      </c>
      <c r="F388" s="20">
        <f>F389+F390</f>
        <v>501131</v>
      </c>
      <c r="G388" s="20">
        <f t="shared" si="21"/>
        <v>501131</v>
      </c>
      <c r="H388" s="20">
        <f>H389</f>
        <v>0</v>
      </c>
    </row>
    <row r="389" spans="1:8" ht="24">
      <c r="A389" s="19" t="s">
        <v>628</v>
      </c>
      <c r="B389" s="18" t="s">
        <v>279</v>
      </c>
      <c r="C389" s="18" t="s">
        <v>539</v>
      </c>
      <c r="D389" s="18" t="s">
        <v>1612</v>
      </c>
      <c r="E389" s="18" t="s">
        <v>404</v>
      </c>
      <c r="F389" s="21">
        <v>501131</v>
      </c>
      <c r="G389" s="20">
        <f t="shared" si="21"/>
        <v>501131</v>
      </c>
      <c r="H389" s="21"/>
    </row>
    <row r="390" spans="1:8" ht="24.75" hidden="1">
      <c r="A390" s="19" t="s">
        <v>1255</v>
      </c>
      <c r="B390" s="18" t="s">
        <v>279</v>
      </c>
      <c r="C390" s="18" t="s">
        <v>539</v>
      </c>
      <c r="D390" s="18" t="s">
        <v>1612</v>
      </c>
      <c r="E390" s="18" t="s">
        <v>786</v>
      </c>
      <c r="F390" s="20"/>
      <c r="G390" s="20">
        <f t="shared" si="21"/>
        <v>0</v>
      </c>
      <c r="H390" s="21"/>
    </row>
    <row r="391" spans="1:8" ht="36" hidden="1">
      <c r="A391" s="38" t="s">
        <v>1256</v>
      </c>
      <c r="B391" s="18" t="s">
        <v>279</v>
      </c>
      <c r="C391" s="18" t="s">
        <v>539</v>
      </c>
      <c r="D391" s="18" t="s">
        <v>1612</v>
      </c>
      <c r="E391" s="18" t="s">
        <v>786</v>
      </c>
      <c r="F391" s="21"/>
      <c r="G391" s="20">
        <f t="shared" si="21"/>
        <v>0</v>
      </c>
      <c r="H391" s="21"/>
    </row>
    <row r="392" spans="1:8" ht="36" hidden="1">
      <c r="A392" s="38" t="s">
        <v>904</v>
      </c>
      <c r="B392" s="18" t="s">
        <v>279</v>
      </c>
      <c r="C392" s="18" t="s">
        <v>539</v>
      </c>
      <c r="D392" s="18" t="s">
        <v>1612</v>
      </c>
      <c r="E392" s="18" t="s">
        <v>786</v>
      </c>
      <c r="F392" s="21"/>
      <c r="G392" s="20">
        <f t="shared" si="21"/>
        <v>0</v>
      </c>
      <c r="H392" s="21"/>
    </row>
    <row r="393" spans="1:8" ht="15.75" hidden="1">
      <c r="A393" s="34" t="s">
        <v>704</v>
      </c>
      <c r="B393" s="18" t="s">
        <v>279</v>
      </c>
      <c r="C393" s="18" t="s">
        <v>539</v>
      </c>
      <c r="D393" s="18" t="s">
        <v>705</v>
      </c>
      <c r="E393" s="18"/>
      <c r="F393" s="20">
        <f>F394</f>
        <v>0</v>
      </c>
      <c r="G393" s="20">
        <f t="shared" si="21"/>
        <v>0</v>
      </c>
      <c r="H393" s="20">
        <f>H394</f>
        <v>0</v>
      </c>
    </row>
    <row r="394" spans="1:8" ht="50.25" customHeight="1" hidden="1">
      <c r="A394" s="19" t="s">
        <v>646</v>
      </c>
      <c r="B394" s="18" t="s">
        <v>279</v>
      </c>
      <c r="C394" s="18" t="s">
        <v>539</v>
      </c>
      <c r="D394" s="18" t="s">
        <v>905</v>
      </c>
      <c r="E394" s="18" t="s">
        <v>384</v>
      </c>
      <c r="F394" s="20">
        <f>F395</f>
        <v>0</v>
      </c>
      <c r="G394" s="20">
        <f t="shared" si="21"/>
        <v>0</v>
      </c>
      <c r="H394" s="20"/>
    </row>
    <row r="395" spans="1:8" ht="24.75" hidden="1">
      <c r="A395" s="19" t="s">
        <v>183</v>
      </c>
      <c r="B395" s="18" t="s">
        <v>279</v>
      </c>
      <c r="C395" s="18" t="s">
        <v>539</v>
      </c>
      <c r="D395" s="18" t="s">
        <v>182</v>
      </c>
      <c r="E395" s="18" t="s">
        <v>384</v>
      </c>
      <c r="F395" s="20">
        <f>F396</f>
        <v>0</v>
      </c>
      <c r="G395" s="20">
        <f t="shared" si="21"/>
        <v>0</v>
      </c>
      <c r="H395" s="20"/>
    </row>
    <row r="396" spans="1:8" ht="60" hidden="1">
      <c r="A396" s="19" t="s">
        <v>906</v>
      </c>
      <c r="B396" s="18" t="s">
        <v>279</v>
      </c>
      <c r="C396" s="18" t="s">
        <v>539</v>
      </c>
      <c r="D396" s="18" t="s">
        <v>182</v>
      </c>
      <c r="E396" s="18" t="s">
        <v>1581</v>
      </c>
      <c r="F396" s="21"/>
      <c r="G396" s="20">
        <f t="shared" si="21"/>
        <v>0</v>
      </c>
      <c r="H396" s="21"/>
    </row>
    <row r="397" spans="1:8" ht="24">
      <c r="A397" s="34" t="s">
        <v>808</v>
      </c>
      <c r="B397" s="18" t="s">
        <v>279</v>
      </c>
      <c r="C397" s="18" t="s">
        <v>539</v>
      </c>
      <c r="D397" s="18" t="s">
        <v>807</v>
      </c>
      <c r="E397" s="18"/>
      <c r="F397" s="20">
        <f>F398+F414+F419</f>
        <v>376442</v>
      </c>
      <c r="G397" s="20">
        <f t="shared" si="21"/>
        <v>376442</v>
      </c>
      <c r="H397" s="21"/>
    </row>
    <row r="398" spans="1:8" ht="36">
      <c r="A398" s="19" t="s">
        <v>907</v>
      </c>
      <c r="B398" s="60" t="s">
        <v>279</v>
      </c>
      <c r="C398" s="60" t="s">
        <v>539</v>
      </c>
      <c r="D398" s="60" t="s">
        <v>886</v>
      </c>
      <c r="E398" s="60" t="s">
        <v>384</v>
      </c>
      <c r="F398" s="20">
        <f>F399+F400+F401+F402+F409</f>
        <v>360425</v>
      </c>
      <c r="G398" s="20">
        <f>F398-H398</f>
        <v>360425</v>
      </c>
      <c r="H398" s="21"/>
    </row>
    <row r="399" spans="1:8" ht="60">
      <c r="A399" s="30" t="s">
        <v>502</v>
      </c>
      <c r="B399" s="60" t="s">
        <v>279</v>
      </c>
      <c r="C399" s="60" t="s">
        <v>539</v>
      </c>
      <c r="D399" s="60" t="s">
        <v>886</v>
      </c>
      <c r="E399" s="60" t="s">
        <v>1581</v>
      </c>
      <c r="F399" s="21">
        <v>3505</v>
      </c>
      <c r="G399" s="20">
        <f>F399-H399</f>
        <v>3505</v>
      </c>
      <c r="H399" s="21"/>
    </row>
    <row r="400" spans="1:8" ht="60">
      <c r="A400" s="19" t="s">
        <v>906</v>
      </c>
      <c r="B400" s="60" t="s">
        <v>279</v>
      </c>
      <c r="C400" s="60" t="s">
        <v>539</v>
      </c>
      <c r="D400" s="60" t="s">
        <v>886</v>
      </c>
      <c r="E400" s="60" t="s">
        <v>1581</v>
      </c>
      <c r="F400" s="21">
        <v>147500</v>
      </c>
      <c r="G400" s="20">
        <f>F400-H400</f>
        <v>147500</v>
      </c>
      <c r="H400" s="21"/>
    </row>
    <row r="401" spans="1:8" ht="24.75" hidden="1">
      <c r="A401" s="30" t="s">
        <v>651</v>
      </c>
      <c r="B401" s="60" t="s">
        <v>279</v>
      </c>
      <c r="C401" s="60" t="s">
        <v>539</v>
      </c>
      <c r="D401" s="60" t="s">
        <v>886</v>
      </c>
      <c r="E401" s="60" t="s">
        <v>1581</v>
      </c>
      <c r="F401" s="21"/>
      <c r="G401" s="20">
        <f>F401-H401</f>
        <v>0</v>
      </c>
      <c r="H401" s="21"/>
    </row>
    <row r="402" spans="1:8" ht="24">
      <c r="A402" s="19" t="s">
        <v>69</v>
      </c>
      <c r="B402" s="60" t="s">
        <v>279</v>
      </c>
      <c r="C402" s="60" t="s">
        <v>539</v>
      </c>
      <c r="D402" s="60" t="s">
        <v>886</v>
      </c>
      <c r="E402" s="60" t="s">
        <v>70</v>
      </c>
      <c r="F402" s="20">
        <f>F403+F404</f>
        <v>92314</v>
      </c>
      <c r="G402" s="20">
        <f aca="true" t="shared" si="22" ref="G402:G413">F402-H402</f>
        <v>92314</v>
      </c>
      <c r="H402" s="21"/>
    </row>
    <row r="403" spans="1:8" ht="24">
      <c r="A403" s="19" t="s">
        <v>68</v>
      </c>
      <c r="B403" s="60" t="s">
        <v>279</v>
      </c>
      <c r="C403" s="60" t="s">
        <v>539</v>
      </c>
      <c r="D403" s="60" t="s">
        <v>886</v>
      </c>
      <c r="E403" s="60" t="s">
        <v>1807</v>
      </c>
      <c r="F403" s="21">
        <f>3937+30-139</f>
        <v>3828</v>
      </c>
      <c r="G403" s="20">
        <f t="shared" si="22"/>
        <v>3828</v>
      </c>
      <c r="H403" s="21"/>
    </row>
    <row r="404" spans="1:8" ht="24">
      <c r="A404" s="19" t="s">
        <v>1516</v>
      </c>
      <c r="B404" s="60" t="s">
        <v>279</v>
      </c>
      <c r="C404" s="60" t="s">
        <v>539</v>
      </c>
      <c r="D404" s="60" t="s">
        <v>886</v>
      </c>
      <c r="E404" s="60" t="s">
        <v>1068</v>
      </c>
      <c r="F404" s="20">
        <f>F405+F406+F407+F408</f>
        <v>88486</v>
      </c>
      <c r="G404" s="20">
        <f t="shared" si="22"/>
        <v>88486</v>
      </c>
      <c r="H404" s="21"/>
    </row>
    <row r="405" spans="1:8" ht="24">
      <c r="A405" s="38" t="s">
        <v>132</v>
      </c>
      <c r="B405" s="60" t="s">
        <v>279</v>
      </c>
      <c r="C405" s="60" t="s">
        <v>539</v>
      </c>
      <c r="D405" s="60" t="s">
        <v>886</v>
      </c>
      <c r="E405" s="60" t="s">
        <v>1068</v>
      </c>
      <c r="F405" s="21">
        <f>755</f>
        <v>755</v>
      </c>
      <c r="G405" s="20">
        <f t="shared" si="22"/>
        <v>755</v>
      </c>
      <c r="H405" s="21"/>
    </row>
    <row r="406" spans="1:8" ht="24">
      <c r="A406" s="38" t="s">
        <v>1544</v>
      </c>
      <c r="B406" s="60" t="s">
        <v>279</v>
      </c>
      <c r="C406" s="60" t="s">
        <v>539</v>
      </c>
      <c r="D406" s="60" t="s">
        <v>886</v>
      </c>
      <c r="E406" s="60" t="s">
        <v>1068</v>
      </c>
      <c r="F406" s="21">
        <v>600</v>
      </c>
      <c r="G406" s="20">
        <f t="shared" si="22"/>
        <v>600</v>
      </c>
      <c r="H406" s="21"/>
    </row>
    <row r="407" spans="1:8" ht="36">
      <c r="A407" s="38" t="s">
        <v>1468</v>
      </c>
      <c r="B407" s="60" t="s">
        <v>279</v>
      </c>
      <c r="C407" s="60" t="s">
        <v>539</v>
      </c>
      <c r="D407" s="60" t="s">
        <v>886</v>
      </c>
      <c r="E407" s="60" t="s">
        <v>1068</v>
      </c>
      <c r="F407" s="21">
        <v>85790</v>
      </c>
      <c r="G407" s="20">
        <f t="shared" si="22"/>
        <v>85790</v>
      </c>
      <c r="H407" s="21"/>
    </row>
    <row r="408" spans="1:8" ht="36">
      <c r="A408" s="38" t="s">
        <v>1469</v>
      </c>
      <c r="B408" s="60" t="s">
        <v>279</v>
      </c>
      <c r="C408" s="60" t="s">
        <v>539</v>
      </c>
      <c r="D408" s="60" t="s">
        <v>886</v>
      </c>
      <c r="E408" s="60" t="s">
        <v>1068</v>
      </c>
      <c r="F408" s="21">
        <v>1341</v>
      </c>
      <c r="G408" s="20">
        <f t="shared" si="22"/>
        <v>1341</v>
      </c>
      <c r="H408" s="21"/>
    </row>
    <row r="409" spans="1:8" ht="15" customHeight="1">
      <c r="A409" s="19" t="s">
        <v>629</v>
      </c>
      <c r="B409" s="60" t="s">
        <v>279</v>
      </c>
      <c r="C409" s="60" t="s">
        <v>539</v>
      </c>
      <c r="D409" s="60" t="s">
        <v>886</v>
      </c>
      <c r="E409" s="60" t="s">
        <v>403</v>
      </c>
      <c r="F409" s="20">
        <f>F410+F411</f>
        <v>117106</v>
      </c>
      <c r="G409" s="20">
        <f t="shared" si="22"/>
        <v>117106</v>
      </c>
      <c r="H409" s="21"/>
    </row>
    <row r="410" spans="1:8" ht="24">
      <c r="A410" s="19" t="s">
        <v>628</v>
      </c>
      <c r="B410" s="60" t="s">
        <v>279</v>
      </c>
      <c r="C410" s="60" t="s">
        <v>539</v>
      </c>
      <c r="D410" s="60" t="s">
        <v>886</v>
      </c>
      <c r="E410" s="60" t="s">
        <v>404</v>
      </c>
      <c r="F410" s="21">
        <f>99818+617+14019-15408</f>
        <v>99046</v>
      </c>
      <c r="G410" s="20">
        <f t="shared" si="22"/>
        <v>99046</v>
      </c>
      <c r="H410" s="21"/>
    </row>
    <row r="411" spans="1:8" ht="24">
      <c r="A411" s="19" t="s">
        <v>908</v>
      </c>
      <c r="B411" s="60" t="s">
        <v>279</v>
      </c>
      <c r="C411" s="60" t="s">
        <v>539</v>
      </c>
      <c r="D411" s="60" t="s">
        <v>886</v>
      </c>
      <c r="E411" s="60" t="s">
        <v>786</v>
      </c>
      <c r="F411" s="20">
        <f>F412+F413</f>
        <v>18060</v>
      </c>
      <c r="G411" s="20">
        <f t="shared" si="22"/>
        <v>18060</v>
      </c>
      <c r="H411" s="21"/>
    </row>
    <row r="412" spans="1:8" ht="24">
      <c r="A412" s="38" t="s">
        <v>720</v>
      </c>
      <c r="B412" s="60" t="s">
        <v>279</v>
      </c>
      <c r="C412" s="60" t="s">
        <v>539</v>
      </c>
      <c r="D412" s="60" t="s">
        <v>886</v>
      </c>
      <c r="E412" s="60" t="s">
        <v>786</v>
      </c>
      <c r="F412" s="21">
        <v>7260</v>
      </c>
      <c r="G412" s="20">
        <f t="shared" si="22"/>
        <v>7260</v>
      </c>
      <c r="H412" s="21"/>
    </row>
    <row r="413" spans="1:8" ht="24">
      <c r="A413" s="38" t="s">
        <v>739</v>
      </c>
      <c r="B413" s="60" t="s">
        <v>279</v>
      </c>
      <c r="C413" s="60" t="s">
        <v>539</v>
      </c>
      <c r="D413" s="60" t="s">
        <v>886</v>
      </c>
      <c r="E413" s="60" t="s">
        <v>786</v>
      </c>
      <c r="F413" s="21">
        <v>10800</v>
      </c>
      <c r="G413" s="20">
        <f t="shared" si="22"/>
        <v>10800</v>
      </c>
      <c r="H413" s="21"/>
    </row>
    <row r="414" spans="1:8" ht="48">
      <c r="A414" s="19" t="s">
        <v>423</v>
      </c>
      <c r="B414" s="60" t="s">
        <v>279</v>
      </c>
      <c r="C414" s="60" t="s">
        <v>539</v>
      </c>
      <c r="D414" s="60" t="s">
        <v>1257</v>
      </c>
      <c r="E414" s="60" t="s">
        <v>384</v>
      </c>
      <c r="F414" s="20">
        <f>F415+F417</f>
        <v>1528</v>
      </c>
      <c r="G414" s="20">
        <f t="shared" si="21"/>
        <v>1528</v>
      </c>
      <c r="H414" s="21"/>
    </row>
    <row r="415" spans="1:8" ht="24">
      <c r="A415" s="19" t="s">
        <v>69</v>
      </c>
      <c r="B415" s="60" t="s">
        <v>279</v>
      </c>
      <c r="C415" s="60" t="s">
        <v>539</v>
      </c>
      <c r="D415" s="60" t="s">
        <v>1257</v>
      </c>
      <c r="E415" s="60" t="s">
        <v>70</v>
      </c>
      <c r="F415" s="20">
        <f>F416</f>
        <v>139</v>
      </c>
      <c r="G415" s="20">
        <f t="shared" si="21"/>
        <v>139</v>
      </c>
      <c r="H415" s="21"/>
    </row>
    <row r="416" spans="1:8" ht="24">
      <c r="A416" s="19" t="s">
        <v>68</v>
      </c>
      <c r="B416" s="60" t="s">
        <v>279</v>
      </c>
      <c r="C416" s="60" t="s">
        <v>539</v>
      </c>
      <c r="D416" s="60" t="s">
        <v>1257</v>
      </c>
      <c r="E416" s="60" t="s">
        <v>1807</v>
      </c>
      <c r="F416" s="21">
        <v>139</v>
      </c>
      <c r="G416" s="20">
        <f t="shared" si="21"/>
        <v>139</v>
      </c>
      <c r="H416" s="21"/>
    </row>
    <row r="417" spans="1:8" ht="24">
      <c r="A417" s="19" t="s">
        <v>629</v>
      </c>
      <c r="B417" s="60" t="s">
        <v>279</v>
      </c>
      <c r="C417" s="60" t="s">
        <v>539</v>
      </c>
      <c r="D417" s="60" t="s">
        <v>1257</v>
      </c>
      <c r="E417" s="60" t="s">
        <v>403</v>
      </c>
      <c r="F417" s="20">
        <f>F418</f>
        <v>1389</v>
      </c>
      <c r="G417" s="20">
        <f t="shared" si="21"/>
        <v>1389</v>
      </c>
      <c r="H417" s="21"/>
    </row>
    <row r="418" spans="1:8" ht="24">
      <c r="A418" s="19" t="s">
        <v>628</v>
      </c>
      <c r="B418" s="60" t="s">
        <v>279</v>
      </c>
      <c r="C418" s="60" t="s">
        <v>539</v>
      </c>
      <c r="D418" s="60" t="s">
        <v>1257</v>
      </c>
      <c r="E418" s="60" t="s">
        <v>404</v>
      </c>
      <c r="F418" s="21">
        <v>1389</v>
      </c>
      <c r="G418" s="20">
        <f t="shared" si="21"/>
        <v>1389</v>
      </c>
      <c r="H418" s="21"/>
    </row>
    <row r="419" spans="1:8" ht="72">
      <c r="A419" s="19" t="s">
        <v>910</v>
      </c>
      <c r="B419" s="60" t="s">
        <v>279</v>
      </c>
      <c r="C419" s="60" t="s">
        <v>539</v>
      </c>
      <c r="D419" s="60" t="s">
        <v>652</v>
      </c>
      <c r="E419" s="60" t="s">
        <v>384</v>
      </c>
      <c r="F419" s="20">
        <f>F420+F422</f>
        <v>14489</v>
      </c>
      <c r="G419" s="20">
        <f t="shared" si="21"/>
        <v>14489</v>
      </c>
      <c r="H419" s="21"/>
    </row>
    <row r="420" spans="1:8" ht="24">
      <c r="A420" s="19" t="s">
        <v>69</v>
      </c>
      <c r="B420" s="60" t="s">
        <v>279</v>
      </c>
      <c r="C420" s="60" t="s">
        <v>539</v>
      </c>
      <c r="D420" s="60" t="s">
        <v>652</v>
      </c>
      <c r="E420" s="60" t="s">
        <v>70</v>
      </c>
      <c r="F420" s="20">
        <f>F421</f>
        <v>470</v>
      </c>
      <c r="G420" s="20">
        <f t="shared" si="21"/>
        <v>470</v>
      </c>
      <c r="H420" s="21"/>
    </row>
    <row r="421" spans="1:8" ht="24">
      <c r="A421" s="19" t="s">
        <v>68</v>
      </c>
      <c r="B421" s="60" t="s">
        <v>279</v>
      </c>
      <c r="C421" s="60" t="s">
        <v>539</v>
      </c>
      <c r="D421" s="60" t="s">
        <v>652</v>
      </c>
      <c r="E421" s="60" t="s">
        <v>1807</v>
      </c>
      <c r="F421" s="21">
        <f>470</f>
        <v>470</v>
      </c>
      <c r="G421" s="20">
        <f t="shared" si="21"/>
        <v>470</v>
      </c>
      <c r="H421" s="21"/>
    </row>
    <row r="422" spans="1:8" ht="24">
      <c r="A422" s="19" t="s">
        <v>629</v>
      </c>
      <c r="B422" s="60" t="s">
        <v>279</v>
      </c>
      <c r="C422" s="60" t="s">
        <v>539</v>
      </c>
      <c r="D422" s="60" t="s">
        <v>652</v>
      </c>
      <c r="E422" s="60" t="s">
        <v>403</v>
      </c>
      <c r="F422" s="20">
        <f>F423</f>
        <v>14019</v>
      </c>
      <c r="G422" s="20">
        <f t="shared" si="21"/>
        <v>14019</v>
      </c>
      <c r="H422" s="21"/>
    </row>
    <row r="423" spans="1:8" ht="24">
      <c r="A423" s="19" t="s">
        <v>628</v>
      </c>
      <c r="B423" s="60" t="s">
        <v>279</v>
      </c>
      <c r="C423" s="60" t="s">
        <v>539</v>
      </c>
      <c r="D423" s="60" t="s">
        <v>652</v>
      </c>
      <c r="E423" s="60" t="s">
        <v>404</v>
      </c>
      <c r="F423" s="21">
        <v>14019</v>
      </c>
      <c r="G423" s="20">
        <f t="shared" si="21"/>
        <v>14019</v>
      </c>
      <c r="H423" s="21"/>
    </row>
    <row r="424" spans="1:8" ht="15">
      <c r="A424" s="32" t="s">
        <v>1268</v>
      </c>
      <c r="B424" s="18" t="s">
        <v>279</v>
      </c>
      <c r="C424" s="18" t="s">
        <v>465</v>
      </c>
      <c r="D424" s="18"/>
      <c r="E424" s="18"/>
      <c r="F424" s="20">
        <f>F425+F429+F466+F455+F472+F485+F479</f>
        <v>1132820</v>
      </c>
      <c r="G424" s="20">
        <f t="shared" si="21"/>
        <v>345592</v>
      </c>
      <c r="H424" s="20">
        <f>H425+H429+H466+H455+H472+H485+H479</f>
        <v>787228</v>
      </c>
    </row>
    <row r="425" spans="1:8" ht="36.75" hidden="1">
      <c r="A425" s="39" t="s">
        <v>867</v>
      </c>
      <c r="B425" s="18" t="s">
        <v>279</v>
      </c>
      <c r="C425" s="18" t="s">
        <v>465</v>
      </c>
      <c r="D425" s="18" t="s">
        <v>1031</v>
      </c>
      <c r="E425" s="18"/>
      <c r="F425" s="20">
        <f>F426</f>
        <v>0</v>
      </c>
      <c r="G425" s="20">
        <f t="shared" si="21"/>
        <v>0</v>
      </c>
      <c r="H425" s="20">
        <f>H426</f>
        <v>0</v>
      </c>
    </row>
    <row r="426" spans="1:8" ht="36.75" hidden="1">
      <c r="A426" s="30" t="s">
        <v>1691</v>
      </c>
      <c r="B426" s="18" t="s">
        <v>279</v>
      </c>
      <c r="C426" s="18" t="s">
        <v>465</v>
      </c>
      <c r="D426" s="18" t="s">
        <v>1031</v>
      </c>
      <c r="E426" s="18" t="s">
        <v>384</v>
      </c>
      <c r="F426" s="20">
        <f>F427+F428</f>
        <v>0</v>
      </c>
      <c r="G426" s="20">
        <f t="shared" si="21"/>
        <v>0</v>
      </c>
      <c r="H426" s="21"/>
    </row>
    <row r="427" spans="1:8" ht="72.75" hidden="1">
      <c r="A427" s="30" t="s">
        <v>16</v>
      </c>
      <c r="B427" s="18" t="s">
        <v>279</v>
      </c>
      <c r="C427" s="18" t="s">
        <v>465</v>
      </c>
      <c r="D427" s="18" t="s">
        <v>1031</v>
      </c>
      <c r="E427" s="18" t="s">
        <v>1589</v>
      </c>
      <c r="F427" s="21"/>
      <c r="G427" s="20">
        <f t="shared" si="21"/>
        <v>0</v>
      </c>
      <c r="H427" s="21"/>
    </row>
    <row r="428" spans="1:8" ht="48" hidden="1">
      <c r="A428" s="38" t="s">
        <v>1692</v>
      </c>
      <c r="B428" s="18" t="s">
        <v>279</v>
      </c>
      <c r="C428" s="18" t="s">
        <v>465</v>
      </c>
      <c r="D428" s="18" t="s">
        <v>1031</v>
      </c>
      <c r="E428" s="18" t="s">
        <v>935</v>
      </c>
      <c r="F428" s="21"/>
      <c r="G428" s="20">
        <f t="shared" si="21"/>
        <v>0</v>
      </c>
      <c r="H428" s="21"/>
    </row>
    <row r="429" spans="1:8" ht="24">
      <c r="A429" s="33" t="s">
        <v>1264</v>
      </c>
      <c r="B429" s="18" t="s">
        <v>279</v>
      </c>
      <c r="C429" s="18" t="s">
        <v>465</v>
      </c>
      <c r="D429" s="18" t="s">
        <v>381</v>
      </c>
      <c r="E429" s="18"/>
      <c r="F429" s="20">
        <f>F430+F437+F443+F445</f>
        <v>753178</v>
      </c>
      <c r="G429" s="20">
        <f t="shared" si="21"/>
        <v>1001</v>
      </c>
      <c r="H429" s="20">
        <f>H430+H437+H443+H445</f>
        <v>752177</v>
      </c>
    </row>
    <row r="430" spans="1:8" ht="180">
      <c r="A430" s="38" t="s">
        <v>1174</v>
      </c>
      <c r="B430" s="18" t="s">
        <v>279</v>
      </c>
      <c r="C430" s="18" t="s">
        <v>465</v>
      </c>
      <c r="D430" s="18" t="s">
        <v>220</v>
      </c>
      <c r="E430" s="18" t="s">
        <v>384</v>
      </c>
      <c r="F430" s="20">
        <f>F431+F434</f>
        <v>716052</v>
      </c>
      <c r="G430" s="20">
        <f>G431+G434</f>
        <v>0</v>
      </c>
      <c r="H430" s="20">
        <f>H431+H434</f>
        <v>716052</v>
      </c>
    </row>
    <row r="431" spans="1:8" ht="24">
      <c r="A431" s="19" t="s">
        <v>69</v>
      </c>
      <c r="B431" s="18" t="s">
        <v>279</v>
      </c>
      <c r="C431" s="18" t="s">
        <v>465</v>
      </c>
      <c r="D431" s="18" t="s">
        <v>220</v>
      </c>
      <c r="E431" s="18" t="s">
        <v>70</v>
      </c>
      <c r="F431" s="20">
        <f>F432+F433</f>
        <v>18241</v>
      </c>
      <c r="G431" s="20">
        <f aca="true" t="shared" si="23" ref="G431:G454">F431-H431</f>
        <v>0</v>
      </c>
      <c r="H431" s="20">
        <f>H432+H433</f>
        <v>18241</v>
      </c>
    </row>
    <row r="432" spans="1:8" ht="24">
      <c r="A432" s="19" t="s">
        <v>68</v>
      </c>
      <c r="B432" s="18" t="s">
        <v>279</v>
      </c>
      <c r="C432" s="18" t="s">
        <v>465</v>
      </c>
      <c r="D432" s="18" t="s">
        <v>220</v>
      </c>
      <c r="E432" s="18" t="s">
        <v>1807</v>
      </c>
      <c r="F432" s="21">
        <v>17906</v>
      </c>
      <c r="G432" s="20">
        <f t="shared" si="23"/>
        <v>0</v>
      </c>
      <c r="H432" s="21">
        <v>17906</v>
      </c>
    </row>
    <row r="433" spans="1:8" ht="24">
      <c r="A433" s="19" t="s">
        <v>221</v>
      </c>
      <c r="B433" s="18" t="s">
        <v>279</v>
      </c>
      <c r="C433" s="18" t="s">
        <v>465</v>
      </c>
      <c r="D433" s="18" t="s">
        <v>220</v>
      </c>
      <c r="E433" s="18" t="s">
        <v>1068</v>
      </c>
      <c r="F433" s="21">
        <v>335</v>
      </c>
      <c r="G433" s="20">
        <f t="shared" si="23"/>
        <v>0</v>
      </c>
      <c r="H433" s="21">
        <v>335</v>
      </c>
    </row>
    <row r="434" spans="1:8" ht="24">
      <c r="A434" s="19" t="s">
        <v>629</v>
      </c>
      <c r="B434" s="18" t="s">
        <v>279</v>
      </c>
      <c r="C434" s="18" t="s">
        <v>465</v>
      </c>
      <c r="D434" s="18" t="s">
        <v>220</v>
      </c>
      <c r="E434" s="18" t="s">
        <v>403</v>
      </c>
      <c r="F434" s="20">
        <f>F435+F436</f>
        <v>697811</v>
      </c>
      <c r="G434" s="20">
        <f t="shared" si="23"/>
        <v>0</v>
      </c>
      <c r="H434" s="20">
        <f>H435+H436</f>
        <v>697811</v>
      </c>
    </row>
    <row r="435" spans="1:8" ht="24">
      <c r="A435" s="19" t="s">
        <v>628</v>
      </c>
      <c r="B435" s="18" t="s">
        <v>279</v>
      </c>
      <c r="C435" s="18" t="s">
        <v>465</v>
      </c>
      <c r="D435" s="18" t="s">
        <v>220</v>
      </c>
      <c r="E435" s="18" t="s">
        <v>404</v>
      </c>
      <c r="F435" s="21">
        <v>677217</v>
      </c>
      <c r="G435" s="20">
        <f t="shared" si="23"/>
        <v>0</v>
      </c>
      <c r="H435" s="21">
        <v>677217</v>
      </c>
    </row>
    <row r="436" spans="1:8" ht="24">
      <c r="A436" s="19" t="s">
        <v>817</v>
      </c>
      <c r="B436" s="18" t="s">
        <v>279</v>
      </c>
      <c r="C436" s="18" t="s">
        <v>465</v>
      </c>
      <c r="D436" s="18" t="s">
        <v>220</v>
      </c>
      <c r="E436" s="18" t="s">
        <v>786</v>
      </c>
      <c r="F436" s="21">
        <v>20594</v>
      </c>
      <c r="G436" s="20">
        <f t="shared" si="23"/>
        <v>0</v>
      </c>
      <c r="H436" s="21">
        <v>20594</v>
      </c>
    </row>
    <row r="437" spans="1:8" ht="60">
      <c r="A437" s="38" t="s">
        <v>1175</v>
      </c>
      <c r="B437" s="18" t="s">
        <v>279</v>
      </c>
      <c r="C437" s="18" t="s">
        <v>465</v>
      </c>
      <c r="D437" s="18" t="s">
        <v>222</v>
      </c>
      <c r="E437" s="18" t="s">
        <v>384</v>
      </c>
      <c r="F437" s="20">
        <f>F438+F440+F442</f>
        <v>35441</v>
      </c>
      <c r="G437" s="20">
        <f t="shared" si="23"/>
        <v>0</v>
      </c>
      <c r="H437" s="20">
        <f>H438+H440+H442</f>
        <v>35441</v>
      </c>
    </row>
    <row r="438" spans="1:8" ht="24">
      <c r="A438" s="19" t="s">
        <v>69</v>
      </c>
      <c r="B438" s="18" t="s">
        <v>279</v>
      </c>
      <c r="C438" s="18" t="s">
        <v>465</v>
      </c>
      <c r="D438" s="18" t="s">
        <v>222</v>
      </c>
      <c r="E438" s="18" t="s">
        <v>70</v>
      </c>
      <c r="F438" s="20">
        <f>F439</f>
        <v>281</v>
      </c>
      <c r="G438" s="20">
        <f t="shared" si="23"/>
        <v>0</v>
      </c>
      <c r="H438" s="20">
        <f>H439</f>
        <v>281</v>
      </c>
    </row>
    <row r="439" spans="1:8" ht="24">
      <c r="A439" s="19" t="s">
        <v>68</v>
      </c>
      <c r="B439" s="18" t="s">
        <v>279</v>
      </c>
      <c r="C439" s="18" t="s">
        <v>465</v>
      </c>
      <c r="D439" s="18" t="s">
        <v>222</v>
      </c>
      <c r="E439" s="18" t="s">
        <v>1807</v>
      </c>
      <c r="F439" s="21">
        <v>281</v>
      </c>
      <c r="G439" s="20">
        <f t="shared" si="23"/>
        <v>0</v>
      </c>
      <c r="H439" s="21">
        <v>281</v>
      </c>
    </row>
    <row r="440" spans="1:8" ht="24">
      <c r="A440" s="19" t="s">
        <v>629</v>
      </c>
      <c r="B440" s="18" t="s">
        <v>279</v>
      </c>
      <c r="C440" s="18" t="s">
        <v>465</v>
      </c>
      <c r="D440" s="18" t="s">
        <v>222</v>
      </c>
      <c r="E440" s="18" t="s">
        <v>403</v>
      </c>
      <c r="F440" s="20">
        <f>F441</f>
        <v>35051</v>
      </c>
      <c r="G440" s="20">
        <f t="shared" si="23"/>
        <v>0</v>
      </c>
      <c r="H440" s="20">
        <f>H441</f>
        <v>35051</v>
      </c>
    </row>
    <row r="441" spans="1:8" ht="24">
      <c r="A441" s="19" t="s">
        <v>628</v>
      </c>
      <c r="B441" s="18" t="s">
        <v>279</v>
      </c>
      <c r="C441" s="18" t="s">
        <v>465</v>
      </c>
      <c r="D441" s="18" t="s">
        <v>222</v>
      </c>
      <c r="E441" s="18" t="s">
        <v>404</v>
      </c>
      <c r="F441" s="21">
        <v>35051</v>
      </c>
      <c r="G441" s="20">
        <f t="shared" si="23"/>
        <v>0</v>
      </c>
      <c r="H441" s="21">
        <v>35051</v>
      </c>
    </row>
    <row r="442" spans="1:8" ht="36">
      <c r="A442" s="19" t="s">
        <v>696</v>
      </c>
      <c r="B442" s="18" t="s">
        <v>279</v>
      </c>
      <c r="C442" s="18" t="s">
        <v>465</v>
      </c>
      <c r="D442" s="18" t="s">
        <v>222</v>
      </c>
      <c r="E442" s="18" t="s">
        <v>746</v>
      </c>
      <c r="F442" s="21">
        <v>109</v>
      </c>
      <c r="G442" s="20">
        <f t="shared" si="23"/>
        <v>0</v>
      </c>
      <c r="H442" s="21">
        <v>109</v>
      </c>
    </row>
    <row r="443" spans="1:8" ht="64.5" customHeight="1">
      <c r="A443" s="38" t="s">
        <v>119</v>
      </c>
      <c r="B443" s="18" t="s">
        <v>279</v>
      </c>
      <c r="C443" s="18" t="s">
        <v>465</v>
      </c>
      <c r="D443" s="18" t="s">
        <v>223</v>
      </c>
      <c r="E443" s="18"/>
      <c r="F443" s="20">
        <f>F444</f>
        <v>684</v>
      </c>
      <c r="G443" s="20">
        <f t="shared" si="23"/>
        <v>0</v>
      </c>
      <c r="H443" s="20">
        <f>H444+H446</f>
        <v>684</v>
      </c>
    </row>
    <row r="444" spans="1:8" ht="29.25" customHeight="1">
      <c r="A444" s="19" t="s">
        <v>120</v>
      </c>
      <c r="B444" s="18" t="s">
        <v>279</v>
      </c>
      <c r="C444" s="18" t="s">
        <v>465</v>
      </c>
      <c r="D444" s="18" t="s">
        <v>223</v>
      </c>
      <c r="E444" s="18" t="s">
        <v>185</v>
      </c>
      <c r="F444" s="21">
        <v>684</v>
      </c>
      <c r="G444" s="20">
        <f t="shared" si="23"/>
        <v>0</v>
      </c>
      <c r="H444" s="21">
        <v>684</v>
      </c>
    </row>
    <row r="445" spans="1:8" ht="24">
      <c r="A445" s="19" t="s">
        <v>912</v>
      </c>
      <c r="B445" s="18" t="s">
        <v>279</v>
      </c>
      <c r="C445" s="18" t="s">
        <v>465</v>
      </c>
      <c r="D445" s="18" t="s">
        <v>1613</v>
      </c>
      <c r="E445" s="18" t="s">
        <v>384</v>
      </c>
      <c r="F445" s="20">
        <f>F446+F447+F449</f>
        <v>1001</v>
      </c>
      <c r="G445" s="20">
        <f t="shared" si="23"/>
        <v>1001</v>
      </c>
      <c r="H445" s="20">
        <f>H446+H447+H449</f>
        <v>0</v>
      </c>
    </row>
    <row r="446" spans="1:8" ht="24.75" hidden="1">
      <c r="A446" s="19" t="s">
        <v>934</v>
      </c>
      <c r="B446" s="18" t="s">
        <v>279</v>
      </c>
      <c r="C446" s="18" t="s">
        <v>465</v>
      </c>
      <c r="D446" s="18" t="s">
        <v>1613</v>
      </c>
      <c r="E446" s="18" t="s">
        <v>935</v>
      </c>
      <c r="F446" s="21"/>
      <c r="G446" s="20">
        <f t="shared" si="23"/>
        <v>0</v>
      </c>
      <c r="H446" s="105"/>
    </row>
    <row r="447" spans="1:8" ht="24.75" hidden="1">
      <c r="A447" s="19" t="s">
        <v>69</v>
      </c>
      <c r="B447" s="18" t="s">
        <v>279</v>
      </c>
      <c r="C447" s="18" t="s">
        <v>465</v>
      </c>
      <c r="D447" s="18" t="s">
        <v>1613</v>
      </c>
      <c r="E447" s="18" t="s">
        <v>70</v>
      </c>
      <c r="F447" s="20">
        <f>F448</f>
        <v>0</v>
      </c>
      <c r="G447" s="20">
        <f t="shared" si="23"/>
        <v>0</v>
      </c>
      <c r="H447" s="20">
        <f>H448</f>
        <v>0</v>
      </c>
    </row>
    <row r="448" spans="1:8" ht="24.75" hidden="1">
      <c r="A448" s="19" t="s">
        <v>68</v>
      </c>
      <c r="B448" s="18" t="s">
        <v>279</v>
      </c>
      <c r="C448" s="18" t="s">
        <v>465</v>
      </c>
      <c r="D448" s="18" t="s">
        <v>1613</v>
      </c>
      <c r="E448" s="18" t="s">
        <v>1807</v>
      </c>
      <c r="F448" s="21">
        <v>0</v>
      </c>
      <c r="G448" s="20">
        <f t="shared" si="23"/>
        <v>0</v>
      </c>
      <c r="H448" s="105">
        <v>0</v>
      </c>
    </row>
    <row r="449" spans="1:8" ht="24">
      <c r="A449" s="19" t="s">
        <v>629</v>
      </c>
      <c r="B449" s="18" t="s">
        <v>279</v>
      </c>
      <c r="C449" s="18" t="s">
        <v>465</v>
      </c>
      <c r="D449" s="18" t="s">
        <v>1613</v>
      </c>
      <c r="E449" s="18" t="s">
        <v>403</v>
      </c>
      <c r="F449" s="20">
        <f>F450+F451</f>
        <v>1001</v>
      </c>
      <c r="G449" s="20">
        <f t="shared" si="23"/>
        <v>1001</v>
      </c>
      <c r="H449" s="20">
        <f>H450+H451</f>
        <v>0</v>
      </c>
    </row>
    <row r="450" spans="1:8" ht="24">
      <c r="A450" s="19" t="s">
        <v>628</v>
      </c>
      <c r="B450" s="18" t="s">
        <v>279</v>
      </c>
      <c r="C450" s="18" t="s">
        <v>465</v>
      </c>
      <c r="D450" s="18" t="s">
        <v>1613</v>
      </c>
      <c r="E450" s="18" t="s">
        <v>404</v>
      </c>
      <c r="F450" s="21">
        <v>1001</v>
      </c>
      <c r="G450" s="20">
        <f t="shared" si="23"/>
        <v>1001</v>
      </c>
      <c r="H450" s="105">
        <v>0</v>
      </c>
    </row>
    <row r="451" spans="1:8" ht="24.75" hidden="1">
      <c r="A451" s="19" t="s">
        <v>1255</v>
      </c>
      <c r="B451" s="18" t="s">
        <v>279</v>
      </c>
      <c r="C451" s="18" t="s">
        <v>465</v>
      </c>
      <c r="D451" s="18" t="s">
        <v>1613</v>
      </c>
      <c r="E451" s="18" t="s">
        <v>786</v>
      </c>
      <c r="F451" s="21"/>
      <c r="G451" s="20">
        <f t="shared" si="23"/>
        <v>0</v>
      </c>
      <c r="H451" s="105"/>
    </row>
    <row r="452" spans="1:8" ht="72" hidden="1">
      <c r="A452" s="19" t="s">
        <v>1534</v>
      </c>
      <c r="B452" s="18" t="s">
        <v>279</v>
      </c>
      <c r="C452" s="18" t="s">
        <v>465</v>
      </c>
      <c r="D452" s="18" t="s">
        <v>1613</v>
      </c>
      <c r="E452" s="18" t="s">
        <v>786</v>
      </c>
      <c r="F452" s="21"/>
      <c r="G452" s="20">
        <f t="shared" si="23"/>
        <v>0</v>
      </c>
      <c r="H452" s="105"/>
    </row>
    <row r="453" spans="1:8" ht="48" hidden="1">
      <c r="A453" s="19" t="s">
        <v>1535</v>
      </c>
      <c r="B453" s="18" t="s">
        <v>279</v>
      </c>
      <c r="C453" s="18" t="s">
        <v>465</v>
      </c>
      <c r="D453" s="18" t="s">
        <v>1613</v>
      </c>
      <c r="E453" s="18" t="s">
        <v>786</v>
      </c>
      <c r="F453" s="21"/>
      <c r="G453" s="20">
        <f t="shared" si="23"/>
        <v>0</v>
      </c>
      <c r="H453" s="105"/>
    </row>
    <row r="454" spans="1:8" ht="24.75" hidden="1">
      <c r="A454" s="19" t="s">
        <v>1544</v>
      </c>
      <c r="B454" s="18" t="s">
        <v>279</v>
      </c>
      <c r="C454" s="18" t="s">
        <v>465</v>
      </c>
      <c r="D454" s="18" t="s">
        <v>1613</v>
      </c>
      <c r="E454" s="18" t="s">
        <v>786</v>
      </c>
      <c r="F454" s="21"/>
      <c r="G454" s="20">
        <f t="shared" si="23"/>
        <v>0</v>
      </c>
      <c r="H454" s="105"/>
    </row>
    <row r="455" spans="1:8" ht="15">
      <c r="A455" s="33" t="s">
        <v>1104</v>
      </c>
      <c r="B455" s="18" t="s">
        <v>279</v>
      </c>
      <c r="C455" s="18" t="s">
        <v>465</v>
      </c>
      <c r="D455" s="18" t="s">
        <v>1471</v>
      </c>
      <c r="E455" s="18"/>
      <c r="F455" s="20">
        <f>F456+F460</f>
        <v>31542</v>
      </c>
      <c r="G455" s="20">
        <f>G463+G456+G460</f>
        <v>0</v>
      </c>
      <c r="H455" s="20">
        <f>H463+H456+H460</f>
        <v>31542</v>
      </c>
    </row>
    <row r="456" spans="1:8" ht="180">
      <c r="A456" s="38" t="s">
        <v>1174</v>
      </c>
      <c r="B456" s="18" t="s">
        <v>279</v>
      </c>
      <c r="C456" s="18" t="s">
        <v>465</v>
      </c>
      <c r="D456" s="18" t="s">
        <v>224</v>
      </c>
      <c r="E456" s="18" t="s">
        <v>384</v>
      </c>
      <c r="F456" s="20">
        <f>F457</f>
        <v>29181</v>
      </c>
      <c r="G456" s="20">
        <f aca="true" t="shared" si="24" ref="G456:G465">F456-H456</f>
        <v>0</v>
      </c>
      <c r="H456" s="20">
        <f>H457</f>
        <v>29181</v>
      </c>
    </row>
    <row r="457" spans="1:8" ht="24">
      <c r="A457" s="19" t="s">
        <v>69</v>
      </c>
      <c r="B457" s="18" t="s">
        <v>279</v>
      </c>
      <c r="C457" s="18" t="s">
        <v>465</v>
      </c>
      <c r="D457" s="18" t="s">
        <v>224</v>
      </c>
      <c r="E457" s="18" t="s">
        <v>70</v>
      </c>
      <c r="F457" s="20">
        <f>F458+F459</f>
        <v>29181</v>
      </c>
      <c r="G457" s="20">
        <f t="shared" si="24"/>
        <v>0</v>
      </c>
      <c r="H457" s="20">
        <f>H458+H459</f>
        <v>29181</v>
      </c>
    </row>
    <row r="458" spans="1:8" ht="24">
      <c r="A458" s="19" t="s">
        <v>68</v>
      </c>
      <c r="B458" s="18" t="s">
        <v>279</v>
      </c>
      <c r="C458" s="18" t="s">
        <v>465</v>
      </c>
      <c r="D458" s="18" t="s">
        <v>224</v>
      </c>
      <c r="E458" s="18" t="s">
        <v>1807</v>
      </c>
      <c r="F458" s="21">
        <v>28976</v>
      </c>
      <c r="G458" s="20">
        <f t="shared" si="24"/>
        <v>0</v>
      </c>
      <c r="H458" s="21">
        <v>28976</v>
      </c>
    </row>
    <row r="459" spans="1:8" ht="24">
      <c r="A459" s="19" t="s">
        <v>221</v>
      </c>
      <c r="B459" s="18" t="s">
        <v>279</v>
      </c>
      <c r="C459" s="18" t="s">
        <v>465</v>
      </c>
      <c r="D459" s="18" t="s">
        <v>224</v>
      </c>
      <c r="E459" s="18" t="s">
        <v>1068</v>
      </c>
      <c r="F459" s="21">
        <v>205</v>
      </c>
      <c r="G459" s="20"/>
      <c r="H459" s="21">
        <v>205</v>
      </c>
    </row>
    <row r="460" spans="1:8" ht="72">
      <c r="A460" s="19" t="s">
        <v>1286</v>
      </c>
      <c r="B460" s="18" t="s">
        <v>279</v>
      </c>
      <c r="C460" s="18" t="s">
        <v>465</v>
      </c>
      <c r="D460" s="18" t="s">
        <v>225</v>
      </c>
      <c r="E460" s="18" t="s">
        <v>384</v>
      </c>
      <c r="F460" s="20">
        <f>F461</f>
        <v>2361</v>
      </c>
      <c r="G460" s="20">
        <f t="shared" si="24"/>
        <v>0</v>
      </c>
      <c r="H460" s="20">
        <f>H461</f>
        <v>2361</v>
      </c>
    </row>
    <row r="461" spans="1:8" ht="24">
      <c r="A461" s="19" t="s">
        <v>69</v>
      </c>
      <c r="B461" s="18" t="s">
        <v>279</v>
      </c>
      <c r="C461" s="18" t="s">
        <v>465</v>
      </c>
      <c r="D461" s="18" t="s">
        <v>225</v>
      </c>
      <c r="E461" s="18" t="s">
        <v>70</v>
      </c>
      <c r="F461" s="20">
        <f>F462</f>
        <v>2361</v>
      </c>
      <c r="G461" s="20">
        <f t="shared" si="24"/>
        <v>0</v>
      </c>
      <c r="H461" s="20">
        <f>H462</f>
        <v>2361</v>
      </c>
    </row>
    <row r="462" spans="1:8" ht="24">
      <c r="A462" s="19" t="s">
        <v>68</v>
      </c>
      <c r="B462" s="18" t="s">
        <v>279</v>
      </c>
      <c r="C462" s="18" t="s">
        <v>465</v>
      </c>
      <c r="D462" s="18" t="s">
        <v>225</v>
      </c>
      <c r="E462" s="18" t="s">
        <v>1807</v>
      </c>
      <c r="F462" s="21">
        <v>2361</v>
      </c>
      <c r="G462" s="20">
        <f t="shared" si="24"/>
        <v>0</v>
      </c>
      <c r="H462" s="21">
        <v>2361</v>
      </c>
    </row>
    <row r="463" spans="1:8" ht="24.75" hidden="1">
      <c r="A463" s="19" t="s">
        <v>912</v>
      </c>
      <c r="B463" s="18" t="s">
        <v>279</v>
      </c>
      <c r="C463" s="18" t="s">
        <v>465</v>
      </c>
      <c r="D463" s="18" t="s">
        <v>1472</v>
      </c>
      <c r="E463" s="18" t="s">
        <v>384</v>
      </c>
      <c r="F463" s="20">
        <f>F464</f>
        <v>0</v>
      </c>
      <c r="G463" s="20">
        <f t="shared" si="24"/>
        <v>0</v>
      </c>
      <c r="H463" s="20">
        <f>H464</f>
        <v>0</v>
      </c>
    </row>
    <row r="464" spans="1:8" ht="24.75" hidden="1">
      <c r="A464" s="19" t="s">
        <v>69</v>
      </c>
      <c r="B464" s="18" t="s">
        <v>279</v>
      </c>
      <c r="C464" s="18" t="s">
        <v>465</v>
      </c>
      <c r="D464" s="18" t="s">
        <v>1472</v>
      </c>
      <c r="E464" s="18" t="s">
        <v>70</v>
      </c>
      <c r="F464" s="20">
        <f>F465</f>
        <v>0</v>
      </c>
      <c r="G464" s="20">
        <f t="shared" si="24"/>
        <v>0</v>
      </c>
      <c r="H464" s="20">
        <f>H465</f>
        <v>0</v>
      </c>
    </row>
    <row r="465" spans="1:8" ht="24.75" hidden="1">
      <c r="A465" s="19" t="s">
        <v>68</v>
      </c>
      <c r="B465" s="18" t="s">
        <v>279</v>
      </c>
      <c r="C465" s="18" t="s">
        <v>465</v>
      </c>
      <c r="D465" s="18" t="s">
        <v>1472</v>
      </c>
      <c r="E465" s="18" t="s">
        <v>1807</v>
      </c>
      <c r="F465" s="21">
        <v>0</v>
      </c>
      <c r="G465" s="20">
        <f t="shared" si="24"/>
        <v>0</v>
      </c>
      <c r="H465" s="21">
        <v>0</v>
      </c>
    </row>
    <row r="466" spans="1:8" ht="24">
      <c r="A466" s="33" t="s">
        <v>1265</v>
      </c>
      <c r="B466" s="18" t="s">
        <v>279</v>
      </c>
      <c r="C466" s="18" t="s">
        <v>465</v>
      </c>
      <c r="D466" s="18" t="s">
        <v>1055</v>
      </c>
      <c r="E466" s="18"/>
      <c r="F466" s="20">
        <f>F467</f>
        <v>57250</v>
      </c>
      <c r="G466" s="20">
        <f>G467</f>
        <v>57250</v>
      </c>
      <c r="H466" s="20">
        <f>H467</f>
        <v>0</v>
      </c>
    </row>
    <row r="467" spans="1:8" ht="24">
      <c r="A467" s="19" t="s">
        <v>912</v>
      </c>
      <c r="B467" s="18" t="s">
        <v>279</v>
      </c>
      <c r="C467" s="18" t="s">
        <v>465</v>
      </c>
      <c r="D467" s="18" t="s">
        <v>936</v>
      </c>
      <c r="E467" s="18" t="s">
        <v>384</v>
      </c>
      <c r="F467" s="20">
        <f>F468+F470</f>
        <v>57250</v>
      </c>
      <c r="G467" s="20">
        <f aca="true" t="shared" si="25" ref="G467:G474">F467-H467</f>
        <v>57250</v>
      </c>
      <c r="H467" s="20">
        <f>H468+H470</f>
        <v>0</v>
      </c>
    </row>
    <row r="468" spans="1:8" ht="24">
      <c r="A468" s="19" t="s">
        <v>69</v>
      </c>
      <c r="B468" s="18" t="s">
        <v>279</v>
      </c>
      <c r="C468" s="18" t="s">
        <v>465</v>
      </c>
      <c r="D468" s="18" t="s">
        <v>936</v>
      </c>
      <c r="E468" s="18" t="s">
        <v>70</v>
      </c>
      <c r="F468" s="20">
        <f>F469</f>
        <v>48099</v>
      </c>
      <c r="G468" s="20">
        <f t="shared" si="25"/>
        <v>48099</v>
      </c>
      <c r="H468" s="20">
        <f>H469</f>
        <v>0</v>
      </c>
    </row>
    <row r="469" spans="1:8" ht="24">
      <c r="A469" s="19" t="s">
        <v>68</v>
      </c>
      <c r="B469" s="18" t="s">
        <v>279</v>
      </c>
      <c r="C469" s="18" t="s">
        <v>465</v>
      </c>
      <c r="D469" s="18" t="s">
        <v>936</v>
      </c>
      <c r="E469" s="18" t="s">
        <v>1807</v>
      </c>
      <c r="F469" s="21">
        <f>48099</f>
        <v>48099</v>
      </c>
      <c r="G469" s="20">
        <f t="shared" si="25"/>
        <v>48099</v>
      </c>
      <c r="H469" s="21"/>
    </row>
    <row r="470" spans="1:8" ht="24">
      <c r="A470" s="19" t="s">
        <v>629</v>
      </c>
      <c r="B470" s="18" t="s">
        <v>279</v>
      </c>
      <c r="C470" s="18" t="s">
        <v>465</v>
      </c>
      <c r="D470" s="18" t="s">
        <v>936</v>
      </c>
      <c r="E470" s="18" t="s">
        <v>403</v>
      </c>
      <c r="F470" s="20">
        <f>F471</f>
        <v>9151</v>
      </c>
      <c r="G470" s="20">
        <f t="shared" si="25"/>
        <v>9151</v>
      </c>
      <c r="H470" s="21"/>
    </row>
    <row r="471" spans="1:8" ht="24">
      <c r="A471" s="19" t="s">
        <v>628</v>
      </c>
      <c r="B471" s="18" t="s">
        <v>279</v>
      </c>
      <c r="C471" s="18" t="s">
        <v>465</v>
      </c>
      <c r="D471" s="18" t="s">
        <v>936</v>
      </c>
      <c r="E471" s="18" t="s">
        <v>404</v>
      </c>
      <c r="F471" s="21">
        <v>9151</v>
      </c>
      <c r="G471" s="20">
        <f t="shared" si="25"/>
        <v>9151</v>
      </c>
      <c r="H471" s="21"/>
    </row>
    <row r="472" spans="1:8" ht="19.5" customHeight="1">
      <c r="A472" s="33" t="s">
        <v>1266</v>
      </c>
      <c r="B472" s="18" t="s">
        <v>279</v>
      </c>
      <c r="C472" s="18" t="s">
        <v>465</v>
      </c>
      <c r="D472" s="18" t="s">
        <v>1056</v>
      </c>
      <c r="E472" s="18"/>
      <c r="F472" s="20">
        <f>F473+F476</f>
        <v>24656</v>
      </c>
      <c r="G472" s="20">
        <f t="shared" si="25"/>
        <v>21147</v>
      </c>
      <c r="H472" s="20">
        <f>H473+H476</f>
        <v>3509</v>
      </c>
    </row>
    <row r="473" spans="1:8" ht="59.25" customHeight="1">
      <c r="A473" s="38" t="s">
        <v>1287</v>
      </c>
      <c r="B473" s="18" t="s">
        <v>279</v>
      </c>
      <c r="C473" s="18" t="s">
        <v>465</v>
      </c>
      <c r="D473" s="18" t="s">
        <v>226</v>
      </c>
      <c r="E473" s="18" t="s">
        <v>384</v>
      </c>
      <c r="F473" s="20">
        <f>F474</f>
        <v>3509</v>
      </c>
      <c r="G473" s="20">
        <f t="shared" si="25"/>
        <v>0</v>
      </c>
      <c r="H473" s="20">
        <f>H474</f>
        <v>3509</v>
      </c>
    </row>
    <row r="474" spans="1:8" ht="19.5" customHeight="1">
      <c r="A474" s="19" t="s">
        <v>69</v>
      </c>
      <c r="B474" s="18" t="s">
        <v>279</v>
      </c>
      <c r="C474" s="18" t="s">
        <v>465</v>
      </c>
      <c r="D474" s="18" t="s">
        <v>226</v>
      </c>
      <c r="E474" s="18" t="s">
        <v>70</v>
      </c>
      <c r="F474" s="20">
        <f>F475</f>
        <v>3509</v>
      </c>
      <c r="G474" s="20">
        <f t="shared" si="25"/>
        <v>0</v>
      </c>
      <c r="H474" s="20">
        <f>H475</f>
        <v>3509</v>
      </c>
    </row>
    <row r="475" spans="1:8" ht="19.5" customHeight="1">
      <c r="A475" s="19" t="s">
        <v>68</v>
      </c>
      <c r="B475" s="18" t="s">
        <v>279</v>
      </c>
      <c r="C475" s="18" t="s">
        <v>465</v>
      </c>
      <c r="D475" s="18" t="s">
        <v>226</v>
      </c>
      <c r="E475" s="18" t="s">
        <v>1807</v>
      </c>
      <c r="F475" s="21">
        <v>3509</v>
      </c>
      <c r="G475" s="20"/>
      <c r="H475" s="21">
        <v>3509</v>
      </c>
    </row>
    <row r="476" spans="1:8" ht="24">
      <c r="A476" s="19" t="s">
        <v>912</v>
      </c>
      <c r="B476" s="18" t="s">
        <v>279</v>
      </c>
      <c r="C476" s="18" t="s">
        <v>465</v>
      </c>
      <c r="D476" s="18" t="s">
        <v>937</v>
      </c>
      <c r="E476" s="18" t="s">
        <v>384</v>
      </c>
      <c r="F476" s="20">
        <f>F477</f>
        <v>21147</v>
      </c>
      <c r="G476" s="20">
        <f>F476-H476</f>
        <v>21147</v>
      </c>
      <c r="H476" s="20">
        <f>H477</f>
        <v>0</v>
      </c>
    </row>
    <row r="477" spans="1:8" ht="24">
      <c r="A477" s="19" t="s">
        <v>69</v>
      </c>
      <c r="B477" s="18" t="s">
        <v>279</v>
      </c>
      <c r="C477" s="18" t="s">
        <v>465</v>
      </c>
      <c r="D477" s="18" t="s">
        <v>937</v>
      </c>
      <c r="E477" s="18" t="s">
        <v>70</v>
      </c>
      <c r="F477" s="20">
        <f>F478</f>
        <v>21147</v>
      </c>
      <c r="G477" s="20">
        <f>F477-H477</f>
        <v>21147</v>
      </c>
      <c r="H477" s="20">
        <f>H478</f>
        <v>0</v>
      </c>
    </row>
    <row r="478" spans="1:8" ht="24">
      <c r="A478" s="19" t="s">
        <v>68</v>
      </c>
      <c r="B478" s="18" t="s">
        <v>279</v>
      </c>
      <c r="C478" s="18" t="s">
        <v>465</v>
      </c>
      <c r="D478" s="18" t="s">
        <v>937</v>
      </c>
      <c r="E478" s="18" t="s">
        <v>1807</v>
      </c>
      <c r="F478" s="21">
        <f>21147</f>
        <v>21147</v>
      </c>
      <c r="G478" s="20">
        <f>F478-H478</f>
        <v>21147</v>
      </c>
      <c r="H478" s="21">
        <v>0</v>
      </c>
    </row>
    <row r="479" spans="1:8" ht="24">
      <c r="A479" s="289" t="s">
        <v>1430</v>
      </c>
      <c r="B479" s="18" t="s">
        <v>279</v>
      </c>
      <c r="C479" s="18" t="s">
        <v>465</v>
      </c>
      <c r="D479" s="18" t="s">
        <v>1431</v>
      </c>
      <c r="E479" s="18"/>
      <c r="F479" s="20">
        <f>F480</f>
        <v>791</v>
      </c>
      <c r="G479" s="20">
        <f>G480</f>
        <v>791</v>
      </c>
      <c r="H479" s="20">
        <f>H480</f>
        <v>0</v>
      </c>
    </row>
    <row r="480" spans="1:8" ht="48">
      <c r="A480" s="19" t="s">
        <v>151</v>
      </c>
      <c r="B480" s="18" t="s">
        <v>279</v>
      </c>
      <c r="C480" s="18" t="s">
        <v>465</v>
      </c>
      <c r="D480" s="18" t="s">
        <v>150</v>
      </c>
      <c r="E480" s="18" t="s">
        <v>384</v>
      </c>
      <c r="F480" s="20">
        <f>F481+F483</f>
        <v>791</v>
      </c>
      <c r="G480" s="20">
        <f>G481+G483</f>
        <v>791</v>
      </c>
      <c r="H480" s="20">
        <f>H481</f>
        <v>0</v>
      </c>
    </row>
    <row r="481" spans="1:8" ht="24">
      <c r="A481" s="19" t="s">
        <v>69</v>
      </c>
      <c r="B481" s="18" t="s">
        <v>279</v>
      </c>
      <c r="C481" s="18" t="s">
        <v>465</v>
      </c>
      <c r="D481" s="18" t="s">
        <v>150</v>
      </c>
      <c r="E481" s="18" t="s">
        <v>70</v>
      </c>
      <c r="F481" s="21">
        <f>F482</f>
        <v>269.5</v>
      </c>
      <c r="G481" s="20">
        <f aca="true" t="shared" si="26" ref="G481:G486">F481-H481</f>
        <v>269.5</v>
      </c>
      <c r="H481" s="21"/>
    </row>
    <row r="482" spans="1:8" ht="24">
      <c r="A482" s="19" t="s">
        <v>68</v>
      </c>
      <c r="B482" s="18" t="s">
        <v>279</v>
      </c>
      <c r="C482" s="18" t="s">
        <v>465</v>
      </c>
      <c r="D482" s="18" t="s">
        <v>150</v>
      </c>
      <c r="E482" s="18" t="s">
        <v>1807</v>
      </c>
      <c r="F482" s="21">
        <v>269.5</v>
      </c>
      <c r="G482" s="20">
        <f t="shared" si="26"/>
        <v>269.5</v>
      </c>
      <c r="H482" s="21"/>
    </row>
    <row r="483" spans="1:8" ht="24">
      <c r="A483" s="19" t="s">
        <v>629</v>
      </c>
      <c r="B483" s="18" t="s">
        <v>279</v>
      </c>
      <c r="C483" s="18" t="s">
        <v>465</v>
      </c>
      <c r="D483" s="18" t="s">
        <v>150</v>
      </c>
      <c r="E483" s="18" t="s">
        <v>403</v>
      </c>
      <c r="F483" s="21">
        <f>F484</f>
        <v>521.5</v>
      </c>
      <c r="G483" s="20">
        <f t="shared" si="26"/>
        <v>521.5</v>
      </c>
      <c r="H483" s="21"/>
    </row>
    <row r="484" spans="1:8" ht="24">
      <c r="A484" s="19" t="s">
        <v>628</v>
      </c>
      <c r="B484" s="18" t="s">
        <v>279</v>
      </c>
      <c r="C484" s="18" t="s">
        <v>465</v>
      </c>
      <c r="D484" s="18" t="s">
        <v>150</v>
      </c>
      <c r="E484" s="18" t="s">
        <v>404</v>
      </c>
      <c r="F484" s="21">
        <v>521.5</v>
      </c>
      <c r="G484" s="20">
        <f t="shared" si="26"/>
        <v>521.5</v>
      </c>
      <c r="H484" s="21"/>
    </row>
    <row r="485" spans="1:10" ht="24">
      <c r="A485" s="34" t="s">
        <v>808</v>
      </c>
      <c r="B485" s="18" t="s">
        <v>279</v>
      </c>
      <c r="C485" s="18" t="s">
        <v>465</v>
      </c>
      <c r="D485" s="18" t="s">
        <v>807</v>
      </c>
      <c r="E485" s="18"/>
      <c r="F485" s="20">
        <f>F486+F497+F503+F514+F522+F531</f>
        <v>265403</v>
      </c>
      <c r="G485" s="20">
        <f t="shared" si="26"/>
        <v>265403</v>
      </c>
      <c r="H485" s="105"/>
      <c r="I485" s="12"/>
      <c r="J485" s="17"/>
    </row>
    <row r="486" spans="1:10" ht="36">
      <c r="A486" s="19" t="s">
        <v>945</v>
      </c>
      <c r="B486" s="18" t="s">
        <v>279</v>
      </c>
      <c r="C486" s="18" t="s">
        <v>465</v>
      </c>
      <c r="D486" s="18" t="s">
        <v>829</v>
      </c>
      <c r="E486" s="18" t="s">
        <v>384</v>
      </c>
      <c r="F486" s="319">
        <f>F487+F492</f>
        <v>140099</v>
      </c>
      <c r="G486" s="20">
        <f t="shared" si="26"/>
        <v>140099</v>
      </c>
      <c r="H486" s="105"/>
      <c r="I486" s="12"/>
      <c r="J486" s="17"/>
    </row>
    <row r="487" spans="1:10" ht="24">
      <c r="A487" s="19" t="s">
        <v>69</v>
      </c>
      <c r="B487" s="60" t="s">
        <v>279</v>
      </c>
      <c r="C487" s="60" t="s">
        <v>465</v>
      </c>
      <c r="D487" s="60" t="s">
        <v>829</v>
      </c>
      <c r="E487" s="60" t="s">
        <v>70</v>
      </c>
      <c r="F487" s="20">
        <f>F488+F489</f>
        <v>5613</v>
      </c>
      <c r="G487" s="20">
        <f aca="true" t="shared" si="27" ref="G487:G521">F487-H487</f>
        <v>5613</v>
      </c>
      <c r="H487" s="105"/>
      <c r="I487" s="12"/>
      <c r="J487" s="17"/>
    </row>
    <row r="488" spans="1:10" ht="24">
      <c r="A488" s="19" t="s">
        <v>68</v>
      </c>
      <c r="B488" s="60" t="s">
        <v>279</v>
      </c>
      <c r="C488" s="60" t="s">
        <v>465</v>
      </c>
      <c r="D488" s="60" t="s">
        <v>829</v>
      </c>
      <c r="E488" s="60" t="s">
        <v>1807</v>
      </c>
      <c r="F488" s="21">
        <f>3825+13-180</f>
        <v>3658</v>
      </c>
      <c r="G488" s="20">
        <f t="shared" si="27"/>
        <v>3658</v>
      </c>
      <c r="H488" s="105"/>
      <c r="I488" s="12"/>
      <c r="J488" s="17"/>
    </row>
    <row r="489" spans="1:10" ht="24">
      <c r="A489" s="19" t="s">
        <v>946</v>
      </c>
      <c r="B489" s="60" t="s">
        <v>279</v>
      </c>
      <c r="C489" s="60" t="s">
        <v>465</v>
      </c>
      <c r="D489" s="60" t="s">
        <v>829</v>
      </c>
      <c r="E489" s="60" t="s">
        <v>1068</v>
      </c>
      <c r="F489" s="20">
        <f>F490+F491</f>
        <v>1955</v>
      </c>
      <c r="G489" s="20">
        <f t="shared" si="27"/>
        <v>1955</v>
      </c>
      <c r="H489" s="105"/>
      <c r="I489" s="12"/>
      <c r="J489" s="17"/>
    </row>
    <row r="490" spans="1:10" ht="36">
      <c r="A490" s="19" t="s">
        <v>1196</v>
      </c>
      <c r="B490" s="60" t="s">
        <v>279</v>
      </c>
      <c r="C490" s="60" t="s">
        <v>465</v>
      </c>
      <c r="D490" s="60" t="s">
        <v>829</v>
      </c>
      <c r="E490" s="60" t="s">
        <v>1068</v>
      </c>
      <c r="F490" s="21">
        <v>755</v>
      </c>
      <c r="G490" s="20">
        <f t="shared" si="27"/>
        <v>755</v>
      </c>
      <c r="H490" s="105"/>
      <c r="I490" s="12"/>
      <c r="J490" s="17"/>
    </row>
    <row r="491" spans="1:10" ht="24">
      <c r="A491" s="19" t="s">
        <v>1544</v>
      </c>
      <c r="B491" s="60" t="s">
        <v>279</v>
      </c>
      <c r="C491" s="60" t="s">
        <v>465</v>
      </c>
      <c r="D491" s="60" t="s">
        <v>829</v>
      </c>
      <c r="E491" s="60" t="s">
        <v>1068</v>
      </c>
      <c r="F491" s="21">
        <v>1200</v>
      </c>
      <c r="G491" s="20">
        <f t="shared" si="27"/>
        <v>1200</v>
      </c>
      <c r="H491" s="105"/>
      <c r="I491" s="12"/>
      <c r="J491" s="17"/>
    </row>
    <row r="492" spans="1:10" ht="24">
      <c r="A492" s="19" t="s">
        <v>629</v>
      </c>
      <c r="B492" s="60" t="s">
        <v>279</v>
      </c>
      <c r="C492" s="60" t="s">
        <v>465</v>
      </c>
      <c r="D492" s="60" t="s">
        <v>829</v>
      </c>
      <c r="E492" s="60" t="s">
        <v>403</v>
      </c>
      <c r="F492" s="20">
        <f>F493+F494</f>
        <v>134486</v>
      </c>
      <c r="G492" s="20">
        <f t="shared" si="27"/>
        <v>134486</v>
      </c>
      <c r="H492" s="105"/>
      <c r="I492" s="12"/>
      <c r="J492" s="17"/>
    </row>
    <row r="493" spans="1:10" ht="24">
      <c r="A493" s="19" t="s">
        <v>628</v>
      </c>
      <c r="B493" s="60" t="s">
        <v>279</v>
      </c>
      <c r="C493" s="60" t="s">
        <v>465</v>
      </c>
      <c r="D493" s="60" t="s">
        <v>829</v>
      </c>
      <c r="E493" s="60" t="s">
        <v>404</v>
      </c>
      <c r="F493" s="21">
        <f>121312+154+3631-8881</f>
        <v>116216</v>
      </c>
      <c r="G493" s="20">
        <f t="shared" si="27"/>
        <v>116216</v>
      </c>
      <c r="H493" s="105"/>
      <c r="I493" s="12"/>
      <c r="J493" s="17"/>
    </row>
    <row r="494" spans="1:10" ht="24">
      <c r="A494" s="19" t="s">
        <v>1255</v>
      </c>
      <c r="B494" s="60" t="s">
        <v>279</v>
      </c>
      <c r="C494" s="60" t="s">
        <v>465</v>
      </c>
      <c r="D494" s="60" t="s">
        <v>829</v>
      </c>
      <c r="E494" s="60" t="s">
        <v>786</v>
      </c>
      <c r="F494" s="20">
        <f>F495+F496</f>
        <v>18270</v>
      </c>
      <c r="G494" s="20">
        <f t="shared" si="27"/>
        <v>18270</v>
      </c>
      <c r="H494" s="105"/>
      <c r="I494" s="12"/>
      <c r="J494" s="17"/>
    </row>
    <row r="495" spans="1:10" ht="36">
      <c r="A495" s="19" t="s">
        <v>1197</v>
      </c>
      <c r="B495" s="60" t="s">
        <v>279</v>
      </c>
      <c r="C495" s="60" t="s">
        <v>465</v>
      </c>
      <c r="D495" s="60" t="s">
        <v>829</v>
      </c>
      <c r="E495" s="60" t="s">
        <v>786</v>
      </c>
      <c r="F495" s="21">
        <v>7270</v>
      </c>
      <c r="G495" s="20">
        <f t="shared" si="27"/>
        <v>7270</v>
      </c>
      <c r="H495" s="105"/>
      <c r="I495" s="12"/>
      <c r="J495" s="17"/>
    </row>
    <row r="496" spans="1:10" ht="36">
      <c r="A496" s="19" t="s">
        <v>1304</v>
      </c>
      <c r="B496" s="60" t="s">
        <v>279</v>
      </c>
      <c r="C496" s="60" t="s">
        <v>465</v>
      </c>
      <c r="D496" s="60" t="s">
        <v>829</v>
      </c>
      <c r="E496" s="60" t="s">
        <v>786</v>
      </c>
      <c r="F496" s="21">
        <v>11000</v>
      </c>
      <c r="G496" s="20">
        <f t="shared" si="27"/>
        <v>11000</v>
      </c>
      <c r="H496" s="105"/>
      <c r="I496" s="12"/>
      <c r="J496" s="17"/>
    </row>
    <row r="497" spans="1:10" ht="36">
      <c r="A497" s="19" t="s">
        <v>947</v>
      </c>
      <c r="B497" s="60" t="s">
        <v>279</v>
      </c>
      <c r="C497" s="60" t="s">
        <v>465</v>
      </c>
      <c r="D497" s="60" t="s">
        <v>737</v>
      </c>
      <c r="E497" s="60" t="s">
        <v>384</v>
      </c>
      <c r="F497" s="20">
        <f>F498</f>
        <v>12974</v>
      </c>
      <c r="G497" s="20">
        <f t="shared" si="27"/>
        <v>12974</v>
      </c>
      <c r="H497" s="105"/>
      <c r="I497" s="12"/>
      <c r="J497" s="17"/>
    </row>
    <row r="498" spans="1:10" ht="24">
      <c r="A498" s="19" t="s">
        <v>69</v>
      </c>
      <c r="B498" s="60" t="s">
        <v>279</v>
      </c>
      <c r="C498" s="60" t="s">
        <v>465</v>
      </c>
      <c r="D498" s="60" t="s">
        <v>737</v>
      </c>
      <c r="E498" s="60" t="s">
        <v>70</v>
      </c>
      <c r="F498" s="20">
        <f>F499+F500</f>
        <v>12974</v>
      </c>
      <c r="G498" s="20">
        <f t="shared" si="27"/>
        <v>12974</v>
      </c>
      <c r="H498" s="105"/>
      <c r="I498" s="12"/>
      <c r="J498" s="17"/>
    </row>
    <row r="499" spans="1:10" ht="24">
      <c r="A499" s="19" t="s">
        <v>68</v>
      </c>
      <c r="B499" s="60" t="s">
        <v>279</v>
      </c>
      <c r="C499" s="60" t="s">
        <v>465</v>
      </c>
      <c r="D499" s="60" t="s">
        <v>737</v>
      </c>
      <c r="E499" s="60" t="s">
        <v>1807</v>
      </c>
      <c r="F499" s="21">
        <v>11789</v>
      </c>
      <c r="G499" s="20">
        <f t="shared" si="27"/>
        <v>11789</v>
      </c>
      <c r="H499" s="105"/>
      <c r="I499" s="12"/>
      <c r="J499" s="17"/>
    </row>
    <row r="500" spans="1:10" ht="24">
      <c r="A500" s="19" t="s">
        <v>946</v>
      </c>
      <c r="B500" s="60" t="s">
        <v>279</v>
      </c>
      <c r="C500" s="60" t="s">
        <v>465</v>
      </c>
      <c r="D500" s="60" t="s">
        <v>737</v>
      </c>
      <c r="E500" s="60" t="s">
        <v>1068</v>
      </c>
      <c r="F500" s="20">
        <f>F501+F502</f>
        <v>1185</v>
      </c>
      <c r="G500" s="20">
        <f t="shared" si="27"/>
        <v>1185</v>
      </c>
      <c r="H500" s="105"/>
      <c r="I500" s="12"/>
      <c r="J500" s="17"/>
    </row>
    <row r="501" spans="1:10" ht="36">
      <c r="A501" s="19" t="s">
        <v>1196</v>
      </c>
      <c r="B501" s="60" t="s">
        <v>279</v>
      </c>
      <c r="C501" s="60" t="s">
        <v>465</v>
      </c>
      <c r="D501" s="60" t="s">
        <v>737</v>
      </c>
      <c r="E501" s="60" t="s">
        <v>1068</v>
      </c>
      <c r="F501" s="21">
        <v>585</v>
      </c>
      <c r="G501" s="20">
        <f t="shared" si="27"/>
        <v>585</v>
      </c>
      <c r="H501" s="105"/>
      <c r="I501" s="12"/>
      <c r="J501" s="17"/>
    </row>
    <row r="502" spans="1:10" ht="24">
      <c r="A502" s="19" t="s">
        <v>1544</v>
      </c>
      <c r="B502" s="60" t="s">
        <v>279</v>
      </c>
      <c r="C502" s="60" t="s">
        <v>465</v>
      </c>
      <c r="D502" s="60" t="s">
        <v>737</v>
      </c>
      <c r="E502" s="60" t="s">
        <v>1068</v>
      </c>
      <c r="F502" s="21">
        <v>600</v>
      </c>
      <c r="G502" s="20">
        <f t="shared" si="27"/>
        <v>600</v>
      </c>
      <c r="H502" s="105"/>
      <c r="I502" s="12"/>
      <c r="J502" s="17"/>
    </row>
    <row r="503" spans="1:10" ht="48">
      <c r="A503" s="19" t="s">
        <v>1540</v>
      </c>
      <c r="B503" s="60" t="s">
        <v>279</v>
      </c>
      <c r="C503" s="60" t="s">
        <v>465</v>
      </c>
      <c r="D503" s="60" t="s">
        <v>738</v>
      </c>
      <c r="E503" s="60" t="s">
        <v>384</v>
      </c>
      <c r="F503" s="20">
        <f>F504+F505+F510</f>
        <v>90239</v>
      </c>
      <c r="G503" s="20">
        <f t="shared" si="27"/>
        <v>90239</v>
      </c>
      <c r="H503" s="105"/>
      <c r="I503" s="12"/>
      <c r="J503" s="17"/>
    </row>
    <row r="504" spans="1:10" ht="24.75" hidden="1">
      <c r="A504" s="19" t="s">
        <v>960</v>
      </c>
      <c r="B504" s="60" t="s">
        <v>279</v>
      </c>
      <c r="C504" s="60" t="s">
        <v>465</v>
      </c>
      <c r="D504" s="60" t="s">
        <v>738</v>
      </c>
      <c r="E504" s="60" t="s">
        <v>1581</v>
      </c>
      <c r="F504" s="21"/>
      <c r="G504" s="20">
        <f t="shared" si="27"/>
        <v>0</v>
      </c>
      <c r="H504" s="105"/>
      <c r="I504" s="12"/>
      <c r="J504" s="17"/>
    </row>
    <row r="505" spans="1:10" ht="24">
      <c r="A505" s="19" t="s">
        <v>69</v>
      </c>
      <c r="B505" s="60" t="s">
        <v>279</v>
      </c>
      <c r="C505" s="60" t="s">
        <v>465</v>
      </c>
      <c r="D505" s="60" t="s">
        <v>738</v>
      </c>
      <c r="E505" s="60" t="s">
        <v>70</v>
      </c>
      <c r="F505" s="20">
        <f>F506+F507</f>
        <v>88237</v>
      </c>
      <c r="G505" s="20">
        <f t="shared" si="27"/>
        <v>88237</v>
      </c>
      <c r="H505" s="105"/>
      <c r="I505" s="12"/>
      <c r="J505" s="17"/>
    </row>
    <row r="506" spans="1:10" ht="24">
      <c r="A506" s="19" t="s">
        <v>68</v>
      </c>
      <c r="B506" s="60" t="s">
        <v>279</v>
      </c>
      <c r="C506" s="60" t="s">
        <v>465</v>
      </c>
      <c r="D506" s="60" t="s">
        <v>738</v>
      </c>
      <c r="E506" s="60" t="s">
        <v>1807</v>
      </c>
      <c r="F506" s="21">
        <v>85883</v>
      </c>
      <c r="G506" s="20">
        <f t="shared" si="27"/>
        <v>85883</v>
      </c>
      <c r="H506" s="105"/>
      <c r="I506" s="12"/>
      <c r="J506" s="17"/>
    </row>
    <row r="507" spans="1:10" ht="24">
      <c r="A507" s="19" t="s">
        <v>946</v>
      </c>
      <c r="B507" s="60" t="s">
        <v>279</v>
      </c>
      <c r="C507" s="60" t="s">
        <v>465</v>
      </c>
      <c r="D507" s="60" t="s">
        <v>738</v>
      </c>
      <c r="E507" s="60" t="s">
        <v>1068</v>
      </c>
      <c r="F507" s="20">
        <f>F508+F509</f>
        <v>2354</v>
      </c>
      <c r="G507" s="20">
        <f t="shared" si="27"/>
        <v>2354</v>
      </c>
      <c r="H507" s="105"/>
      <c r="I507" s="12"/>
      <c r="J507" s="17"/>
    </row>
    <row r="508" spans="1:10" ht="48">
      <c r="A508" s="19" t="s">
        <v>1198</v>
      </c>
      <c r="B508" s="60" t="s">
        <v>279</v>
      </c>
      <c r="C508" s="60" t="s">
        <v>465</v>
      </c>
      <c r="D508" s="60" t="s">
        <v>738</v>
      </c>
      <c r="E508" s="60" t="s">
        <v>1068</v>
      </c>
      <c r="F508" s="21">
        <v>404</v>
      </c>
      <c r="G508" s="20">
        <f t="shared" si="27"/>
        <v>404</v>
      </c>
      <c r="H508" s="105"/>
      <c r="I508" s="12"/>
      <c r="J508" s="17"/>
    </row>
    <row r="509" spans="1:10" ht="24">
      <c r="A509" s="19" t="s">
        <v>1544</v>
      </c>
      <c r="B509" s="60" t="s">
        <v>279</v>
      </c>
      <c r="C509" s="60" t="s">
        <v>465</v>
      </c>
      <c r="D509" s="60" t="s">
        <v>738</v>
      </c>
      <c r="E509" s="60" t="s">
        <v>1068</v>
      </c>
      <c r="F509" s="21">
        <v>1950</v>
      </c>
      <c r="G509" s="20">
        <f t="shared" si="27"/>
        <v>1950</v>
      </c>
      <c r="H509" s="105"/>
      <c r="I509" s="12"/>
      <c r="J509" s="17"/>
    </row>
    <row r="510" spans="1:10" ht="24">
      <c r="A510" s="19" t="s">
        <v>629</v>
      </c>
      <c r="B510" s="60" t="s">
        <v>279</v>
      </c>
      <c r="C510" s="60" t="s">
        <v>465</v>
      </c>
      <c r="D510" s="60" t="s">
        <v>738</v>
      </c>
      <c r="E510" s="60" t="s">
        <v>403</v>
      </c>
      <c r="F510" s="20">
        <f>F511+F512</f>
        <v>2002</v>
      </c>
      <c r="G510" s="20">
        <f t="shared" si="27"/>
        <v>2002</v>
      </c>
      <c r="H510" s="105"/>
      <c r="I510" s="12"/>
      <c r="J510" s="17"/>
    </row>
    <row r="511" spans="1:10" ht="24">
      <c r="A511" s="19" t="s">
        <v>628</v>
      </c>
      <c r="B511" s="60" t="s">
        <v>279</v>
      </c>
      <c r="C511" s="60" t="s">
        <v>465</v>
      </c>
      <c r="D511" s="60" t="s">
        <v>738</v>
      </c>
      <c r="E511" s="60" t="s">
        <v>404</v>
      </c>
      <c r="F511" s="21">
        <v>1702</v>
      </c>
      <c r="G511" s="20">
        <f t="shared" si="27"/>
        <v>1702</v>
      </c>
      <c r="H511" s="105"/>
      <c r="I511" s="12"/>
      <c r="J511" s="17"/>
    </row>
    <row r="512" spans="1:10" ht="24">
      <c r="A512" s="19" t="s">
        <v>1541</v>
      </c>
      <c r="B512" s="60" t="s">
        <v>279</v>
      </c>
      <c r="C512" s="60" t="s">
        <v>465</v>
      </c>
      <c r="D512" s="60" t="s">
        <v>738</v>
      </c>
      <c r="E512" s="60" t="s">
        <v>786</v>
      </c>
      <c r="F512" s="20">
        <f>F513</f>
        <v>300</v>
      </c>
      <c r="G512" s="20">
        <f t="shared" si="27"/>
        <v>300</v>
      </c>
      <c r="H512" s="105"/>
      <c r="I512" s="12"/>
      <c r="J512" s="17"/>
    </row>
    <row r="513" spans="1:10" ht="24">
      <c r="A513" s="19" t="s">
        <v>1542</v>
      </c>
      <c r="B513" s="60" t="s">
        <v>279</v>
      </c>
      <c r="C513" s="60" t="s">
        <v>465</v>
      </c>
      <c r="D513" s="60" t="s">
        <v>738</v>
      </c>
      <c r="E513" s="60" t="s">
        <v>786</v>
      </c>
      <c r="F513" s="21">
        <v>300</v>
      </c>
      <c r="G513" s="20">
        <f t="shared" si="27"/>
        <v>300</v>
      </c>
      <c r="H513" s="105"/>
      <c r="I513" s="12"/>
      <c r="J513" s="17"/>
    </row>
    <row r="514" spans="1:10" ht="49.5" customHeight="1">
      <c r="A514" s="19" t="s">
        <v>1233</v>
      </c>
      <c r="B514" s="60" t="s">
        <v>279</v>
      </c>
      <c r="C514" s="60" t="s">
        <v>465</v>
      </c>
      <c r="D514" s="60" t="s">
        <v>740</v>
      </c>
      <c r="E514" s="60" t="s">
        <v>384</v>
      </c>
      <c r="F514" s="20">
        <f>F515</f>
        <v>9119</v>
      </c>
      <c r="G514" s="20">
        <f t="shared" si="27"/>
        <v>9119</v>
      </c>
      <c r="H514" s="105"/>
      <c r="I514" s="12"/>
      <c r="J514" s="17"/>
    </row>
    <row r="515" spans="1:10" ht="24">
      <c r="A515" s="19" t="s">
        <v>69</v>
      </c>
      <c r="B515" s="60" t="s">
        <v>279</v>
      </c>
      <c r="C515" s="60" t="s">
        <v>465</v>
      </c>
      <c r="D515" s="60" t="s">
        <v>740</v>
      </c>
      <c r="E515" s="60" t="s">
        <v>70</v>
      </c>
      <c r="F515" s="20">
        <f>F516+F517</f>
        <v>9119</v>
      </c>
      <c r="G515" s="20">
        <f t="shared" si="27"/>
        <v>9119</v>
      </c>
      <c r="H515" s="105"/>
      <c r="I515" s="12"/>
      <c r="J515" s="17"/>
    </row>
    <row r="516" spans="1:10" ht="24">
      <c r="A516" s="19" t="s">
        <v>68</v>
      </c>
      <c r="B516" s="60" t="s">
        <v>279</v>
      </c>
      <c r="C516" s="60" t="s">
        <v>465</v>
      </c>
      <c r="D516" s="60" t="s">
        <v>740</v>
      </c>
      <c r="E516" s="60" t="s">
        <v>1807</v>
      </c>
      <c r="F516" s="21">
        <f>7604+80</f>
        <v>7684</v>
      </c>
      <c r="G516" s="20">
        <f t="shared" si="27"/>
        <v>7684</v>
      </c>
      <c r="H516" s="105"/>
      <c r="I516" s="12"/>
      <c r="J516" s="17"/>
    </row>
    <row r="517" spans="1:10" ht="24">
      <c r="A517" s="19" t="s">
        <v>946</v>
      </c>
      <c r="B517" s="60" t="s">
        <v>279</v>
      </c>
      <c r="C517" s="60" t="s">
        <v>465</v>
      </c>
      <c r="D517" s="60" t="s">
        <v>740</v>
      </c>
      <c r="E517" s="60" t="s">
        <v>1068</v>
      </c>
      <c r="F517" s="20">
        <f>F518+F519</f>
        <v>1435</v>
      </c>
      <c r="G517" s="20">
        <f t="shared" si="27"/>
        <v>1435</v>
      </c>
      <c r="H517" s="105"/>
      <c r="I517" s="12"/>
      <c r="J517" s="17"/>
    </row>
    <row r="518" spans="1:10" ht="36">
      <c r="A518" s="19" t="s">
        <v>1199</v>
      </c>
      <c r="B518" s="60" t="s">
        <v>279</v>
      </c>
      <c r="C518" s="60" t="s">
        <v>465</v>
      </c>
      <c r="D518" s="60" t="s">
        <v>740</v>
      </c>
      <c r="E518" s="60" t="s">
        <v>1068</v>
      </c>
      <c r="F518" s="21">
        <v>935</v>
      </c>
      <c r="G518" s="20">
        <f t="shared" si="27"/>
        <v>935</v>
      </c>
      <c r="H518" s="105"/>
      <c r="I518" s="12"/>
      <c r="J518" s="17"/>
    </row>
    <row r="519" spans="1:10" ht="24">
      <c r="A519" s="19" t="s">
        <v>1544</v>
      </c>
      <c r="B519" s="60" t="s">
        <v>279</v>
      </c>
      <c r="C519" s="60" t="s">
        <v>465</v>
      </c>
      <c r="D519" s="60" t="s">
        <v>740</v>
      </c>
      <c r="E519" s="60" t="s">
        <v>1068</v>
      </c>
      <c r="F519" s="21">
        <v>500</v>
      </c>
      <c r="G519" s="20">
        <f t="shared" si="27"/>
        <v>500</v>
      </c>
      <c r="H519" s="105"/>
      <c r="I519" s="12"/>
      <c r="J519" s="17"/>
    </row>
    <row r="520" spans="1:10" ht="53.25" customHeight="1" hidden="1">
      <c r="A520" s="19" t="s">
        <v>1234</v>
      </c>
      <c r="B520" s="60" t="s">
        <v>279</v>
      </c>
      <c r="C520" s="60" t="s">
        <v>465</v>
      </c>
      <c r="D520" s="60" t="s">
        <v>668</v>
      </c>
      <c r="E520" s="60" t="s">
        <v>384</v>
      </c>
      <c r="F520" s="20">
        <f>F521</f>
        <v>0</v>
      </c>
      <c r="G520" s="20">
        <f t="shared" si="27"/>
        <v>0</v>
      </c>
      <c r="H520" s="105"/>
      <c r="I520" s="12"/>
      <c r="J520" s="17"/>
    </row>
    <row r="521" spans="1:10" ht="28.5" customHeight="1" hidden="1">
      <c r="A521" s="19" t="s">
        <v>628</v>
      </c>
      <c r="B521" s="60" t="s">
        <v>279</v>
      </c>
      <c r="C521" s="60" t="s">
        <v>465</v>
      </c>
      <c r="D521" s="60" t="s">
        <v>668</v>
      </c>
      <c r="E521" s="60" t="s">
        <v>404</v>
      </c>
      <c r="F521" s="21"/>
      <c r="G521" s="20">
        <f t="shared" si="27"/>
        <v>0</v>
      </c>
      <c r="H521" s="105"/>
      <c r="I521" s="12"/>
      <c r="J521" s="17"/>
    </row>
    <row r="522" spans="1:10" ht="36">
      <c r="A522" s="19" t="s">
        <v>1528</v>
      </c>
      <c r="B522" s="60" t="s">
        <v>279</v>
      </c>
      <c r="C522" s="60" t="s">
        <v>465</v>
      </c>
      <c r="D522" s="60" t="s">
        <v>1519</v>
      </c>
      <c r="E522" s="12"/>
      <c r="F522" s="20">
        <f>F523+F528</f>
        <v>5372</v>
      </c>
      <c r="G522" s="20">
        <f aca="true" t="shared" si="28" ref="G522:G531">F522-H522</f>
        <v>5372</v>
      </c>
      <c r="H522" s="105"/>
      <c r="I522" s="12"/>
      <c r="J522" s="17"/>
    </row>
    <row r="523" spans="1:10" ht="48">
      <c r="A523" s="19" t="s">
        <v>1259</v>
      </c>
      <c r="B523" s="60" t="s">
        <v>279</v>
      </c>
      <c r="C523" s="60" t="s">
        <v>465</v>
      </c>
      <c r="D523" s="60" t="s">
        <v>1258</v>
      </c>
      <c r="E523" s="60" t="s">
        <v>384</v>
      </c>
      <c r="F523" s="20">
        <f>F525+F527</f>
        <v>5209</v>
      </c>
      <c r="G523" s="20">
        <f t="shared" si="28"/>
        <v>5209</v>
      </c>
      <c r="H523" s="105"/>
      <c r="I523" s="12"/>
      <c r="J523" s="17"/>
    </row>
    <row r="524" spans="1:10" ht="24">
      <c r="A524" s="19" t="s">
        <v>69</v>
      </c>
      <c r="B524" s="60" t="s">
        <v>279</v>
      </c>
      <c r="C524" s="60" t="s">
        <v>465</v>
      </c>
      <c r="D524" s="60" t="s">
        <v>1258</v>
      </c>
      <c r="E524" s="60" t="s">
        <v>70</v>
      </c>
      <c r="F524" s="20">
        <f>F525</f>
        <v>180</v>
      </c>
      <c r="G524" s="20">
        <f t="shared" si="28"/>
        <v>180</v>
      </c>
      <c r="H524" s="105"/>
      <c r="I524" s="12"/>
      <c r="J524" s="17"/>
    </row>
    <row r="525" spans="1:10" ht="24">
      <c r="A525" s="19" t="s">
        <v>68</v>
      </c>
      <c r="B525" s="60" t="s">
        <v>279</v>
      </c>
      <c r="C525" s="60" t="s">
        <v>465</v>
      </c>
      <c r="D525" s="60" t="s">
        <v>1258</v>
      </c>
      <c r="E525" s="60" t="s">
        <v>1807</v>
      </c>
      <c r="F525" s="21">
        <v>180</v>
      </c>
      <c r="G525" s="20">
        <f t="shared" si="28"/>
        <v>180</v>
      </c>
      <c r="H525" s="105"/>
      <c r="I525" s="12"/>
      <c r="J525" s="17"/>
    </row>
    <row r="526" spans="1:10" ht="24">
      <c r="A526" s="19" t="s">
        <v>629</v>
      </c>
      <c r="B526" s="60" t="s">
        <v>279</v>
      </c>
      <c r="C526" s="60" t="s">
        <v>465</v>
      </c>
      <c r="D526" s="60" t="s">
        <v>1258</v>
      </c>
      <c r="E526" s="60" t="s">
        <v>403</v>
      </c>
      <c r="F526" s="20">
        <f>F527</f>
        <v>5029</v>
      </c>
      <c r="G526" s="20">
        <f t="shared" si="28"/>
        <v>5029</v>
      </c>
      <c r="H526" s="105"/>
      <c r="I526" s="12"/>
      <c r="J526" s="17"/>
    </row>
    <row r="527" spans="1:10" ht="24">
      <c r="A527" s="19" t="s">
        <v>628</v>
      </c>
      <c r="B527" s="60" t="s">
        <v>279</v>
      </c>
      <c r="C527" s="60" t="s">
        <v>465</v>
      </c>
      <c r="D527" s="60" t="s">
        <v>1258</v>
      </c>
      <c r="E527" s="60" t="s">
        <v>404</v>
      </c>
      <c r="F527" s="21">
        <v>5029</v>
      </c>
      <c r="G527" s="20">
        <f t="shared" si="28"/>
        <v>5029</v>
      </c>
      <c r="H527" s="105"/>
      <c r="I527" s="12"/>
      <c r="J527" s="17"/>
    </row>
    <row r="528" spans="1:10" ht="60">
      <c r="A528" s="19" t="s">
        <v>1260</v>
      </c>
      <c r="B528" s="60" t="s">
        <v>279</v>
      </c>
      <c r="C528" s="60" t="s">
        <v>465</v>
      </c>
      <c r="D528" s="60" t="s">
        <v>1261</v>
      </c>
      <c r="E528" s="60" t="s">
        <v>384</v>
      </c>
      <c r="F528" s="20">
        <f>F529</f>
        <v>163</v>
      </c>
      <c r="G528" s="20">
        <f t="shared" si="28"/>
        <v>163</v>
      </c>
      <c r="H528" s="105"/>
      <c r="I528" s="12"/>
      <c r="J528" s="17"/>
    </row>
    <row r="529" spans="1:10" ht="24">
      <c r="A529" s="19" t="s">
        <v>69</v>
      </c>
      <c r="B529" s="60" t="s">
        <v>279</v>
      </c>
      <c r="C529" s="60" t="s">
        <v>465</v>
      </c>
      <c r="D529" s="60" t="s">
        <v>1261</v>
      </c>
      <c r="E529" s="60" t="s">
        <v>70</v>
      </c>
      <c r="F529" s="20">
        <f>F530</f>
        <v>163</v>
      </c>
      <c r="G529" s="20">
        <f t="shared" si="28"/>
        <v>163</v>
      </c>
      <c r="H529" s="105"/>
      <c r="I529" s="12"/>
      <c r="J529" s="17"/>
    </row>
    <row r="530" spans="1:10" ht="24">
      <c r="A530" s="19" t="s">
        <v>68</v>
      </c>
      <c r="B530" s="60" t="s">
        <v>279</v>
      </c>
      <c r="C530" s="60" t="s">
        <v>465</v>
      </c>
      <c r="D530" s="60" t="s">
        <v>1261</v>
      </c>
      <c r="E530" s="60" t="s">
        <v>1807</v>
      </c>
      <c r="F530" s="21">
        <v>163</v>
      </c>
      <c r="G530" s="20">
        <f t="shared" si="28"/>
        <v>163</v>
      </c>
      <c r="H530" s="105"/>
      <c r="I530" s="12"/>
      <c r="J530" s="17"/>
    </row>
    <row r="531" spans="1:10" ht="76.5" customHeight="1">
      <c r="A531" s="19" t="s">
        <v>1235</v>
      </c>
      <c r="B531" s="60" t="s">
        <v>279</v>
      </c>
      <c r="C531" s="60" t="s">
        <v>465</v>
      </c>
      <c r="D531" s="60" t="s">
        <v>741</v>
      </c>
      <c r="E531" s="60" t="s">
        <v>384</v>
      </c>
      <c r="F531" s="20">
        <f>F532+F537</f>
        <v>7600</v>
      </c>
      <c r="G531" s="20">
        <f t="shared" si="28"/>
        <v>7600</v>
      </c>
      <c r="H531" s="105"/>
      <c r="I531" s="12"/>
      <c r="J531" s="17"/>
    </row>
    <row r="532" spans="1:10" ht="68.25" customHeight="1">
      <c r="A532" s="19" t="s">
        <v>1236</v>
      </c>
      <c r="B532" s="60" t="s">
        <v>279</v>
      </c>
      <c r="C532" s="60" t="s">
        <v>465</v>
      </c>
      <c r="D532" s="60" t="s">
        <v>742</v>
      </c>
      <c r="E532" s="60" t="s">
        <v>384</v>
      </c>
      <c r="F532" s="20">
        <f>F533+F535</f>
        <v>3900</v>
      </c>
      <c r="G532" s="20">
        <f aca="true" t="shared" si="29" ref="G532:G539">F532-H532</f>
        <v>3900</v>
      </c>
      <c r="H532" s="105"/>
      <c r="I532" s="12"/>
      <c r="J532" s="17"/>
    </row>
    <row r="533" spans="1:10" ht="24">
      <c r="A533" s="19" t="s">
        <v>69</v>
      </c>
      <c r="B533" s="60" t="s">
        <v>279</v>
      </c>
      <c r="C533" s="60" t="s">
        <v>465</v>
      </c>
      <c r="D533" s="60" t="s">
        <v>742</v>
      </c>
      <c r="E533" s="60" t="s">
        <v>70</v>
      </c>
      <c r="F533" s="20">
        <f>F534</f>
        <v>269</v>
      </c>
      <c r="G533" s="20">
        <f t="shared" si="29"/>
        <v>269</v>
      </c>
      <c r="H533" s="105"/>
      <c r="I533" s="12"/>
      <c r="J533" s="17"/>
    </row>
    <row r="534" spans="1:10" ht="24">
      <c r="A534" s="19" t="s">
        <v>68</v>
      </c>
      <c r="B534" s="60" t="s">
        <v>279</v>
      </c>
      <c r="C534" s="60" t="s">
        <v>465</v>
      </c>
      <c r="D534" s="60" t="s">
        <v>742</v>
      </c>
      <c r="E534" s="60" t="s">
        <v>1807</v>
      </c>
      <c r="F534" s="21">
        <v>269</v>
      </c>
      <c r="G534" s="20">
        <f t="shared" si="29"/>
        <v>269</v>
      </c>
      <c r="H534" s="105"/>
      <c r="I534" s="12"/>
      <c r="J534" s="17"/>
    </row>
    <row r="535" spans="1:10" ht="24">
      <c r="A535" s="19" t="s">
        <v>629</v>
      </c>
      <c r="B535" s="60" t="s">
        <v>279</v>
      </c>
      <c r="C535" s="60" t="s">
        <v>465</v>
      </c>
      <c r="D535" s="60" t="s">
        <v>742</v>
      </c>
      <c r="E535" s="60" t="s">
        <v>403</v>
      </c>
      <c r="F535" s="20">
        <f>F536</f>
        <v>3631</v>
      </c>
      <c r="G535" s="20">
        <f t="shared" si="29"/>
        <v>3631</v>
      </c>
      <c r="H535" s="105"/>
      <c r="I535" s="12"/>
      <c r="J535" s="17"/>
    </row>
    <row r="536" spans="1:10" ht="24">
      <c r="A536" s="19" t="s">
        <v>628</v>
      </c>
      <c r="B536" s="60" t="s">
        <v>279</v>
      </c>
      <c r="C536" s="60" t="s">
        <v>465</v>
      </c>
      <c r="D536" s="60" t="s">
        <v>742</v>
      </c>
      <c r="E536" s="60" t="s">
        <v>404</v>
      </c>
      <c r="F536" s="21">
        <v>3631</v>
      </c>
      <c r="G536" s="20">
        <f t="shared" si="29"/>
        <v>3631</v>
      </c>
      <c r="H536" s="105"/>
      <c r="I536" s="12"/>
      <c r="J536" s="17"/>
    </row>
    <row r="537" spans="1:10" ht="72">
      <c r="A537" s="19" t="s">
        <v>1237</v>
      </c>
      <c r="B537" s="60" t="s">
        <v>279</v>
      </c>
      <c r="C537" s="60" t="s">
        <v>465</v>
      </c>
      <c r="D537" s="60" t="s">
        <v>743</v>
      </c>
      <c r="E537" s="60" t="s">
        <v>384</v>
      </c>
      <c r="F537" s="20">
        <f>F538</f>
        <v>3700</v>
      </c>
      <c r="G537" s="20">
        <f t="shared" si="29"/>
        <v>3700</v>
      </c>
      <c r="H537" s="105"/>
      <c r="I537" s="12"/>
      <c r="J537" s="17"/>
    </row>
    <row r="538" spans="1:10" ht="24">
      <c r="A538" s="19" t="s">
        <v>69</v>
      </c>
      <c r="B538" s="60" t="s">
        <v>279</v>
      </c>
      <c r="C538" s="60" t="s">
        <v>465</v>
      </c>
      <c r="D538" s="60" t="s">
        <v>743</v>
      </c>
      <c r="E538" s="60" t="s">
        <v>70</v>
      </c>
      <c r="F538" s="20">
        <f>F539</f>
        <v>3700</v>
      </c>
      <c r="G538" s="20">
        <f t="shared" si="29"/>
        <v>3700</v>
      </c>
      <c r="H538" s="105"/>
      <c r="I538" s="12"/>
      <c r="J538" s="17"/>
    </row>
    <row r="539" spans="1:10" ht="24">
      <c r="A539" s="19" t="s">
        <v>68</v>
      </c>
      <c r="B539" s="60" t="s">
        <v>279</v>
      </c>
      <c r="C539" s="60" t="s">
        <v>465</v>
      </c>
      <c r="D539" s="60" t="s">
        <v>743</v>
      </c>
      <c r="E539" s="60" t="s">
        <v>1807</v>
      </c>
      <c r="F539" s="21">
        <v>3700</v>
      </c>
      <c r="G539" s="20">
        <f t="shared" si="29"/>
        <v>3700</v>
      </c>
      <c r="H539" s="105"/>
      <c r="I539" s="12"/>
      <c r="J539" s="17"/>
    </row>
    <row r="540" spans="1:8" ht="24" hidden="1">
      <c r="A540" s="103" t="s">
        <v>1586</v>
      </c>
      <c r="B540" s="18" t="s">
        <v>279</v>
      </c>
      <c r="C540" s="18" t="s">
        <v>281</v>
      </c>
      <c r="D540" s="18"/>
      <c r="E540" s="18"/>
      <c r="F540" s="20">
        <f aca="true" t="shared" si="30" ref="F540:H541">F541</f>
        <v>0</v>
      </c>
      <c r="G540" s="20">
        <f t="shared" si="30"/>
        <v>0</v>
      </c>
      <c r="H540" s="20">
        <f t="shared" si="30"/>
        <v>0</v>
      </c>
    </row>
    <row r="541" spans="1:8" ht="24" hidden="1">
      <c r="A541" s="19" t="s">
        <v>912</v>
      </c>
      <c r="B541" s="18" t="s">
        <v>279</v>
      </c>
      <c r="C541" s="18" t="s">
        <v>281</v>
      </c>
      <c r="D541" s="18" t="s">
        <v>1360</v>
      </c>
      <c r="E541" s="18"/>
      <c r="F541" s="20">
        <f t="shared" si="30"/>
        <v>0</v>
      </c>
      <c r="G541" s="20">
        <f t="shared" si="30"/>
        <v>0</v>
      </c>
      <c r="H541" s="20">
        <f t="shared" si="30"/>
        <v>0</v>
      </c>
    </row>
    <row r="542" spans="1:8" ht="24.75" hidden="1">
      <c r="A542" s="19" t="s">
        <v>1274</v>
      </c>
      <c r="B542" s="18" t="s">
        <v>279</v>
      </c>
      <c r="C542" s="18" t="s">
        <v>281</v>
      </c>
      <c r="D542" s="18" t="s">
        <v>1360</v>
      </c>
      <c r="E542" s="18" t="s">
        <v>1275</v>
      </c>
      <c r="F542" s="21">
        <v>0</v>
      </c>
      <c r="G542" s="20">
        <f>F542-H542</f>
        <v>0</v>
      </c>
      <c r="H542" s="21"/>
    </row>
    <row r="543" spans="1:8" ht="36">
      <c r="A543" s="32" t="s">
        <v>1620</v>
      </c>
      <c r="B543" s="18" t="s">
        <v>279</v>
      </c>
      <c r="C543" s="18" t="s">
        <v>276</v>
      </c>
      <c r="D543" s="18"/>
      <c r="E543" s="18"/>
      <c r="F543" s="20">
        <f>F544+F546</f>
        <v>400</v>
      </c>
      <c r="G543" s="20">
        <f>G544+G546</f>
        <v>400</v>
      </c>
      <c r="H543" s="20">
        <f>H544+H546</f>
        <v>0</v>
      </c>
    </row>
    <row r="544" spans="1:8" ht="24" hidden="1">
      <c r="A544" s="19" t="s">
        <v>912</v>
      </c>
      <c r="B544" s="18" t="s">
        <v>279</v>
      </c>
      <c r="C544" s="18" t="s">
        <v>276</v>
      </c>
      <c r="D544" s="18" t="s">
        <v>938</v>
      </c>
      <c r="E544" s="18"/>
      <c r="F544" s="20">
        <f>F545</f>
        <v>0</v>
      </c>
      <c r="G544" s="20">
        <f>G545</f>
        <v>0</v>
      </c>
      <c r="H544" s="20">
        <f>H545</f>
        <v>0</v>
      </c>
    </row>
    <row r="545" spans="1:8" ht="24.75" hidden="1">
      <c r="A545" s="19" t="s">
        <v>1274</v>
      </c>
      <c r="B545" s="18" t="s">
        <v>279</v>
      </c>
      <c r="C545" s="18" t="s">
        <v>276</v>
      </c>
      <c r="D545" s="18" t="s">
        <v>938</v>
      </c>
      <c r="E545" s="18" t="s">
        <v>1275</v>
      </c>
      <c r="F545" s="21"/>
      <c r="G545" s="20">
        <f aca="true" t="shared" si="31" ref="G545:G553">F545-H545</f>
        <v>0</v>
      </c>
      <c r="H545" s="21"/>
    </row>
    <row r="546" spans="1:8" ht="24">
      <c r="A546" s="34" t="s">
        <v>808</v>
      </c>
      <c r="B546" s="18" t="s">
        <v>279</v>
      </c>
      <c r="C546" s="18" t="s">
        <v>276</v>
      </c>
      <c r="D546" s="18" t="s">
        <v>807</v>
      </c>
      <c r="E546" s="18"/>
      <c r="F546" s="20">
        <f>F547</f>
        <v>400</v>
      </c>
      <c r="G546" s="20">
        <f t="shared" si="31"/>
        <v>400</v>
      </c>
      <c r="H546" s="21"/>
    </row>
    <row r="547" spans="1:8" ht="27.75" customHeight="1">
      <c r="A547" s="19" t="s">
        <v>1067</v>
      </c>
      <c r="B547" s="18" t="s">
        <v>279</v>
      </c>
      <c r="C547" s="18" t="s">
        <v>276</v>
      </c>
      <c r="D547" s="18" t="s">
        <v>1520</v>
      </c>
      <c r="E547" s="18" t="s">
        <v>384</v>
      </c>
      <c r="F547" s="20">
        <f>F548+F549</f>
        <v>400</v>
      </c>
      <c r="G547" s="20">
        <f>F547-H547</f>
        <v>400</v>
      </c>
      <c r="H547" s="21"/>
    </row>
    <row r="548" spans="1:8" ht="27.75" customHeight="1" hidden="1">
      <c r="A548" s="19" t="s">
        <v>288</v>
      </c>
      <c r="B548" s="18" t="s">
        <v>279</v>
      </c>
      <c r="C548" s="18" t="s">
        <v>276</v>
      </c>
      <c r="D548" s="18" t="s">
        <v>1520</v>
      </c>
      <c r="E548" s="18" t="s">
        <v>616</v>
      </c>
      <c r="F548" s="21">
        <v>0</v>
      </c>
      <c r="G548" s="20">
        <f>F548-H548</f>
        <v>0</v>
      </c>
      <c r="H548" s="21"/>
    </row>
    <row r="549" spans="1:8" ht="27.75" customHeight="1">
      <c r="A549" s="38" t="s">
        <v>644</v>
      </c>
      <c r="B549" s="18" t="s">
        <v>279</v>
      </c>
      <c r="C549" s="18" t="s">
        <v>276</v>
      </c>
      <c r="D549" s="18" t="s">
        <v>1520</v>
      </c>
      <c r="E549" s="18" t="s">
        <v>272</v>
      </c>
      <c r="F549" s="20">
        <f>F550</f>
        <v>400</v>
      </c>
      <c r="G549" s="20">
        <f>F549-H549</f>
        <v>400</v>
      </c>
      <c r="H549" s="21"/>
    </row>
    <row r="550" spans="1:8" ht="27.75" customHeight="1">
      <c r="A550" s="285" t="s">
        <v>929</v>
      </c>
      <c r="B550" s="18" t="s">
        <v>279</v>
      </c>
      <c r="C550" s="18" t="s">
        <v>276</v>
      </c>
      <c r="D550" s="18" t="s">
        <v>1520</v>
      </c>
      <c r="E550" s="18" t="s">
        <v>930</v>
      </c>
      <c r="F550" s="21">
        <v>400</v>
      </c>
      <c r="G550" s="20">
        <f>F550-H550</f>
        <v>400</v>
      </c>
      <c r="H550" s="21"/>
    </row>
    <row r="551" spans="1:8" ht="24.75" hidden="1">
      <c r="A551" s="19" t="s">
        <v>69</v>
      </c>
      <c r="B551" s="18" t="s">
        <v>279</v>
      </c>
      <c r="C551" s="18" t="s">
        <v>276</v>
      </c>
      <c r="D551" s="18" t="s">
        <v>1520</v>
      </c>
      <c r="E551" s="18" t="s">
        <v>70</v>
      </c>
      <c r="F551" s="20">
        <f>F552+F553</f>
        <v>0</v>
      </c>
      <c r="G551" s="20">
        <f t="shared" si="31"/>
        <v>0</v>
      </c>
      <c r="H551" s="21"/>
    </row>
    <row r="552" spans="1:8" ht="24.75" hidden="1">
      <c r="A552" s="19" t="s">
        <v>68</v>
      </c>
      <c r="B552" s="18" t="s">
        <v>279</v>
      </c>
      <c r="C552" s="18" t="s">
        <v>276</v>
      </c>
      <c r="D552" s="18" t="s">
        <v>1520</v>
      </c>
      <c r="E552" s="18" t="s">
        <v>1807</v>
      </c>
      <c r="F552" s="21">
        <f>365-365</f>
        <v>0</v>
      </c>
      <c r="G552" s="20">
        <f t="shared" si="31"/>
        <v>0</v>
      </c>
      <c r="H552" s="21"/>
    </row>
    <row r="553" spans="1:8" ht="24.75" hidden="1">
      <c r="A553" s="19" t="s">
        <v>1516</v>
      </c>
      <c r="B553" s="18" t="s">
        <v>279</v>
      </c>
      <c r="C553" s="18" t="s">
        <v>276</v>
      </c>
      <c r="D553" s="18" t="s">
        <v>1520</v>
      </c>
      <c r="E553" s="18" t="s">
        <v>1068</v>
      </c>
      <c r="F553" s="21"/>
      <c r="G553" s="20">
        <f t="shared" si="31"/>
        <v>0</v>
      </c>
      <c r="H553" s="21"/>
    </row>
    <row r="554" spans="1:8" ht="15.75" hidden="1">
      <c r="A554" s="19"/>
      <c r="B554" s="18"/>
      <c r="C554" s="18"/>
      <c r="D554" s="18" t="s">
        <v>1521</v>
      </c>
      <c r="E554" s="18"/>
      <c r="F554" s="21"/>
      <c r="G554" s="20"/>
      <c r="H554" s="21"/>
    </row>
    <row r="555" spans="1:8" ht="24">
      <c r="A555" s="32" t="s">
        <v>773</v>
      </c>
      <c r="B555" s="18" t="s">
        <v>279</v>
      </c>
      <c r="C555" s="18" t="s">
        <v>279</v>
      </c>
      <c r="D555" s="18"/>
      <c r="E555" s="18"/>
      <c r="F555" s="20">
        <f>F556+F558+F575+F579+F590</f>
        <v>43594</v>
      </c>
      <c r="G555" s="20">
        <f>G556+G558+G575+G579+G590</f>
        <v>43594</v>
      </c>
      <c r="H555" s="20">
        <f>H556+H558+H575+H579+H590</f>
        <v>0</v>
      </c>
    </row>
    <row r="556" spans="1:8" ht="84" hidden="1">
      <c r="A556" s="34" t="s">
        <v>1010</v>
      </c>
      <c r="B556" s="18" t="s">
        <v>279</v>
      </c>
      <c r="C556" s="18" t="s">
        <v>279</v>
      </c>
      <c r="D556" s="18" t="s">
        <v>1031</v>
      </c>
      <c r="E556" s="18"/>
      <c r="F556" s="20">
        <f>F557</f>
        <v>0</v>
      </c>
      <c r="G556" s="20">
        <f>F556-H556</f>
        <v>0</v>
      </c>
      <c r="H556" s="20"/>
    </row>
    <row r="557" spans="1:8" ht="24.75" hidden="1">
      <c r="A557" s="38" t="s">
        <v>1588</v>
      </c>
      <c r="B557" s="18" t="s">
        <v>279</v>
      </c>
      <c r="C557" s="18" t="s">
        <v>279</v>
      </c>
      <c r="D557" s="18" t="s">
        <v>1031</v>
      </c>
      <c r="E557" s="18" t="s">
        <v>1589</v>
      </c>
      <c r="F557" s="21"/>
      <c r="G557" s="20">
        <f>F557-H557</f>
        <v>0</v>
      </c>
      <c r="H557" s="20"/>
    </row>
    <row r="558" spans="1:8" ht="24">
      <c r="A558" s="33" t="s">
        <v>774</v>
      </c>
      <c r="B558" s="18" t="s">
        <v>279</v>
      </c>
      <c r="C558" s="18" t="s">
        <v>279</v>
      </c>
      <c r="D558" s="18" t="s">
        <v>775</v>
      </c>
      <c r="E558" s="18"/>
      <c r="F558" s="20">
        <f>F559+F561+F566+F564</f>
        <v>400</v>
      </c>
      <c r="G558" s="20">
        <f>G559+G561+G566+G564</f>
        <v>400</v>
      </c>
      <c r="H558" s="20">
        <f>H559+H561</f>
        <v>0</v>
      </c>
    </row>
    <row r="559" spans="1:8" ht="24.75" hidden="1">
      <c r="A559" s="19" t="s">
        <v>912</v>
      </c>
      <c r="B559" s="18" t="s">
        <v>279</v>
      </c>
      <c r="C559" s="18" t="s">
        <v>279</v>
      </c>
      <c r="D559" s="18" t="s">
        <v>1355</v>
      </c>
      <c r="E559" s="18" t="s">
        <v>384</v>
      </c>
      <c r="F559" s="20">
        <f>F560</f>
        <v>0</v>
      </c>
      <c r="G559" s="20">
        <f aca="true" t="shared" si="32" ref="G559:G589">F559-H559</f>
        <v>0</v>
      </c>
      <c r="H559" s="21"/>
    </row>
    <row r="560" spans="1:8" ht="24.75" hidden="1">
      <c r="A560" s="19" t="s">
        <v>69</v>
      </c>
      <c r="B560" s="18" t="s">
        <v>279</v>
      </c>
      <c r="C560" s="18" t="s">
        <v>279</v>
      </c>
      <c r="D560" s="18" t="s">
        <v>1355</v>
      </c>
      <c r="E560" s="18" t="s">
        <v>70</v>
      </c>
      <c r="F560" s="20">
        <f>F562</f>
        <v>0</v>
      </c>
      <c r="G560" s="20">
        <f t="shared" si="32"/>
        <v>0</v>
      </c>
      <c r="H560" s="21"/>
    </row>
    <row r="561" spans="1:8" ht="24.75" hidden="1">
      <c r="A561" s="19" t="s">
        <v>68</v>
      </c>
      <c r="B561" s="18" t="s">
        <v>279</v>
      </c>
      <c r="C561" s="18" t="s">
        <v>279</v>
      </c>
      <c r="D561" s="18" t="s">
        <v>1355</v>
      </c>
      <c r="E561" s="18" t="s">
        <v>1807</v>
      </c>
      <c r="F561" s="21"/>
      <c r="G561" s="20">
        <f t="shared" si="32"/>
        <v>0</v>
      </c>
      <c r="H561" s="21"/>
    </row>
    <row r="562" spans="1:8" ht="24.75" hidden="1">
      <c r="A562" s="19" t="s">
        <v>959</v>
      </c>
      <c r="B562" s="18" t="s">
        <v>279</v>
      </c>
      <c r="C562" s="18" t="s">
        <v>279</v>
      </c>
      <c r="D562" s="18" t="s">
        <v>1355</v>
      </c>
      <c r="E562" s="18" t="s">
        <v>1068</v>
      </c>
      <c r="F562" s="20">
        <f>F563</f>
        <v>0</v>
      </c>
      <c r="G562" s="20">
        <f t="shared" si="32"/>
        <v>0</v>
      </c>
      <c r="H562" s="21"/>
    </row>
    <row r="563" spans="1:8" ht="36" hidden="1">
      <c r="A563" s="19" t="s">
        <v>1727</v>
      </c>
      <c r="B563" s="18" t="s">
        <v>279</v>
      </c>
      <c r="C563" s="18" t="s">
        <v>279</v>
      </c>
      <c r="D563" s="18" t="s">
        <v>1728</v>
      </c>
      <c r="E563" s="18" t="s">
        <v>1068</v>
      </c>
      <c r="F563" s="21">
        <v>0</v>
      </c>
      <c r="G563" s="20">
        <f t="shared" si="32"/>
        <v>0</v>
      </c>
      <c r="H563" s="21"/>
    </row>
    <row r="564" spans="1:8" ht="48" hidden="1">
      <c r="A564" s="19" t="s">
        <v>289</v>
      </c>
      <c r="B564" s="18" t="s">
        <v>279</v>
      </c>
      <c r="C564" s="18" t="s">
        <v>279</v>
      </c>
      <c r="D564" s="18" t="s">
        <v>290</v>
      </c>
      <c r="E564" s="18" t="s">
        <v>384</v>
      </c>
      <c r="F564" s="20">
        <f>F565</f>
        <v>0</v>
      </c>
      <c r="G564" s="20">
        <f t="shared" si="32"/>
        <v>0</v>
      </c>
      <c r="H564" s="21"/>
    </row>
    <row r="565" spans="1:8" ht="24.75" hidden="1">
      <c r="A565" s="19" t="s">
        <v>68</v>
      </c>
      <c r="B565" s="18" t="s">
        <v>279</v>
      </c>
      <c r="C565" s="18" t="s">
        <v>279</v>
      </c>
      <c r="D565" s="18" t="s">
        <v>290</v>
      </c>
      <c r="E565" s="18" t="s">
        <v>1807</v>
      </c>
      <c r="F565" s="21"/>
      <c r="G565" s="20">
        <f t="shared" si="32"/>
        <v>0</v>
      </c>
      <c r="H565" s="21"/>
    </row>
    <row r="566" spans="1:8" ht="24">
      <c r="A566" s="19" t="s">
        <v>912</v>
      </c>
      <c r="B566" s="18" t="s">
        <v>279</v>
      </c>
      <c r="C566" s="18" t="s">
        <v>279</v>
      </c>
      <c r="D566" s="18" t="s">
        <v>755</v>
      </c>
      <c r="E566" s="18" t="s">
        <v>384</v>
      </c>
      <c r="F566" s="20">
        <f>F567</f>
        <v>400</v>
      </c>
      <c r="G566" s="20">
        <f>G567</f>
        <v>400</v>
      </c>
      <c r="H566" s="21"/>
    </row>
    <row r="567" spans="1:8" ht="24">
      <c r="A567" s="19" t="s">
        <v>69</v>
      </c>
      <c r="B567" s="18" t="s">
        <v>279</v>
      </c>
      <c r="C567" s="18" t="s">
        <v>279</v>
      </c>
      <c r="D567" s="18" t="s">
        <v>755</v>
      </c>
      <c r="E567" s="18" t="s">
        <v>70</v>
      </c>
      <c r="F567" s="20">
        <f>F568+F569</f>
        <v>400</v>
      </c>
      <c r="G567" s="20">
        <f t="shared" si="32"/>
        <v>400</v>
      </c>
      <c r="H567" s="21"/>
    </row>
    <row r="568" spans="1:8" ht="23.25" customHeight="1" hidden="1">
      <c r="A568" s="19" t="s">
        <v>68</v>
      </c>
      <c r="B568" s="18" t="s">
        <v>279</v>
      </c>
      <c r="C568" s="18" t="s">
        <v>279</v>
      </c>
      <c r="D568" s="18" t="s">
        <v>755</v>
      </c>
      <c r="E568" s="18" t="s">
        <v>1807</v>
      </c>
      <c r="F568" s="21"/>
      <c r="G568" s="20">
        <f t="shared" si="32"/>
        <v>0</v>
      </c>
      <c r="H568" s="21"/>
    </row>
    <row r="569" spans="1:8" ht="23.25" customHeight="1">
      <c r="A569" s="19" t="s">
        <v>1238</v>
      </c>
      <c r="B569" s="18" t="s">
        <v>279</v>
      </c>
      <c r="C569" s="18" t="s">
        <v>279</v>
      </c>
      <c r="D569" s="18" t="s">
        <v>755</v>
      </c>
      <c r="E569" s="18" t="s">
        <v>1068</v>
      </c>
      <c r="F569" s="20">
        <f>F570+F571+F572+F573+F574</f>
        <v>400</v>
      </c>
      <c r="G569" s="20">
        <f t="shared" si="32"/>
        <v>400</v>
      </c>
      <c r="H569" s="21"/>
    </row>
    <row r="570" spans="1:8" ht="24.75" customHeight="1" hidden="1">
      <c r="A570" s="19" t="s">
        <v>1465</v>
      </c>
      <c r="B570" s="18" t="s">
        <v>279</v>
      </c>
      <c r="C570" s="18" t="s">
        <v>279</v>
      </c>
      <c r="D570" s="18" t="s">
        <v>755</v>
      </c>
      <c r="E570" s="18" t="s">
        <v>1068</v>
      </c>
      <c r="F570" s="21"/>
      <c r="G570" s="20">
        <f t="shared" si="32"/>
        <v>0</v>
      </c>
      <c r="H570" s="21"/>
    </row>
    <row r="571" spans="1:8" ht="36" customHeight="1" hidden="1">
      <c r="A571" s="19" t="s">
        <v>1464</v>
      </c>
      <c r="B571" s="18" t="s">
        <v>279</v>
      </c>
      <c r="C571" s="18" t="s">
        <v>279</v>
      </c>
      <c r="D571" s="18" t="s">
        <v>755</v>
      </c>
      <c r="E571" s="18" t="s">
        <v>1068</v>
      </c>
      <c r="F571" s="21"/>
      <c r="G571" s="20">
        <f t="shared" si="32"/>
        <v>0</v>
      </c>
      <c r="H571" s="21"/>
    </row>
    <row r="572" spans="1:8" ht="26.25" customHeight="1" hidden="1">
      <c r="A572" s="19" t="s">
        <v>1552</v>
      </c>
      <c r="B572" s="18" t="s">
        <v>279</v>
      </c>
      <c r="C572" s="18" t="s">
        <v>279</v>
      </c>
      <c r="D572" s="18" t="s">
        <v>755</v>
      </c>
      <c r="E572" s="18" t="s">
        <v>1068</v>
      </c>
      <c r="F572" s="21"/>
      <c r="G572" s="20">
        <f t="shared" si="32"/>
        <v>0</v>
      </c>
      <c r="H572" s="21"/>
    </row>
    <row r="573" spans="1:8" ht="21" customHeight="1" hidden="1">
      <c r="A573" s="19" t="s">
        <v>1544</v>
      </c>
      <c r="B573" s="18" t="s">
        <v>279</v>
      </c>
      <c r="C573" s="18" t="s">
        <v>279</v>
      </c>
      <c r="D573" s="18" t="s">
        <v>755</v>
      </c>
      <c r="E573" s="18" t="s">
        <v>1068</v>
      </c>
      <c r="F573" s="21"/>
      <c r="G573" s="20">
        <f t="shared" si="32"/>
        <v>0</v>
      </c>
      <c r="H573" s="21"/>
    </row>
    <row r="574" spans="1:8" ht="23.25" customHeight="1">
      <c r="A574" s="301" t="s">
        <v>1463</v>
      </c>
      <c r="B574" s="18" t="s">
        <v>279</v>
      </c>
      <c r="C574" s="18" t="s">
        <v>279</v>
      </c>
      <c r="D574" s="18" t="s">
        <v>755</v>
      </c>
      <c r="E574" s="18" t="s">
        <v>1068</v>
      </c>
      <c r="F574" s="21">
        <v>400</v>
      </c>
      <c r="G574" s="20">
        <f t="shared" si="32"/>
        <v>400</v>
      </c>
      <c r="H574" s="21"/>
    </row>
    <row r="575" spans="1:8" ht="40.5" customHeight="1" hidden="1">
      <c r="A575" s="302" t="s">
        <v>1804</v>
      </c>
      <c r="B575" s="18" t="s">
        <v>279</v>
      </c>
      <c r="C575" s="18" t="s">
        <v>279</v>
      </c>
      <c r="D575" s="18" t="s">
        <v>1805</v>
      </c>
      <c r="E575" s="18" t="s">
        <v>384</v>
      </c>
      <c r="F575" s="20">
        <f>F576</f>
        <v>0</v>
      </c>
      <c r="G575" s="20">
        <f t="shared" si="32"/>
        <v>0</v>
      </c>
      <c r="H575" s="21"/>
    </row>
    <row r="576" spans="1:8" ht="30" customHeight="1" hidden="1">
      <c r="A576" s="19" t="s">
        <v>1238</v>
      </c>
      <c r="B576" s="18" t="s">
        <v>279</v>
      </c>
      <c r="C576" s="18" t="s">
        <v>279</v>
      </c>
      <c r="D576" s="18" t="s">
        <v>1805</v>
      </c>
      <c r="E576" s="18" t="s">
        <v>1068</v>
      </c>
      <c r="F576" s="20">
        <f>F577+F578</f>
        <v>0</v>
      </c>
      <c r="G576" s="20">
        <f t="shared" si="32"/>
        <v>0</v>
      </c>
      <c r="H576" s="21"/>
    </row>
    <row r="577" spans="1:8" ht="30" customHeight="1" hidden="1">
      <c r="A577" s="19" t="s">
        <v>1466</v>
      </c>
      <c r="B577" s="18" t="s">
        <v>279</v>
      </c>
      <c r="C577" s="18" t="s">
        <v>279</v>
      </c>
      <c r="D577" s="18" t="s">
        <v>1805</v>
      </c>
      <c r="E577" s="18" t="s">
        <v>1068</v>
      </c>
      <c r="F577" s="21"/>
      <c r="G577" s="20">
        <f t="shared" si="32"/>
        <v>0</v>
      </c>
      <c r="H577" s="21"/>
    </row>
    <row r="578" spans="1:8" ht="36" customHeight="1" hidden="1">
      <c r="A578" s="19" t="s">
        <v>1467</v>
      </c>
      <c r="B578" s="18" t="s">
        <v>279</v>
      </c>
      <c r="C578" s="18" t="s">
        <v>279</v>
      </c>
      <c r="D578" s="18" t="s">
        <v>1805</v>
      </c>
      <c r="E578" s="18" t="s">
        <v>1068</v>
      </c>
      <c r="F578" s="21"/>
      <c r="G578" s="20">
        <f t="shared" si="32"/>
        <v>0</v>
      </c>
      <c r="H578" s="21"/>
    </row>
    <row r="579" spans="1:8" ht="24.75" hidden="1">
      <c r="A579" s="33" t="s">
        <v>291</v>
      </c>
      <c r="B579" s="18" t="s">
        <v>279</v>
      </c>
      <c r="C579" s="18" t="s">
        <v>279</v>
      </c>
      <c r="D579" s="18" t="s">
        <v>666</v>
      </c>
      <c r="E579" s="18" t="s">
        <v>384</v>
      </c>
      <c r="F579" s="20">
        <f>F580+F581+F582+F586</f>
        <v>0</v>
      </c>
      <c r="G579" s="20">
        <f t="shared" si="32"/>
        <v>0</v>
      </c>
      <c r="H579" s="20">
        <f>H582</f>
        <v>0</v>
      </c>
    </row>
    <row r="580" spans="1:8" ht="24.75" hidden="1">
      <c r="A580" s="19" t="s">
        <v>944</v>
      </c>
      <c r="B580" s="18" t="s">
        <v>279</v>
      </c>
      <c r="C580" s="18" t="s">
        <v>279</v>
      </c>
      <c r="D580" s="18" t="s">
        <v>666</v>
      </c>
      <c r="E580" s="18" t="s">
        <v>1289</v>
      </c>
      <c r="F580" s="21"/>
      <c r="G580" s="20">
        <f t="shared" si="32"/>
        <v>0</v>
      </c>
      <c r="H580" s="20"/>
    </row>
    <row r="581" spans="1:8" ht="36" hidden="1">
      <c r="A581" s="19" t="s">
        <v>120</v>
      </c>
      <c r="B581" s="18" t="s">
        <v>279</v>
      </c>
      <c r="C581" s="18" t="s">
        <v>279</v>
      </c>
      <c r="D581" s="18" t="s">
        <v>666</v>
      </c>
      <c r="E581" s="18" t="s">
        <v>185</v>
      </c>
      <c r="F581" s="21"/>
      <c r="G581" s="20">
        <f t="shared" si="32"/>
        <v>0</v>
      </c>
      <c r="H581" s="20"/>
    </row>
    <row r="582" spans="1:8" ht="24.75" hidden="1">
      <c r="A582" s="19" t="s">
        <v>69</v>
      </c>
      <c r="B582" s="18" t="s">
        <v>279</v>
      </c>
      <c r="C582" s="18" t="s">
        <v>279</v>
      </c>
      <c r="D582" s="18" t="s">
        <v>666</v>
      </c>
      <c r="E582" s="18" t="s">
        <v>70</v>
      </c>
      <c r="F582" s="21"/>
      <c r="G582" s="20">
        <f t="shared" si="32"/>
        <v>0</v>
      </c>
      <c r="H582" s="21"/>
    </row>
    <row r="583" spans="1:8" ht="24.75" hidden="1">
      <c r="A583" s="19" t="s">
        <v>121</v>
      </c>
      <c r="B583" s="18" t="s">
        <v>279</v>
      </c>
      <c r="C583" s="18" t="s">
        <v>279</v>
      </c>
      <c r="D583" s="18" t="s">
        <v>1224</v>
      </c>
      <c r="E583" s="18" t="s">
        <v>70</v>
      </c>
      <c r="F583" s="20">
        <f>F584</f>
        <v>0</v>
      </c>
      <c r="G583" s="20">
        <f t="shared" si="32"/>
        <v>0</v>
      </c>
      <c r="H583" s="21"/>
    </row>
    <row r="584" spans="1:8" ht="24.75" hidden="1">
      <c r="A584" s="19" t="s">
        <v>959</v>
      </c>
      <c r="B584" s="18" t="s">
        <v>279</v>
      </c>
      <c r="C584" s="18" t="s">
        <v>279</v>
      </c>
      <c r="D584" s="18" t="s">
        <v>1356</v>
      </c>
      <c r="E584" s="18" t="s">
        <v>1068</v>
      </c>
      <c r="F584" s="20">
        <f>F585</f>
        <v>0</v>
      </c>
      <c r="G584" s="20">
        <f t="shared" si="32"/>
        <v>0</v>
      </c>
      <c r="H584" s="20"/>
    </row>
    <row r="585" spans="1:8" ht="24.75" hidden="1">
      <c r="A585" s="19" t="s">
        <v>1069</v>
      </c>
      <c r="B585" s="18" t="s">
        <v>279</v>
      </c>
      <c r="C585" s="18" t="s">
        <v>279</v>
      </c>
      <c r="D585" s="18" t="s">
        <v>1224</v>
      </c>
      <c r="E585" s="18" t="s">
        <v>1068</v>
      </c>
      <c r="F585" s="21">
        <f>10000-10000</f>
        <v>0</v>
      </c>
      <c r="G585" s="20">
        <f t="shared" si="32"/>
        <v>0</v>
      </c>
      <c r="H585" s="20"/>
    </row>
    <row r="586" spans="1:8" ht="24.75" hidden="1">
      <c r="A586" s="19" t="s">
        <v>629</v>
      </c>
      <c r="B586" s="18" t="s">
        <v>279</v>
      </c>
      <c r="C586" s="18" t="s">
        <v>279</v>
      </c>
      <c r="D586" s="18" t="s">
        <v>666</v>
      </c>
      <c r="E586" s="18" t="s">
        <v>403</v>
      </c>
      <c r="F586" s="21"/>
      <c r="G586" s="20">
        <f t="shared" si="32"/>
        <v>0</v>
      </c>
      <c r="H586" s="20"/>
    </row>
    <row r="587" spans="1:8" ht="24.75" hidden="1">
      <c r="A587" s="19" t="s">
        <v>122</v>
      </c>
      <c r="B587" s="18" t="s">
        <v>279</v>
      </c>
      <c r="C587" s="18" t="s">
        <v>279</v>
      </c>
      <c r="D587" s="18" t="s">
        <v>1224</v>
      </c>
      <c r="E587" s="18" t="s">
        <v>403</v>
      </c>
      <c r="F587" s="21">
        <f>F588</f>
        <v>0</v>
      </c>
      <c r="G587" s="20">
        <f t="shared" si="32"/>
        <v>0</v>
      </c>
      <c r="H587" s="20"/>
    </row>
    <row r="588" spans="1:8" ht="24.75" hidden="1">
      <c r="A588" s="19" t="s">
        <v>123</v>
      </c>
      <c r="B588" s="18" t="s">
        <v>279</v>
      </c>
      <c r="C588" s="18" t="s">
        <v>279</v>
      </c>
      <c r="D588" s="18" t="s">
        <v>1224</v>
      </c>
      <c r="E588" s="18" t="s">
        <v>786</v>
      </c>
      <c r="F588" s="21">
        <f>F589</f>
        <v>0</v>
      </c>
      <c r="G588" s="20">
        <f t="shared" si="32"/>
        <v>0</v>
      </c>
      <c r="H588" s="20"/>
    </row>
    <row r="589" spans="1:8" ht="24.75" hidden="1">
      <c r="A589" s="19" t="s">
        <v>1069</v>
      </c>
      <c r="B589" s="18" t="s">
        <v>279</v>
      </c>
      <c r="C589" s="18" t="s">
        <v>279</v>
      </c>
      <c r="D589" s="18" t="s">
        <v>1224</v>
      </c>
      <c r="E589" s="18" t="s">
        <v>786</v>
      </c>
      <c r="F589" s="21"/>
      <c r="G589" s="20">
        <f t="shared" si="32"/>
        <v>0</v>
      </c>
      <c r="H589" s="20"/>
    </row>
    <row r="590" spans="1:8" ht="24">
      <c r="A590" s="34" t="s">
        <v>808</v>
      </c>
      <c r="B590" s="18" t="s">
        <v>279</v>
      </c>
      <c r="C590" s="18" t="s">
        <v>279</v>
      </c>
      <c r="D590" s="18" t="s">
        <v>807</v>
      </c>
      <c r="E590" s="18"/>
      <c r="F590" s="20">
        <f>F591+F601</f>
        <v>43194</v>
      </c>
      <c r="G590" s="20">
        <f>G591+G601</f>
        <v>43194</v>
      </c>
      <c r="H590" s="21"/>
    </row>
    <row r="591" spans="1:8" ht="48">
      <c r="A591" s="30" t="s">
        <v>1555</v>
      </c>
      <c r="B591" s="18" t="s">
        <v>279</v>
      </c>
      <c r="C591" s="18" t="s">
        <v>279</v>
      </c>
      <c r="D591" s="18" t="s">
        <v>1290</v>
      </c>
      <c r="E591" s="18" t="s">
        <v>384</v>
      </c>
      <c r="F591" s="20">
        <f>F592+F593+F594+F598</f>
        <v>18350</v>
      </c>
      <c r="G591" s="20">
        <f aca="true" t="shared" si="33" ref="G591:G606">F591-H591</f>
        <v>18350</v>
      </c>
      <c r="H591" s="21"/>
    </row>
    <row r="592" spans="1:8" ht="24.75" hidden="1">
      <c r="A592" s="19" t="s">
        <v>944</v>
      </c>
      <c r="B592" s="18" t="s">
        <v>279</v>
      </c>
      <c r="C592" s="18" t="s">
        <v>279</v>
      </c>
      <c r="D592" s="18" t="s">
        <v>1290</v>
      </c>
      <c r="E592" s="18" t="s">
        <v>1289</v>
      </c>
      <c r="F592" s="21"/>
      <c r="G592" s="20">
        <f t="shared" si="33"/>
        <v>0</v>
      </c>
      <c r="H592" s="21"/>
    </row>
    <row r="593" spans="1:8" ht="36" hidden="1">
      <c r="A593" s="19" t="s">
        <v>120</v>
      </c>
      <c r="B593" s="18" t="s">
        <v>279</v>
      </c>
      <c r="C593" s="18" t="s">
        <v>279</v>
      </c>
      <c r="D593" s="18" t="s">
        <v>1290</v>
      </c>
      <c r="E593" s="18" t="s">
        <v>185</v>
      </c>
      <c r="F593" s="21"/>
      <c r="G593" s="20">
        <f t="shared" si="33"/>
        <v>0</v>
      </c>
      <c r="H593" s="21"/>
    </row>
    <row r="594" spans="1:8" ht="24">
      <c r="A594" s="19" t="s">
        <v>69</v>
      </c>
      <c r="B594" s="18" t="s">
        <v>279</v>
      </c>
      <c r="C594" s="18" t="s">
        <v>279</v>
      </c>
      <c r="D594" s="18" t="s">
        <v>1290</v>
      </c>
      <c r="E594" s="18" t="s">
        <v>70</v>
      </c>
      <c r="F594" s="20">
        <f>F595+F596</f>
        <v>18190</v>
      </c>
      <c r="G594" s="20">
        <f t="shared" si="33"/>
        <v>18190</v>
      </c>
      <c r="H594" s="21"/>
    </row>
    <row r="595" spans="1:8" ht="24.75" hidden="1">
      <c r="A595" s="19" t="s">
        <v>68</v>
      </c>
      <c r="B595" s="18" t="s">
        <v>279</v>
      </c>
      <c r="C595" s="18" t="s">
        <v>279</v>
      </c>
      <c r="D595" s="18" t="s">
        <v>1290</v>
      </c>
      <c r="E595" s="18" t="s">
        <v>1807</v>
      </c>
      <c r="F595" s="20"/>
      <c r="G595" s="20">
        <f t="shared" si="33"/>
        <v>0</v>
      </c>
      <c r="H595" s="21"/>
    </row>
    <row r="596" spans="1:8" ht="24">
      <c r="A596" s="19" t="s">
        <v>1238</v>
      </c>
      <c r="B596" s="18" t="s">
        <v>279</v>
      </c>
      <c r="C596" s="18" t="s">
        <v>279</v>
      </c>
      <c r="D596" s="18" t="s">
        <v>1290</v>
      </c>
      <c r="E596" s="18" t="s">
        <v>1068</v>
      </c>
      <c r="F596" s="20">
        <f>F597</f>
        <v>18190</v>
      </c>
      <c r="G596" s="20">
        <f t="shared" si="33"/>
        <v>18190</v>
      </c>
      <c r="H596" s="21"/>
    </row>
    <row r="597" spans="1:8" ht="36">
      <c r="A597" s="19" t="s">
        <v>1556</v>
      </c>
      <c r="B597" s="18" t="s">
        <v>279</v>
      </c>
      <c r="C597" s="18" t="s">
        <v>279</v>
      </c>
      <c r="D597" s="18" t="s">
        <v>1290</v>
      </c>
      <c r="E597" s="18" t="s">
        <v>1068</v>
      </c>
      <c r="F597" s="21">
        <f>600+17590</f>
        <v>18190</v>
      </c>
      <c r="G597" s="20">
        <f t="shared" si="33"/>
        <v>18190</v>
      </c>
      <c r="H597" s="21"/>
    </row>
    <row r="598" spans="1:8" ht="24">
      <c r="A598" s="19" t="s">
        <v>629</v>
      </c>
      <c r="B598" s="18" t="s">
        <v>279</v>
      </c>
      <c r="C598" s="18" t="s">
        <v>279</v>
      </c>
      <c r="D598" s="18" t="s">
        <v>1290</v>
      </c>
      <c r="E598" s="18" t="s">
        <v>403</v>
      </c>
      <c r="F598" s="20">
        <f>F599</f>
        <v>160</v>
      </c>
      <c r="G598" s="20">
        <f t="shared" si="33"/>
        <v>160</v>
      </c>
      <c r="H598" s="21"/>
    </row>
    <row r="599" spans="1:8" ht="24">
      <c r="A599" s="19" t="s">
        <v>1255</v>
      </c>
      <c r="B599" s="18" t="s">
        <v>279</v>
      </c>
      <c r="C599" s="18" t="s">
        <v>279</v>
      </c>
      <c r="D599" s="18" t="s">
        <v>1290</v>
      </c>
      <c r="E599" s="18" t="s">
        <v>786</v>
      </c>
      <c r="F599" s="20">
        <f>F600</f>
        <v>160</v>
      </c>
      <c r="G599" s="20">
        <f t="shared" si="33"/>
        <v>160</v>
      </c>
      <c r="H599" s="21"/>
    </row>
    <row r="600" spans="1:8" ht="36">
      <c r="A600" s="19" t="s">
        <v>1557</v>
      </c>
      <c r="B600" s="18" t="s">
        <v>279</v>
      </c>
      <c r="C600" s="18" t="s">
        <v>279</v>
      </c>
      <c r="D600" s="18" t="s">
        <v>1290</v>
      </c>
      <c r="E600" s="18" t="s">
        <v>786</v>
      </c>
      <c r="F600" s="21">
        <v>160</v>
      </c>
      <c r="G600" s="20">
        <f t="shared" si="33"/>
        <v>160</v>
      </c>
      <c r="H600" s="21"/>
    </row>
    <row r="601" spans="1:8" ht="24">
      <c r="A601" s="19" t="s">
        <v>1558</v>
      </c>
      <c r="B601" s="18" t="s">
        <v>279</v>
      </c>
      <c r="C601" s="18" t="s">
        <v>279</v>
      </c>
      <c r="D601" s="18" t="s">
        <v>744</v>
      </c>
      <c r="E601" s="18" t="s">
        <v>384</v>
      </c>
      <c r="F601" s="20">
        <f>F602</f>
        <v>24844</v>
      </c>
      <c r="G601" s="20">
        <f t="shared" si="33"/>
        <v>24844</v>
      </c>
      <c r="H601" s="21"/>
    </row>
    <row r="602" spans="1:8" ht="24">
      <c r="A602" s="19" t="s">
        <v>69</v>
      </c>
      <c r="B602" s="18" t="s">
        <v>279</v>
      </c>
      <c r="C602" s="18" t="s">
        <v>279</v>
      </c>
      <c r="D602" s="18" t="s">
        <v>744</v>
      </c>
      <c r="E602" s="18" t="s">
        <v>70</v>
      </c>
      <c r="F602" s="20">
        <f>F603+F604</f>
        <v>24844</v>
      </c>
      <c r="G602" s="20">
        <f t="shared" si="33"/>
        <v>24844</v>
      </c>
      <c r="H602" s="21"/>
    </row>
    <row r="603" spans="1:8" ht="24">
      <c r="A603" s="19" t="s">
        <v>68</v>
      </c>
      <c r="B603" s="18" t="s">
        <v>279</v>
      </c>
      <c r="C603" s="18" t="s">
        <v>279</v>
      </c>
      <c r="D603" s="18" t="s">
        <v>744</v>
      </c>
      <c r="E603" s="18" t="s">
        <v>1807</v>
      </c>
      <c r="F603" s="21">
        <f>21377+867</f>
        <v>22244</v>
      </c>
      <c r="G603" s="20">
        <f t="shared" si="33"/>
        <v>22244</v>
      </c>
      <c r="H603" s="21"/>
    </row>
    <row r="604" spans="1:8" ht="24">
      <c r="A604" s="19" t="s">
        <v>1543</v>
      </c>
      <c r="B604" s="18" t="s">
        <v>279</v>
      </c>
      <c r="C604" s="18" t="s">
        <v>279</v>
      </c>
      <c r="D604" s="18" t="s">
        <v>744</v>
      </c>
      <c r="E604" s="18" t="s">
        <v>1068</v>
      </c>
      <c r="F604" s="20">
        <f>F605+F606</f>
        <v>2600</v>
      </c>
      <c r="G604" s="20">
        <f t="shared" si="33"/>
        <v>2600</v>
      </c>
      <c r="H604" s="21"/>
    </row>
    <row r="605" spans="1:8" ht="36">
      <c r="A605" s="19" t="s">
        <v>1559</v>
      </c>
      <c r="B605" s="18" t="s">
        <v>279</v>
      </c>
      <c r="C605" s="18" t="s">
        <v>279</v>
      </c>
      <c r="D605" s="18" t="s">
        <v>744</v>
      </c>
      <c r="E605" s="18" t="s">
        <v>1068</v>
      </c>
      <c r="F605" s="21">
        <v>2500</v>
      </c>
      <c r="G605" s="20">
        <f t="shared" si="33"/>
        <v>2500</v>
      </c>
      <c r="H605" s="21"/>
    </row>
    <row r="606" spans="1:8" ht="24">
      <c r="A606" s="19" t="s">
        <v>1544</v>
      </c>
      <c r="B606" s="18" t="s">
        <v>279</v>
      </c>
      <c r="C606" s="18" t="s">
        <v>279</v>
      </c>
      <c r="D606" s="18" t="s">
        <v>744</v>
      </c>
      <c r="E606" s="18" t="s">
        <v>1068</v>
      </c>
      <c r="F606" s="21">
        <v>100</v>
      </c>
      <c r="G606" s="20">
        <f t="shared" si="33"/>
        <v>100</v>
      </c>
      <c r="H606" s="21"/>
    </row>
    <row r="607" spans="1:12" ht="24">
      <c r="A607" s="43" t="s">
        <v>915</v>
      </c>
      <c r="B607" s="18" t="s">
        <v>279</v>
      </c>
      <c r="C607" s="18" t="s">
        <v>280</v>
      </c>
      <c r="D607" s="18"/>
      <c r="E607" s="18"/>
      <c r="F607" s="20">
        <f>F608+F616+F621+F624+F618+F633+F647+F653</f>
        <v>121535</v>
      </c>
      <c r="G607" s="20">
        <f>G608+G616+G621+G624+G618+G633+G647+G653</f>
        <v>102525</v>
      </c>
      <c r="H607" s="20">
        <f>H608+H616+H621+H624+H618+H633+H647+H653</f>
        <v>19010</v>
      </c>
      <c r="I607" s="106"/>
      <c r="J607" s="107"/>
      <c r="K607" s="106"/>
      <c r="L607" s="106"/>
    </row>
    <row r="608" spans="1:8" ht="48">
      <c r="A608" s="33" t="s">
        <v>1336</v>
      </c>
      <c r="B608" s="18" t="s">
        <v>279</v>
      </c>
      <c r="C608" s="18" t="s">
        <v>280</v>
      </c>
      <c r="D608" s="18" t="s">
        <v>1337</v>
      </c>
      <c r="E608" s="18"/>
      <c r="F608" s="20">
        <f>F609+F614</f>
        <v>30740</v>
      </c>
      <c r="G608" s="20">
        <f>G609+G614</f>
        <v>30740</v>
      </c>
      <c r="H608" s="20">
        <f>H609</f>
        <v>0</v>
      </c>
    </row>
    <row r="609" spans="1:8" ht="24">
      <c r="A609" s="19" t="s">
        <v>1210</v>
      </c>
      <c r="B609" s="18" t="s">
        <v>279</v>
      </c>
      <c r="C609" s="18" t="s">
        <v>280</v>
      </c>
      <c r="D609" s="18" t="s">
        <v>1111</v>
      </c>
      <c r="E609" s="18" t="s">
        <v>384</v>
      </c>
      <c r="F609" s="20">
        <f>F610+F611</f>
        <v>30687</v>
      </c>
      <c r="G609" s="20">
        <f aca="true" t="shared" si="34" ref="G609:G627">F609-H609</f>
        <v>30687</v>
      </c>
      <c r="H609" s="20">
        <f>H616</f>
        <v>0</v>
      </c>
    </row>
    <row r="610" spans="1:8" ht="24">
      <c r="A610" s="285" t="s">
        <v>613</v>
      </c>
      <c r="B610" s="18" t="s">
        <v>279</v>
      </c>
      <c r="C610" s="18" t="s">
        <v>280</v>
      </c>
      <c r="D610" s="18" t="s">
        <v>1111</v>
      </c>
      <c r="E610" s="18" t="s">
        <v>614</v>
      </c>
      <c r="F610" s="21">
        <v>26256.5</v>
      </c>
      <c r="G610" s="20">
        <f t="shared" si="34"/>
        <v>26256.5</v>
      </c>
      <c r="H610" s="20"/>
    </row>
    <row r="611" spans="1:8" ht="24">
      <c r="A611" s="285" t="s">
        <v>1394</v>
      </c>
      <c r="B611" s="18" t="s">
        <v>279</v>
      </c>
      <c r="C611" s="18" t="s">
        <v>280</v>
      </c>
      <c r="D611" s="18" t="s">
        <v>1111</v>
      </c>
      <c r="E611" s="18" t="s">
        <v>272</v>
      </c>
      <c r="F611" s="21">
        <f>F612+F613</f>
        <v>4430.5</v>
      </c>
      <c r="G611" s="20">
        <f t="shared" si="34"/>
        <v>4430.5</v>
      </c>
      <c r="H611" s="20"/>
    </row>
    <row r="612" spans="1:8" ht="36">
      <c r="A612" s="285" t="s">
        <v>328</v>
      </c>
      <c r="B612" s="18" t="s">
        <v>279</v>
      </c>
      <c r="C612" s="18" t="s">
        <v>280</v>
      </c>
      <c r="D612" s="18" t="s">
        <v>1111</v>
      </c>
      <c r="E612" s="18" t="s">
        <v>326</v>
      </c>
      <c r="F612" s="21">
        <v>700</v>
      </c>
      <c r="G612" s="20">
        <f t="shared" si="34"/>
        <v>700</v>
      </c>
      <c r="H612" s="20"/>
    </row>
    <row r="613" spans="1:8" ht="24">
      <c r="A613" s="285" t="s">
        <v>929</v>
      </c>
      <c r="B613" s="18" t="s">
        <v>279</v>
      </c>
      <c r="C613" s="18" t="s">
        <v>280</v>
      </c>
      <c r="D613" s="18" t="s">
        <v>1111</v>
      </c>
      <c r="E613" s="18" t="s">
        <v>930</v>
      </c>
      <c r="F613" s="21">
        <v>3730.5</v>
      </c>
      <c r="G613" s="20">
        <f t="shared" si="34"/>
        <v>3730.5</v>
      </c>
      <c r="H613" s="20"/>
    </row>
    <row r="614" spans="1:8" ht="24">
      <c r="A614" s="286" t="s">
        <v>815</v>
      </c>
      <c r="B614" s="18" t="s">
        <v>279</v>
      </c>
      <c r="C614" s="18" t="s">
        <v>280</v>
      </c>
      <c r="D614" s="18" t="s">
        <v>691</v>
      </c>
      <c r="E614" s="18" t="s">
        <v>384</v>
      </c>
      <c r="F614" s="20">
        <f>F615</f>
        <v>53</v>
      </c>
      <c r="G614" s="20">
        <f t="shared" si="34"/>
        <v>53</v>
      </c>
      <c r="H614" s="20"/>
    </row>
    <row r="615" spans="1:8" ht="24">
      <c r="A615" s="286" t="s">
        <v>815</v>
      </c>
      <c r="B615" s="18" t="s">
        <v>279</v>
      </c>
      <c r="C615" s="18" t="s">
        <v>280</v>
      </c>
      <c r="D615" s="18" t="s">
        <v>691</v>
      </c>
      <c r="E615" s="18" t="s">
        <v>635</v>
      </c>
      <c r="F615" s="21">
        <v>53</v>
      </c>
      <c r="G615" s="20">
        <f t="shared" si="34"/>
        <v>53</v>
      </c>
      <c r="H615" s="20"/>
    </row>
    <row r="616" spans="1:8" ht="24" hidden="1">
      <c r="A616" s="33" t="s">
        <v>112</v>
      </c>
      <c r="B616" s="18" t="s">
        <v>279</v>
      </c>
      <c r="C616" s="18" t="s">
        <v>280</v>
      </c>
      <c r="D616" s="18" t="s">
        <v>113</v>
      </c>
      <c r="E616" s="18"/>
      <c r="F616" s="20">
        <f>F617</f>
        <v>0</v>
      </c>
      <c r="G616" s="20">
        <f t="shared" si="34"/>
        <v>0</v>
      </c>
      <c r="H616" s="20">
        <f>H617</f>
        <v>0</v>
      </c>
    </row>
    <row r="617" spans="1:8" ht="24.75" hidden="1">
      <c r="A617" s="19" t="s">
        <v>1710</v>
      </c>
      <c r="B617" s="18" t="s">
        <v>279</v>
      </c>
      <c r="C617" s="18" t="s">
        <v>280</v>
      </c>
      <c r="D617" s="18" t="s">
        <v>113</v>
      </c>
      <c r="E617" s="18" t="s">
        <v>1711</v>
      </c>
      <c r="F617" s="21"/>
      <c r="G617" s="20">
        <f t="shared" si="34"/>
        <v>0</v>
      </c>
      <c r="H617" s="21"/>
    </row>
    <row r="618" spans="1:8" ht="24">
      <c r="A618" s="33" t="s">
        <v>1264</v>
      </c>
      <c r="B618" s="18" t="s">
        <v>279</v>
      </c>
      <c r="C618" s="18" t="s">
        <v>280</v>
      </c>
      <c r="D618" s="18" t="s">
        <v>381</v>
      </c>
      <c r="E618" s="18"/>
      <c r="F618" s="20">
        <f>F619+F631</f>
        <v>15329</v>
      </c>
      <c r="G618" s="20">
        <f t="shared" si="34"/>
        <v>0</v>
      </c>
      <c r="H618" s="20">
        <f>H619+H631</f>
        <v>15329</v>
      </c>
    </row>
    <row r="619" spans="1:8" ht="120">
      <c r="A619" s="19" t="s">
        <v>1282</v>
      </c>
      <c r="B619" s="18" t="s">
        <v>279</v>
      </c>
      <c r="C619" s="18" t="s">
        <v>280</v>
      </c>
      <c r="D619" s="18" t="s">
        <v>227</v>
      </c>
      <c r="E619" s="18" t="s">
        <v>384</v>
      </c>
      <c r="F619" s="20">
        <f>F620</f>
        <v>14781</v>
      </c>
      <c r="G619" s="20">
        <f t="shared" si="34"/>
        <v>0</v>
      </c>
      <c r="H619" s="20">
        <f>H620</f>
        <v>14781</v>
      </c>
    </row>
    <row r="620" spans="1:8" ht="36">
      <c r="A620" s="19" t="s">
        <v>745</v>
      </c>
      <c r="B620" s="18" t="s">
        <v>279</v>
      </c>
      <c r="C620" s="18" t="s">
        <v>280</v>
      </c>
      <c r="D620" s="18" t="s">
        <v>227</v>
      </c>
      <c r="E620" s="18" t="s">
        <v>746</v>
      </c>
      <c r="F620" s="21">
        <v>14781</v>
      </c>
      <c r="G620" s="20">
        <f t="shared" si="34"/>
        <v>0</v>
      </c>
      <c r="H620" s="21">
        <v>14781</v>
      </c>
    </row>
    <row r="621" spans="1:8" ht="36" hidden="1">
      <c r="A621" s="34" t="s">
        <v>124</v>
      </c>
      <c r="B621" s="18" t="s">
        <v>279</v>
      </c>
      <c r="C621" s="18" t="s">
        <v>280</v>
      </c>
      <c r="D621" s="18" t="s">
        <v>125</v>
      </c>
      <c r="E621" s="18"/>
      <c r="F621" s="20">
        <f>F622+F623</f>
        <v>0</v>
      </c>
      <c r="G621" s="20">
        <f>G622+G623</f>
        <v>0</v>
      </c>
      <c r="H621" s="20">
        <f>H622+H623</f>
        <v>0</v>
      </c>
    </row>
    <row r="622" spans="1:8" ht="24.75" hidden="1">
      <c r="A622" s="19" t="s">
        <v>1288</v>
      </c>
      <c r="B622" s="18" t="s">
        <v>279</v>
      </c>
      <c r="C622" s="18" t="s">
        <v>280</v>
      </c>
      <c r="D622" s="18" t="s">
        <v>125</v>
      </c>
      <c r="E622" s="18" t="s">
        <v>1289</v>
      </c>
      <c r="F622" s="21">
        <f>418-418</f>
        <v>0</v>
      </c>
      <c r="G622" s="20">
        <f>F622-H622</f>
        <v>0</v>
      </c>
      <c r="H622" s="21"/>
    </row>
    <row r="623" spans="1:8" ht="30.75" customHeight="1" hidden="1">
      <c r="A623" s="19" t="s">
        <v>120</v>
      </c>
      <c r="B623" s="18" t="s">
        <v>279</v>
      </c>
      <c r="C623" s="18" t="s">
        <v>280</v>
      </c>
      <c r="D623" s="18" t="s">
        <v>125</v>
      </c>
      <c r="E623" s="18" t="s">
        <v>185</v>
      </c>
      <c r="F623" s="21">
        <f>7931-7931</f>
        <v>0</v>
      </c>
      <c r="G623" s="20">
        <f>F623-H623</f>
        <v>0</v>
      </c>
      <c r="H623" s="21"/>
    </row>
    <row r="624" spans="1:8" ht="15.75" hidden="1">
      <c r="A624" s="33" t="s">
        <v>1351</v>
      </c>
      <c r="B624" s="18" t="s">
        <v>279</v>
      </c>
      <c r="C624" s="18" t="s">
        <v>280</v>
      </c>
      <c r="D624" s="18" t="s">
        <v>1352</v>
      </c>
      <c r="E624" s="18"/>
      <c r="F624" s="20">
        <f>F625+F628</f>
        <v>0</v>
      </c>
      <c r="G624" s="20">
        <f t="shared" si="34"/>
        <v>0</v>
      </c>
      <c r="H624" s="20">
        <f>H625+H628</f>
        <v>0</v>
      </c>
    </row>
    <row r="625" spans="1:8" ht="24" hidden="1">
      <c r="A625" s="33" t="s">
        <v>1357</v>
      </c>
      <c r="B625" s="18" t="s">
        <v>279</v>
      </c>
      <c r="C625" s="18" t="s">
        <v>280</v>
      </c>
      <c r="D625" s="18" t="s">
        <v>1358</v>
      </c>
      <c r="E625" s="18"/>
      <c r="F625" s="20">
        <f>F626+F627</f>
        <v>0</v>
      </c>
      <c r="G625" s="20">
        <f t="shared" si="34"/>
        <v>0</v>
      </c>
      <c r="H625" s="20">
        <f>H627</f>
        <v>0</v>
      </c>
    </row>
    <row r="626" spans="1:8" ht="24.75" hidden="1">
      <c r="A626" s="19" t="s">
        <v>1274</v>
      </c>
      <c r="B626" s="18" t="s">
        <v>279</v>
      </c>
      <c r="C626" s="18" t="s">
        <v>280</v>
      </c>
      <c r="D626" s="18" t="s">
        <v>1358</v>
      </c>
      <c r="E626" s="18" t="s">
        <v>1275</v>
      </c>
      <c r="F626" s="21"/>
      <c r="G626" s="20">
        <f t="shared" si="34"/>
        <v>0</v>
      </c>
      <c r="H626" s="20"/>
    </row>
    <row r="627" spans="1:8" ht="24.75" hidden="1">
      <c r="A627" s="19" t="s">
        <v>934</v>
      </c>
      <c r="B627" s="18" t="s">
        <v>279</v>
      </c>
      <c r="C627" s="18" t="s">
        <v>280</v>
      </c>
      <c r="D627" s="18" t="s">
        <v>1358</v>
      </c>
      <c r="E627" s="18" t="s">
        <v>935</v>
      </c>
      <c r="F627" s="21">
        <f>154-154</f>
        <v>0</v>
      </c>
      <c r="G627" s="20">
        <f t="shared" si="34"/>
        <v>0</v>
      </c>
      <c r="H627" s="21"/>
    </row>
    <row r="628" spans="1:8" ht="36" hidden="1">
      <c r="A628" s="38" t="s">
        <v>1291</v>
      </c>
      <c r="B628" s="18" t="s">
        <v>279</v>
      </c>
      <c r="C628" s="18" t="s">
        <v>280</v>
      </c>
      <c r="D628" s="18" t="s">
        <v>1292</v>
      </c>
      <c r="E628" s="18" t="s">
        <v>384</v>
      </c>
      <c r="F628" s="20">
        <f>F629+F630</f>
        <v>0</v>
      </c>
      <c r="G628" s="20">
        <f>G629+G630</f>
        <v>0</v>
      </c>
      <c r="H628" s="20">
        <f>H629+H630</f>
        <v>0</v>
      </c>
    </row>
    <row r="629" spans="1:8" ht="24.75" hidden="1">
      <c r="A629" s="19" t="s">
        <v>69</v>
      </c>
      <c r="B629" s="18" t="s">
        <v>279</v>
      </c>
      <c r="C629" s="18" t="s">
        <v>280</v>
      </c>
      <c r="D629" s="18" t="s">
        <v>1292</v>
      </c>
      <c r="E629" s="18" t="s">
        <v>70</v>
      </c>
      <c r="F629" s="21"/>
      <c r="G629" s="20">
        <f>F629-H629</f>
        <v>0</v>
      </c>
      <c r="H629" s="21">
        <v>0</v>
      </c>
    </row>
    <row r="630" spans="1:8" ht="24.75" hidden="1">
      <c r="A630" s="19" t="s">
        <v>629</v>
      </c>
      <c r="B630" s="18" t="s">
        <v>279</v>
      </c>
      <c r="C630" s="18" t="s">
        <v>280</v>
      </c>
      <c r="D630" s="18" t="s">
        <v>1292</v>
      </c>
      <c r="E630" s="18" t="s">
        <v>403</v>
      </c>
      <c r="F630" s="21"/>
      <c r="G630" s="20">
        <f>F630-H630</f>
        <v>0</v>
      </c>
      <c r="H630" s="21">
        <v>0</v>
      </c>
    </row>
    <row r="631" spans="1:8" ht="72">
      <c r="A631" s="19" t="s">
        <v>736</v>
      </c>
      <c r="B631" s="18" t="s">
        <v>279</v>
      </c>
      <c r="C631" s="18" t="s">
        <v>280</v>
      </c>
      <c r="D631" s="18" t="s">
        <v>222</v>
      </c>
      <c r="E631" s="18" t="s">
        <v>384</v>
      </c>
      <c r="F631" s="20">
        <f>F632</f>
        <v>548</v>
      </c>
      <c r="G631" s="20">
        <f>F631-H631</f>
        <v>0</v>
      </c>
      <c r="H631" s="20">
        <f>H632</f>
        <v>548</v>
      </c>
    </row>
    <row r="632" spans="1:8" ht="36">
      <c r="A632" s="19" t="s">
        <v>745</v>
      </c>
      <c r="B632" s="18" t="s">
        <v>279</v>
      </c>
      <c r="C632" s="18" t="s">
        <v>280</v>
      </c>
      <c r="D632" s="18" t="s">
        <v>222</v>
      </c>
      <c r="E632" s="18" t="s">
        <v>746</v>
      </c>
      <c r="F632" s="21">
        <v>548</v>
      </c>
      <c r="G632" s="20">
        <f>F632-H632</f>
        <v>0</v>
      </c>
      <c r="H632" s="21">
        <v>548</v>
      </c>
    </row>
    <row r="633" spans="1:8" ht="60">
      <c r="A633" s="39" t="s">
        <v>194</v>
      </c>
      <c r="B633" s="18" t="s">
        <v>279</v>
      </c>
      <c r="C633" s="18" t="s">
        <v>280</v>
      </c>
      <c r="D633" s="18" t="s">
        <v>916</v>
      </c>
      <c r="E633" s="18"/>
      <c r="F633" s="20">
        <f>F634+F640</f>
        <v>60425</v>
      </c>
      <c r="G633" s="20">
        <f aca="true" t="shared" si="35" ref="G633:G646">F633-H633</f>
        <v>56744</v>
      </c>
      <c r="H633" s="20">
        <f>H634+H640</f>
        <v>3681</v>
      </c>
    </row>
    <row r="634" spans="1:8" ht="166.5" customHeight="1">
      <c r="A634" s="38" t="s">
        <v>236</v>
      </c>
      <c r="B634" s="18" t="s">
        <v>279</v>
      </c>
      <c r="C634" s="18" t="s">
        <v>280</v>
      </c>
      <c r="D634" s="18" t="s">
        <v>1293</v>
      </c>
      <c r="E634" s="18" t="s">
        <v>384</v>
      </c>
      <c r="F634" s="20">
        <f>F635+F637</f>
        <v>3681</v>
      </c>
      <c r="G634" s="20">
        <f t="shared" si="35"/>
        <v>0</v>
      </c>
      <c r="H634" s="20">
        <f>H635+H637</f>
        <v>3681</v>
      </c>
    </row>
    <row r="635" spans="1:8" ht="24">
      <c r="A635" s="19" t="s">
        <v>629</v>
      </c>
      <c r="B635" s="18" t="s">
        <v>279</v>
      </c>
      <c r="C635" s="18" t="s">
        <v>280</v>
      </c>
      <c r="D635" s="18" t="s">
        <v>1293</v>
      </c>
      <c r="E635" s="18" t="s">
        <v>403</v>
      </c>
      <c r="F635" s="20">
        <v>2410</v>
      </c>
      <c r="G635" s="20">
        <f t="shared" si="35"/>
        <v>0</v>
      </c>
      <c r="H635" s="20">
        <v>2410</v>
      </c>
    </row>
    <row r="636" spans="1:8" ht="24">
      <c r="A636" s="19" t="s">
        <v>628</v>
      </c>
      <c r="B636" s="18" t="s">
        <v>279</v>
      </c>
      <c r="C636" s="18" t="s">
        <v>280</v>
      </c>
      <c r="D636" s="18" t="s">
        <v>1293</v>
      </c>
      <c r="E636" s="18" t="s">
        <v>404</v>
      </c>
      <c r="F636" s="21">
        <v>2410</v>
      </c>
      <c r="G636" s="20">
        <f t="shared" si="35"/>
        <v>0</v>
      </c>
      <c r="H636" s="21">
        <v>2410</v>
      </c>
    </row>
    <row r="637" spans="1:8" ht="96">
      <c r="A637" s="81" t="s">
        <v>667</v>
      </c>
      <c r="B637" s="18" t="s">
        <v>279</v>
      </c>
      <c r="C637" s="18" t="s">
        <v>280</v>
      </c>
      <c r="D637" s="18" t="s">
        <v>228</v>
      </c>
      <c r="E637" s="18" t="s">
        <v>384</v>
      </c>
      <c r="F637" s="20">
        <f>F638</f>
        <v>1271</v>
      </c>
      <c r="G637" s="20">
        <f t="shared" si="35"/>
        <v>0</v>
      </c>
      <c r="H637" s="20">
        <f>H638</f>
        <v>1271</v>
      </c>
    </row>
    <row r="638" spans="1:8" ht="24">
      <c r="A638" s="19" t="s">
        <v>68</v>
      </c>
      <c r="B638" s="18" t="s">
        <v>279</v>
      </c>
      <c r="C638" s="18" t="s">
        <v>280</v>
      </c>
      <c r="D638" s="18" t="s">
        <v>228</v>
      </c>
      <c r="E638" s="18" t="s">
        <v>70</v>
      </c>
      <c r="F638" s="20">
        <f>F639</f>
        <v>1271</v>
      </c>
      <c r="G638" s="20">
        <f t="shared" si="35"/>
        <v>0</v>
      </c>
      <c r="H638" s="20">
        <f>H639</f>
        <v>1271</v>
      </c>
    </row>
    <row r="639" spans="1:8" ht="24">
      <c r="A639" s="19" t="s">
        <v>68</v>
      </c>
      <c r="B639" s="18" t="s">
        <v>279</v>
      </c>
      <c r="C639" s="18" t="s">
        <v>280</v>
      </c>
      <c r="D639" s="18" t="s">
        <v>1360</v>
      </c>
      <c r="E639" s="18" t="s">
        <v>1807</v>
      </c>
      <c r="F639" s="21">
        <v>1271</v>
      </c>
      <c r="G639" s="20">
        <f t="shared" si="35"/>
        <v>0</v>
      </c>
      <c r="H639" s="21">
        <v>1271</v>
      </c>
    </row>
    <row r="640" spans="1:8" ht="24">
      <c r="A640" s="19" t="s">
        <v>912</v>
      </c>
      <c r="B640" s="18" t="s">
        <v>279</v>
      </c>
      <c r="C640" s="18" t="s">
        <v>280</v>
      </c>
      <c r="D640" s="18" t="s">
        <v>1360</v>
      </c>
      <c r="E640" s="18" t="s">
        <v>384</v>
      </c>
      <c r="F640" s="20">
        <f>F641+F643</f>
        <v>56744</v>
      </c>
      <c r="G640" s="20">
        <f t="shared" si="35"/>
        <v>56744</v>
      </c>
      <c r="H640" s="20">
        <f>H641+H643</f>
        <v>0</v>
      </c>
    </row>
    <row r="641" spans="1:8" ht="24">
      <c r="A641" s="19" t="s">
        <v>69</v>
      </c>
      <c r="B641" s="18" t="s">
        <v>279</v>
      </c>
      <c r="C641" s="18" t="s">
        <v>280</v>
      </c>
      <c r="D641" s="18" t="s">
        <v>1360</v>
      </c>
      <c r="E641" s="18" t="s">
        <v>70</v>
      </c>
      <c r="F641" s="20">
        <f>F642+F645</f>
        <v>49143</v>
      </c>
      <c r="G641" s="20">
        <f t="shared" si="35"/>
        <v>49143</v>
      </c>
      <c r="H641" s="20">
        <f>H642+H645</f>
        <v>0</v>
      </c>
    </row>
    <row r="642" spans="1:8" ht="22.5" customHeight="1">
      <c r="A642" s="19" t="s">
        <v>68</v>
      </c>
      <c r="B642" s="18" t="s">
        <v>279</v>
      </c>
      <c r="C642" s="18" t="s">
        <v>280</v>
      </c>
      <c r="D642" s="18" t="s">
        <v>1360</v>
      </c>
      <c r="E642" s="18" t="s">
        <v>1807</v>
      </c>
      <c r="F642" s="21">
        <v>49143</v>
      </c>
      <c r="G642" s="20">
        <f t="shared" si="35"/>
        <v>49143</v>
      </c>
      <c r="H642" s="21"/>
    </row>
    <row r="643" spans="1:8" ht="22.5" customHeight="1">
      <c r="A643" s="19" t="s">
        <v>629</v>
      </c>
      <c r="B643" s="18" t="s">
        <v>279</v>
      </c>
      <c r="C643" s="18" t="s">
        <v>280</v>
      </c>
      <c r="D643" s="18" t="s">
        <v>1360</v>
      </c>
      <c r="E643" s="18" t="s">
        <v>403</v>
      </c>
      <c r="F643" s="20">
        <f>F644</f>
        <v>7601</v>
      </c>
      <c r="G643" s="20">
        <f>F643-H643</f>
        <v>7601</v>
      </c>
      <c r="H643" s="20">
        <f>H644</f>
        <v>0</v>
      </c>
    </row>
    <row r="644" spans="1:8" ht="22.5" customHeight="1">
      <c r="A644" s="19" t="s">
        <v>628</v>
      </c>
      <c r="B644" s="18" t="s">
        <v>279</v>
      </c>
      <c r="C644" s="18" t="s">
        <v>280</v>
      </c>
      <c r="D644" s="18" t="s">
        <v>1360</v>
      </c>
      <c r="E644" s="18" t="s">
        <v>404</v>
      </c>
      <c r="F644" s="21">
        <v>7601</v>
      </c>
      <c r="G644" s="20">
        <f>F644-H644</f>
        <v>7601</v>
      </c>
      <c r="H644" s="21"/>
    </row>
    <row r="645" spans="1:8" ht="28.5" customHeight="1" hidden="1">
      <c r="A645" s="19" t="s">
        <v>1516</v>
      </c>
      <c r="B645" s="18" t="s">
        <v>279</v>
      </c>
      <c r="C645" s="18" t="s">
        <v>280</v>
      </c>
      <c r="D645" s="18" t="s">
        <v>1360</v>
      </c>
      <c r="E645" s="18" t="s">
        <v>1068</v>
      </c>
      <c r="F645" s="20">
        <f>F646</f>
        <v>0</v>
      </c>
      <c r="G645" s="20">
        <f t="shared" si="35"/>
        <v>0</v>
      </c>
      <c r="H645" s="21"/>
    </row>
    <row r="646" spans="1:8" ht="28.5" customHeight="1" hidden="1">
      <c r="A646" s="19" t="s">
        <v>1518</v>
      </c>
      <c r="B646" s="18" t="s">
        <v>279</v>
      </c>
      <c r="C646" s="18" t="s">
        <v>280</v>
      </c>
      <c r="D646" s="18" t="s">
        <v>1517</v>
      </c>
      <c r="E646" s="18" t="s">
        <v>1068</v>
      </c>
      <c r="F646" s="21">
        <v>0</v>
      </c>
      <c r="G646" s="20">
        <f t="shared" si="35"/>
        <v>0</v>
      </c>
      <c r="H646" s="21"/>
    </row>
    <row r="647" spans="1:8" ht="24.75" hidden="1">
      <c r="A647" s="289" t="s">
        <v>1430</v>
      </c>
      <c r="B647" s="18" t="s">
        <v>279</v>
      </c>
      <c r="C647" s="18" t="s">
        <v>280</v>
      </c>
      <c r="D647" s="18" t="s">
        <v>1431</v>
      </c>
      <c r="E647" s="18"/>
      <c r="F647" s="20">
        <f>F648</f>
        <v>0</v>
      </c>
      <c r="G647" s="20">
        <f>G648</f>
        <v>0</v>
      </c>
      <c r="H647" s="20">
        <f>H648</f>
        <v>0</v>
      </c>
    </row>
    <row r="648" spans="1:8" ht="48" hidden="1">
      <c r="A648" s="19" t="s">
        <v>151</v>
      </c>
      <c r="B648" s="18" t="s">
        <v>279</v>
      </c>
      <c r="C648" s="18" t="s">
        <v>280</v>
      </c>
      <c r="D648" s="18" t="s">
        <v>150</v>
      </c>
      <c r="E648" s="18" t="s">
        <v>384</v>
      </c>
      <c r="F648" s="20">
        <f>F649+F651</f>
        <v>0</v>
      </c>
      <c r="G648" s="20">
        <f>G649+G651</f>
        <v>0</v>
      </c>
      <c r="H648" s="20">
        <f>H649</f>
        <v>0</v>
      </c>
    </row>
    <row r="649" spans="1:8" ht="24.75" hidden="1">
      <c r="A649" s="19" t="s">
        <v>69</v>
      </c>
      <c r="B649" s="18" t="s">
        <v>279</v>
      </c>
      <c r="C649" s="18" t="s">
        <v>280</v>
      </c>
      <c r="D649" s="18" t="s">
        <v>150</v>
      </c>
      <c r="E649" s="18" t="s">
        <v>70</v>
      </c>
      <c r="F649" s="20">
        <f>F650</f>
        <v>0</v>
      </c>
      <c r="G649" s="20">
        <f>F649-H649</f>
        <v>0</v>
      </c>
      <c r="H649" s="21"/>
    </row>
    <row r="650" spans="1:8" ht="24.75" hidden="1">
      <c r="A650" s="19" t="s">
        <v>68</v>
      </c>
      <c r="B650" s="18" t="s">
        <v>279</v>
      </c>
      <c r="C650" s="18" t="s">
        <v>280</v>
      </c>
      <c r="D650" s="18" t="s">
        <v>150</v>
      </c>
      <c r="E650" s="18" t="s">
        <v>1807</v>
      </c>
      <c r="F650" s="21">
        <v>0</v>
      </c>
      <c r="G650" s="20">
        <f>F650-H650</f>
        <v>0</v>
      </c>
      <c r="H650" s="21"/>
    </row>
    <row r="651" spans="1:8" ht="24.75" hidden="1">
      <c r="A651" s="19" t="s">
        <v>629</v>
      </c>
      <c r="B651" s="18" t="s">
        <v>279</v>
      </c>
      <c r="C651" s="18" t="s">
        <v>280</v>
      </c>
      <c r="D651" s="18" t="s">
        <v>150</v>
      </c>
      <c r="E651" s="18" t="s">
        <v>403</v>
      </c>
      <c r="F651" s="20">
        <f>F652</f>
        <v>0</v>
      </c>
      <c r="G651" s="20">
        <f>F651-H651</f>
        <v>0</v>
      </c>
      <c r="H651" s="21"/>
    </row>
    <row r="652" spans="1:8" ht="24.75" hidden="1">
      <c r="A652" s="19" t="s">
        <v>628</v>
      </c>
      <c r="B652" s="18" t="s">
        <v>279</v>
      </c>
      <c r="C652" s="18" t="s">
        <v>280</v>
      </c>
      <c r="D652" s="18" t="s">
        <v>150</v>
      </c>
      <c r="E652" s="18" t="s">
        <v>404</v>
      </c>
      <c r="F652" s="21">
        <v>0</v>
      </c>
      <c r="G652" s="20">
        <f>F652-H652</f>
        <v>0</v>
      </c>
      <c r="H652" s="21"/>
    </row>
    <row r="653" spans="1:8" ht="24">
      <c r="A653" s="34" t="s">
        <v>808</v>
      </c>
      <c r="B653" s="18" t="s">
        <v>279</v>
      </c>
      <c r="C653" s="18" t="s">
        <v>280</v>
      </c>
      <c r="D653" s="18" t="s">
        <v>807</v>
      </c>
      <c r="E653" s="18"/>
      <c r="F653" s="20">
        <f>F654+F668</f>
        <v>15041</v>
      </c>
      <c r="G653" s="20">
        <f>G654+G668</f>
        <v>15041</v>
      </c>
      <c r="H653" s="20">
        <f>H654</f>
        <v>0</v>
      </c>
    </row>
    <row r="654" spans="1:8" ht="36.75" customHeight="1">
      <c r="A654" s="123" t="s">
        <v>237</v>
      </c>
      <c r="B654" s="60" t="s">
        <v>279</v>
      </c>
      <c r="C654" s="60" t="s">
        <v>280</v>
      </c>
      <c r="D654" s="60" t="s">
        <v>1520</v>
      </c>
      <c r="E654" s="60" t="s">
        <v>384</v>
      </c>
      <c r="F654" s="20">
        <f>F655+F658</f>
        <v>14820</v>
      </c>
      <c r="G654" s="20">
        <f>F654-H654</f>
        <v>14820</v>
      </c>
      <c r="H654" s="21">
        <f>H659</f>
        <v>0</v>
      </c>
    </row>
    <row r="655" spans="1:8" ht="20.25" customHeight="1">
      <c r="A655" s="33" t="s">
        <v>1351</v>
      </c>
      <c r="B655" s="60" t="s">
        <v>279</v>
      </c>
      <c r="C655" s="60" t="s">
        <v>280</v>
      </c>
      <c r="D655" s="60" t="s">
        <v>1520</v>
      </c>
      <c r="E655" s="60" t="s">
        <v>384</v>
      </c>
      <c r="F655" s="20">
        <f>F656</f>
        <v>3000</v>
      </c>
      <c r="G655" s="20">
        <f>F655-H655</f>
        <v>3000</v>
      </c>
      <c r="H655" s="21"/>
    </row>
    <row r="656" spans="1:8" ht="27" customHeight="1">
      <c r="A656" s="285" t="s">
        <v>1394</v>
      </c>
      <c r="B656" s="60" t="s">
        <v>279</v>
      </c>
      <c r="C656" s="60" t="s">
        <v>280</v>
      </c>
      <c r="D656" s="60" t="s">
        <v>1520</v>
      </c>
      <c r="E656" s="60" t="s">
        <v>272</v>
      </c>
      <c r="F656" s="20">
        <f>F657</f>
        <v>3000</v>
      </c>
      <c r="G656" s="20">
        <f>F656-H656</f>
        <v>3000</v>
      </c>
      <c r="H656" s="21"/>
    </row>
    <row r="657" spans="1:8" ht="26.25" customHeight="1">
      <c r="A657" s="285" t="s">
        <v>929</v>
      </c>
      <c r="B657" s="60" t="s">
        <v>279</v>
      </c>
      <c r="C657" s="60" t="s">
        <v>280</v>
      </c>
      <c r="D657" s="60" t="s">
        <v>1520</v>
      </c>
      <c r="E657" s="60" t="s">
        <v>930</v>
      </c>
      <c r="F657" s="21">
        <v>3000</v>
      </c>
      <c r="G657" s="20">
        <f>F657-H657</f>
        <v>3000</v>
      </c>
      <c r="H657" s="21"/>
    </row>
    <row r="658" spans="1:8" ht="53.25" customHeight="1">
      <c r="A658" s="19" t="s">
        <v>1234</v>
      </c>
      <c r="B658" s="60" t="s">
        <v>279</v>
      </c>
      <c r="C658" s="60" t="s">
        <v>280</v>
      </c>
      <c r="D658" s="60" t="s">
        <v>668</v>
      </c>
      <c r="E658" s="60" t="s">
        <v>384</v>
      </c>
      <c r="F658" s="20">
        <f>F659+F663</f>
        <v>11820</v>
      </c>
      <c r="G658" s="20">
        <f>F658-H658</f>
        <v>11820</v>
      </c>
      <c r="H658" s="21"/>
    </row>
    <row r="659" spans="1:8" ht="24">
      <c r="A659" s="19" t="s">
        <v>69</v>
      </c>
      <c r="B659" s="60" t="s">
        <v>279</v>
      </c>
      <c r="C659" s="60" t="s">
        <v>280</v>
      </c>
      <c r="D659" s="60" t="s">
        <v>668</v>
      </c>
      <c r="E659" s="60" t="s">
        <v>70</v>
      </c>
      <c r="F659" s="20">
        <f>F660+F661</f>
        <v>8193</v>
      </c>
      <c r="G659" s="20">
        <f aca="true" t="shared" si="36" ref="G659:G675">F659-H659</f>
        <v>8193</v>
      </c>
      <c r="H659" s="21"/>
    </row>
    <row r="660" spans="1:8" ht="24">
      <c r="A660" s="19" t="s">
        <v>68</v>
      </c>
      <c r="B660" s="60" t="s">
        <v>279</v>
      </c>
      <c r="C660" s="60" t="s">
        <v>280</v>
      </c>
      <c r="D660" s="60" t="s">
        <v>668</v>
      </c>
      <c r="E660" s="60" t="s">
        <v>1807</v>
      </c>
      <c r="F660" s="21">
        <f>7693-5280+500</f>
        <v>2913</v>
      </c>
      <c r="G660" s="20">
        <f t="shared" si="36"/>
        <v>2913</v>
      </c>
      <c r="H660" s="21"/>
    </row>
    <row r="661" spans="1:8" ht="24">
      <c r="A661" s="19" t="s">
        <v>1543</v>
      </c>
      <c r="B661" s="60" t="s">
        <v>279</v>
      </c>
      <c r="C661" s="60" t="s">
        <v>280</v>
      </c>
      <c r="D661" s="60" t="s">
        <v>668</v>
      </c>
      <c r="E661" s="60" t="s">
        <v>1068</v>
      </c>
      <c r="F661" s="20">
        <f>F662</f>
        <v>5280</v>
      </c>
      <c r="G661" s="20">
        <f t="shared" si="36"/>
        <v>5280</v>
      </c>
      <c r="H661" s="21"/>
    </row>
    <row r="662" spans="1:8" ht="24">
      <c r="A662" s="19" t="s">
        <v>133</v>
      </c>
      <c r="B662" s="60" t="s">
        <v>279</v>
      </c>
      <c r="C662" s="60" t="s">
        <v>280</v>
      </c>
      <c r="D662" s="60" t="s">
        <v>668</v>
      </c>
      <c r="E662" s="60" t="s">
        <v>1068</v>
      </c>
      <c r="F662" s="21">
        <v>5280</v>
      </c>
      <c r="G662" s="20">
        <f t="shared" si="36"/>
        <v>5280</v>
      </c>
      <c r="H662" s="21"/>
    </row>
    <row r="663" spans="1:8" ht="24">
      <c r="A663" s="19" t="s">
        <v>629</v>
      </c>
      <c r="B663" s="60" t="s">
        <v>279</v>
      </c>
      <c r="C663" s="60" t="s">
        <v>280</v>
      </c>
      <c r="D663" s="60" t="s">
        <v>668</v>
      </c>
      <c r="E663" s="60" t="s">
        <v>403</v>
      </c>
      <c r="F663" s="20">
        <f>F664+F665</f>
        <v>3627</v>
      </c>
      <c r="G663" s="20">
        <f t="shared" si="36"/>
        <v>3627</v>
      </c>
      <c r="H663" s="21"/>
    </row>
    <row r="664" spans="1:8" ht="24">
      <c r="A664" s="19" t="s">
        <v>628</v>
      </c>
      <c r="B664" s="60" t="s">
        <v>279</v>
      </c>
      <c r="C664" s="60" t="s">
        <v>280</v>
      </c>
      <c r="D664" s="60" t="s">
        <v>668</v>
      </c>
      <c r="E664" s="60" t="s">
        <v>404</v>
      </c>
      <c r="F664" s="21">
        <v>2542</v>
      </c>
      <c r="G664" s="20">
        <f t="shared" si="36"/>
        <v>2542</v>
      </c>
      <c r="H664" s="21"/>
    </row>
    <row r="665" spans="1:8" ht="24">
      <c r="A665" s="19" t="s">
        <v>1255</v>
      </c>
      <c r="B665" s="60" t="s">
        <v>279</v>
      </c>
      <c r="C665" s="60" t="s">
        <v>280</v>
      </c>
      <c r="D665" s="60" t="s">
        <v>668</v>
      </c>
      <c r="E665" s="60" t="s">
        <v>786</v>
      </c>
      <c r="F665" s="20">
        <f>F666+F667</f>
        <v>1085</v>
      </c>
      <c r="G665" s="20">
        <f t="shared" si="36"/>
        <v>1085</v>
      </c>
      <c r="H665" s="21"/>
    </row>
    <row r="666" spans="1:8" ht="24">
      <c r="A666" s="19" t="s">
        <v>133</v>
      </c>
      <c r="B666" s="60" t="s">
        <v>279</v>
      </c>
      <c r="C666" s="60" t="s">
        <v>280</v>
      </c>
      <c r="D666" s="60" t="s">
        <v>668</v>
      </c>
      <c r="E666" s="60" t="s">
        <v>786</v>
      </c>
      <c r="F666" s="21">
        <v>500</v>
      </c>
      <c r="G666" s="20">
        <f t="shared" si="36"/>
        <v>500</v>
      </c>
      <c r="H666" s="21"/>
    </row>
    <row r="667" spans="1:8" ht="24">
      <c r="A667" s="19" t="s">
        <v>1161</v>
      </c>
      <c r="B667" s="60" t="s">
        <v>279</v>
      </c>
      <c r="C667" s="60" t="s">
        <v>280</v>
      </c>
      <c r="D667" s="60" t="s">
        <v>668</v>
      </c>
      <c r="E667" s="60" t="s">
        <v>786</v>
      </c>
      <c r="F667" s="21">
        <v>585</v>
      </c>
      <c r="G667" s="20">
        <f t="shared" si="36"/>
        <v>585</v>
      </c>
      <c r="H667" s="21"/>
    </row>
    <row r="668" spans="1:8" ht="48">
      <c r="A668" s="19" t="s">
        <v>909</v>
      </c>
      <c r="B668" s="60" t="s">
        <v>279</v>
      </c>
      <c r="C668" s="60" t="s">
        <v>280</v>
      </c>
      <c r="D668" s="60" t="s">
        <v>1519</v>
      </c>
      <c r="E668" s="60" t="s">
        <v>384</v>
      </c>
      <c r="F668" s="20">
        <f>F669</f>
        <v>221</v>
      </c>
      <c r="G668" s="20">
        <f t="shared" si="36"/>
        <v>221</v>
      </c>
      <c r="H668" s="21"/>
    </row>
    <row r="669" spans="1:8" ht="24">
      <c r="A669" s="285" t="s">
        <v>1394</v>
      </c>
      <c r="B669" s="60" t="s">
        <v>279</v>
      </c>
      <c r="C669" s="60" t="s">
        <v>280</v>
      </c>
      <c r="D669" s="60" t="s">
        <v>1519</v>
      </c>
      <c r="E669" s="60" t="s">
        <v>272</v>
      </c>
      <c r="F669" s="20">
        <f>F670</f>
        <v>221</v>
      </c>
      <c r="G669" s="20">
        <f t="shared" si="36"/>
        <v>221</v>
      </c>
      <c r="H669" s="21"/>
    </row>
    <row r="670" spans="1:8" ht="24">
      <c r="A670" s="285" t="s">
        <v>929</v>
      </c>
      <c r="B670" s="60" t="s">
        <v>279</v>
      </c>
      <c r="C670" s="60" t="s">
        <v>280</v>
      </c>
      <c r="D670" s="60" t="s">
        <v>1519</v>
      </c>
      <c r="E670" s="60" t="s">
        <v>930</v>
      </c>
      <c r="F670" s="21">
        <v>221</v>
      </c>
      <c r="G670" s="20">
        <f t="shared" si="36"/>
        <v>221</v>
      </c>
      <c r="H670" s="21"/>
    </row>
    <row r="671" spans="1:8" ht="24.75" hidden="1">
      <c r="A671" s="19" t="s">
        <v>69</v>
      </c>
      <c r="B671" s="60" t="s">
        <v>279</v>
      </c>
      <c r="C671" s="60" t="s">
        <v>280</v>
      </c>
      <c r="D671" s="60" t="s">
        <v>1519</v>
      </c>
      <c r="E671" s="60" t="s">
        <v>70</v>
      </c>
      <c r="F671" s="20">
        <f>F672</f>
        <v>0</v>
      </c>
      <c r="G671" s="20">
        <f t="shared" si="36"/>
        <v>0</v>
      </c>
      <c r="H671" s="21"/>
    </row>
    <row r="672" spans="1:8" ht="24.75" hidden="1">
      <c r="A672" s="19" t="s">
        <v>959</v>
      </c>
      <c r="B672" s="60" t="s">
        <v>279</v>
      </c>
      <c r="C672" s="60" t="s">
        <v>280</v>
      </c>
      <c r="D672" s="60" t="s">
        <v>1519</v>
      </c>
      <c r="E672" s="60" t="s">
        <v>1068</v>
      </c>
      <c r="F672" s="20">
        <f>F673</f>
        <v>0</v>
      </c>
      <c r="G672" s="20">
        <f t="shared" si="36"/>
        <v>0</v>
      </c>
      <c r="H672" s="21"/>
    </row>
    <row r="673" spans="1:8" ht="24.75" hidden="1">
      <c r="A673" s="19" t="s">
        <v>1522</v>
      </c>
      <c r="B673" s="60" t="s">
        <v>279</v>
      </c>
      <c r="C673" s="60" t="s">
        <v>280</v>
      </c>
      <c r="D673" s="60" t="s">
        <v>1519</v>
      </c>
      <c r="E673" s="60" t="s">
        <v>1068</v>
      </c>
      <c r="F673" s="21">
        <f>100-100</f>
        <v>0</v>
      </c>
      <c r="G673" s="20">
        <f t="shared" si="36"/>
        <v>0</v>
      </c>
      <c r="H673" s="21"/>
    </row>
    <row r="674" spans="1:8" ht="15.75">
      <c r="A674" s="25" t="s">
        <v>1621</v>
      </c>
      <c r="B674" s="22" t="s">
        <v>695</v>
      </c>
      <c r="C674" s="22"/>
      <c r="D674" s="22"/>
      <c r="E674" s="22"/>
      <c r="F674" s="23">
        <f>F675+F735</f>
        <v>307922</v>
      </c>
      <c r="G674" s="20">
        <f t="shared" si="36"/>
        <v>307922</v>
      </c>
      <c r="H674" s="23">
        <f>H675+H735</f>
        <v>0</v>
      </c>
    </row>
    <row r="675" spans="1:8" ht="15">
      <c r="A675" s="32" t="s">
        <v>1561</v>
      </c>
      <c r="B675" s="18" t="s">
        <v>695</v>
      </c>
      <c r="C675" s="18" t="s">
        <v>539</v>
      </c>
      <c r="D675" s="18"/>
      <c r="E675" s="18"/>
      <c r="F675" s="20">
        <f>F676+F691+F697+F709+F717+F722</f>
        <v>211894</v>
      </c>
      <c r="G675" s="20">
        <f t="shared" si="36"/>
        <v>211894</v>
      </c>
      <c r="H675" s="20">
        <f>H676+H691+H697+H709</f>
        <v>0</v>
      </c>
    </row>
    <row r="676" spans="1:8" ht="24">
      <c r="A676" s="33" t="s">
        <v>1409</v>
      </c>
      <c r="B676" s="18" t="s">
        <v>695</v>
      </c>
      <c r="C676" s="18" t="s">
        <v>539</v>
      </c>
      <c r="D676" s="18" t="s">
        <v>1563</v>
      </c>
      <c r="E676" s="18"/>
      <c r="F676" s="20">
        <f>F681+F677</f>
        <v>800</v>
      </c>
      <c r="G676" s="20">
        <f>G681+G677</f>
        <v>800</v>
      </c>
      <c r="H676" s="20">
        <f>H681+H677</f>
        <v>0</v>
      </c>
    </row>
    <row r="677" spans="1:8" ht="24.75" hidden="1">
      <c r="A677" s="38" t="s">
        <v>126</v>
      </c>
      <c r="B677" s="18" t="s">
        <v>695</v>
      </c>
      <c r="C677" s="18" t="s">
        <v>539</v>
      </c>
      <c r="D677" s="18" t="s">
        <v>1295</v>
      </c>
      <c r="E677" s="18" t="s">
        <v>384</v>
      </c>
      <c r="F677" s="20">
        <f>F678</f>
        <v>0</v>
      </c>
      <c r="G677" s="20">
        <f>F677-H677</f>
        <v>0</v>
      </c>
      <c r="H677" s="20"/>
    </row>
    <row r="678" spans="1:8" ht="24.75" hidden="1">
      <c r="A678" s="19" t="s">
        <v>1543</v>
      </c>
      <c r="B678" s="18" t="s">
        <v>695</v>
      </c>
      <c r="C678" s="18" t="s">
        <v>539</v>
      </c>
      <c r="D678" s="18" t="s">
        <v>1295</v>
      </c>
      <c r="E678" s="18" t="s">
        <v>1068</v>
      </c>
      <c r="F678" s="20">
        <f>F679</f>
        <v>0</v>
      </c>
      <c r="G678" s="20">
        <f>F678-H678</f>
        <v>0</v>
      </c>
      <c r="H678" s="20"/>
    </row>
    <row r="679" spans="1:8" ht="24.75" hidden="1">
      <c r="A679" s="19" t="s">
        <v>1160</v>
      </c>
      <c r="B679" s="18" t="s">
        <v>695</v>
      </c>
      <c r="C679" s="18" t="s">
        <v>539</v>
      </c>
      <c r="D679" s="18" t="s">
        <v>1295</v>
      </c>
      <c r="E679" s="18" t="s">
        <v>1068</v>
      </c>
      <c r="F679" s="21"/>
      <c r="G679" s="20">
        <f>F679-H679</f>
        <v>0</v>
      </c>
      <c r="H679" s="21"/>
    </row>
    <row r="680" spans="1:8" ht="24.75" hidden="1">
      <c r="A680" s="19" t="s">
        <v>1274</v>
      </c>
      <c r="B680" s="18" t="s">
        <v>695</v>
      </c>
      <c r="C680" s="18" t="s">
        <v>539</v>
      </c>
      <c r="D680" s="18" t="s">
        <v>1345</v>
      </c>
      <c r="E680" s="18" t="s">
        <v>1275</v>
      </c>
      <c r="F680" s="21"/>
      <c r="G680" s="20">
        <f aca="true" t="shared" si="37" ref="G680:G690">F680-H680</f>
        <v>0</v>
      </c>
      <c r="H680" s="20"/>
    </row>
    <row r="681" spans="1:8" ht="24">
      <c r="A681" s="19" t="s">
        <v>912</v>
      </c>
      <c r="B681" s="18" t="s">
        <v>695</v>
      </c>
      <c r="C681" s="18" t="s">
        <v>539</v>
      </c>
      <c r="D681" s="18" t="s">
        <v>31</v>
      </c>
      <c r="E681" s="18" t="s">
        <v>384</v>
      </c>
      <c r="F681" s="20">
        <f>F682+F687+F689</f>
        <v>800</v>
      </c>
      <c r="G681" s="20">
        <f t="shared" si="37"/>
        <v>800</v>
      </c>
      <c r="H681" s="21"/>
    </row>
    <row r="682" spans="1:8" ht="24">
      <c r="A682" s="19" t="s">
        <v>69</v>
      </c>
      <c r="B682" s="18" t="s">
        <v>695</v>
      </c>
      <c r="C682" s="18" t="s">
        <v>539</v>
      </c>
      <c r="D682" s="18" t="s">
        <v>31</v>
      </c>
      <c r="E682" s="18" t="s">
        <v>70</v>
      </c>
      <c r="F682" s="20">
        <f>F683+F684</f>
        <v>800</v>
      </c>
      <c r="G682" s="20">
        <f t="shared" si="37"/>
        <v>800</v>
      </c>
      <c r="H682" s="21"/>
    </row>
    <row r="683" spans="1:8" ht="24.75" hidden="1">
      <c r="A683" s="19" t="s">
        <v>68</v>
      </c>
      <c r="B683" s="18" t="s">
        <v>695</v>
      </c>
      <c r="C683" s="18" t="s">
        <v>539</v>
      </c>
      <c r="D683" s="18" t="s">
        <v>31</v>
      </c>
      <c r="E683" s="18" t="s">
        <v>1807</v>
      </c>
      <c r="F683" s="21"/>
      <c r="G683" s="20">
        <f t="shared" si="37"/>
        <v>0</v>
      </c>
      <c r="H683" s="21"/>
    </row>
    <row r="684" spans="1:8" ht="24">
      <c r="A684" s="19" t="s">
        <v>1543</v>
      </c>
      <c r="B684" s="18" t="s">
        <v>695</v>
      </c>
      <c r="C684" s="18" t="s">
        <v>539</v>
      </c>
      <c r="D684" s="18" t="s">
        <v>31</v>
      </c>
      <c r="E684" s="18" t="s">
        <v>1068</v>
      </c>
      <c r="F684" s="20">
        <f>F685+F686</f>
        <v>800</v>
      </c>
      <c r="G684" s="20">
        <f t="shared" si="37"/>
        <v>800</v>
      </c>
      <c r="H684" s="21"/>
    </row>
    <row r="685" spans="1:8" ht="24.75" hidden="1">
      <c r="A685" s="19" t="s">
        <v>1161</v>
      </c>
      <c r="B685" s="18" t="s">
        <v>695</v>
      </c>
      <c r="C685" s="18" t="s">
        <v>539</v>
      </c>
      <c r="D685" s="18" t="s">
        <v>433</v>
      </c>
      <c r="E685" s="18" t="s">
        <v>1068</v>
      </c>
      <c r="F685" s="21"/>
      <c r="G685" s="20">
        <f t="shared" si="37"/>
        <v>0</v>
      </c>
      <c r="H685" s="21"/>
    </row>
    <row r="686" spans="1:8" ht="24">
      <c r="A686" s="301" t="s">
        <v>1460</v>
      </c>
      <c r="B686" s="18" t="s">
        <v>695</v>
      </c>
      <c r="C686" s="18" t="s">
        <v>539</v>
      </c>
      <c r="D686" s="18" t="s">
        <v>433</v>
      </c>
      <c r="E686" s="18" t="s">
        <v>1068</v>
      </c>
      <c r="F686" s="21">
        <v>800</v>
      </c>
      <c r="G686" s="20">
        <f t="shared" si="37"/>
        <v>800</v>
      </c>
      <c r="H686" s="21"/>
    </row>
    <row r="687" spans="1:8" ht="24.75" hidden="1">
      <c r="A687" s="19" t="s">
        <v>402</v>
      </c>
      <c r="B687" s="18" t="s">
        <v>695</v>
      </c>
      <c r="C687" s="18" t="s">
        <v>539</v>
      </c>
      <c r="D687" s="18" t="s">
        <v>31</v>
      </c>
      <c r="E687" s="18" t="s">
        <v>403</v>
      </c>
      <c r="F687" s="20">
        <f>F688</f>
        <v>0</v>
      </c>
      <c r="G687" s="20">
        <f t="shared" si="37"/>
        <v>0</v>
      </c>
      <c r="H687" s="21"/>
    </row>
    <row r="688" spans="1:8" ht="24.75" hidden="1">
      <c r="A688" s="19" t="s">
        <v>628</v>
      </c>
      <c r="B688" s="18" t="s">
        <v>695</v>
      </c>
      <c r="C688" s="18" t="s">
        <v>539</v>
      </c>
      <c r="D688" s="18" t="s">
        <v>31</v>
      </c>
      <c r="E688" s="18" t="s">
        <v>404</v>
      </c>
      <c r="F688" s="21"/>
      <c r="G688" s="20">
        <f t="shared" si="37"/>
        <v>0</v>
      </c>
      <c r="H688" s="21"/>
    </row>
    <row r="689" spans="1:8" ht="24.75" hidden="1">
      <c r="A689" s="19" t="s">
        <v>1255</v>
      </c>
      <c r="B689" s="18" t="s">
        <v>695</v>
      </c>
      <c r="C689" s="18" t="s">
        <v>539</v>
      </c>
      <c r="D689" s="18" t="s">
        <v>31</v>
      </c>
      <c r="E689" s="18" t="s">
        <v>786</v>
      </c>
      <c r="F689" s="20">
        <f>F690</f>
        <v>0</v>
      </c>
      <c r="G689" s="20">
        <f t="shared" si="37"/>
        <v>0</v>
      </c>
      <c r="H689" s="21"/>
    </row>
    <row r="690" spans="1:8" ht="48" hidden="1">
      <c r="A690" s="19" t="s">
        <v>1475</v>
      </c>
      <c r="B690" s="18" t="s">
        <v>695</v>
      </c>
      <c r="C690" s="18" t="s">
        <v>539</v>
      </c>
      <c r="D690" s="18" t="s">
        <v>31</v>
      </c>
      <c r="E690" s="18" t="s">
        <v>786</v>
      </c>
      <c r="F690" s="21"/>
      <c r="G690" s="20">
        <f t="shared" si="37"/>
        <v>0</v>
      </c>
      <c r="H690" s="21"/>
    </row>
    <row r="691" spans="1:8" ht="15">
      <c r="A691" s="33" t="s">
        <v>1503</v>
      </c>
      <c r="B691" s="18" t="s">
        <v>695</v>
      </c>
      <c r="C691" s="18" t="s">
        <v>539</v>
      </c>
      <c r="D691" s="18" t="s">
        <v>475</v>
      </c>
      <c r="E691" s="18"/>
      <c r="F691" s="20">
        <f>F692</f>
        <v>25</v>
      </c>
      <c r="G691" s="20">
        <f>G692</f>
        <v>25</v>
      </c>
      <c r="H691" s="20">
        <f>H692</f>
        <v>0</v>
      </c>
    </row>
    <row r="692" spans="1:8" ht="24">
      <c r="A692" s="19" t="s">
        <v>912</v>
      </c>
      <c r="B692" s="18" t="s">
        <v>695</v>
      </c>
      <c r="C692" s="18" t="s">
        <v>539</v>
      </c>
      <c r="D692" s="18" t="s">
        <v>32</v>
      </c>
      <c r="E692" s="18" t="s">
        <v>384</v>
      </c>
      <c r="F692" s="20">
        <f>F693</f>
        <v>25</v>
      </c>
      <c r="G692" s="20">
        <f>F692-H692</f>
        <v>25</v>
      </c>
      <c r="H692" s="21"/>
    </row>
    <row r="693" spans="1:8" ht="24">
      <c r="A693" s="19" t="s">
        <v>69</v>
      </c>
      <c r="B693" s="18" t="s">
        <v>695</v>
      </c>
      <c r="C693" s="18" t="s">
        <v>539</v>
      </c>
      <c r="D693" s="18" t="s">
        <v>32</v>
      </c>
      <c r="E693" s="18" t="s">
        <v>70</v>
      </c>
      <c r="F693" s="20">
        <f>F694+F695</f>
        <v>25</v>
      </c>
      <c r="G693" s="20">
        <f>F693-H693</f>
        <v>25</v>
      </c>
      <c r="H693" s="21"/>
    </row>
    <row r="694" spans="1:8" ht="24.75" hidden="1">
      <c r="A694" s="19" t="s">
        <v>68</v>
      </c>
      <c r="B694" s="18" t="s">
        <v>695</v>
      </c>
      <c r="C694" s="18" t="s">
        <v>539</v>
      </c>
      <c r="D694" s="18" t="s">
        <v>32</v>
      </c>
      <c r="E694" s="18" t="s">
        <v>1807</v>
      </c>
      <c r="F694" s="21"/>
      <c r="G694" s="20">
        <f>F694-H694</f>
        <v>0</v>
      </c>
      <c r="H694" s="21"/>
    </row>
    <row r="695" spans="1:8" ht="24">
      <c r="A695" s="301" t="s">
        <v>1543</v>
      </c>
      <c r="B695" s="18" t="s">
        <v>695</v>
      </c>
      <c r="C695" s="18" t="s">
        <v>539</v>
      </c>
      <c r="D695" s="18" t="s">
        <v>32</v>
      </c>
      <c r="E695" s="18" t="s">
        <v>1068</v>
      </c>
      <c r="F695" s="20">
        <f>F696</f>
        <v>25</v>
      </c>
      <c r="G695" s="20">
        <f>F695-H695</f>
        <v>25</v>
      </c>
      <c r="H695" s="21"/>
    </row>
    <row r="696" spans="1:8" ht="24">
      <c r="A696" s="19" t="s">
        <v>1162</v>
      </c>
      <c r="B696" s="18" t="s">
        <v>695</v>
      </c>
      <c r="C696" s="18" t="s">
        <v>539</v>
      </c>
      <c r="D696" s="18" t="s">
        <v>32</v>
      </c>
      <c r="E696" s="18" t="s">
        <v>1068</v>
      </c>
      <c r="F696" s="21">
        <v>25</v>
      </c>
      <c r="G696" s="20">
        <f>F696-H696</f>
        <v>25</v>
      </c>
      <c r="H696" s="21"/>
    </row>
    <row r="697" spans="1:8" ht="15">
      <c r="A697" s="33" t="s">
        <v>1504</v>
      </c>
      <c r="B697" s="18" t="s">
        <v>695</v>
      </c>
      <c r="C697" s="18" t="s">
        <v>539</v>
      </c>
      <c r="D697" s="18" t="s">
        <v>476</v>
      </c>
      <c r="E697" s="18"/>
      <c r="F697" s="20">
        <f>F698+F700</f>
        <v>372</v>
      </c>
      <c r="G697" s="20">
        <f>G700</f>
        <v>372</v>
      </c>
      <c r="H697" s="20">
        <f>H700</f>
        <v>0</v>
      </c>
    </row>
    <row r="698" spans="1:8" ht="48" hidden="1">
      <c r="A698" s="38" t="s">
        <v>1525</v>
      </c>
      <c r="B698" s="18" t="s">
        <v>695</v>
      </c>
      <c r="C698" s="18" t="s">
        <v>539</v>
      </c>
      <c r="D698" s="18" t="s">
        <v>1760</v>
      </c>
      <c r="E698" s="18" t="s">
        <v>384</v>
      </c>
      <c r="F698" s="20">
        <f>F699</f>
        <v>0</v>
      </c>
      <c r="G698" s="20">
        <f>F698-H698</f>
        <v>0</v>
      </c>
      <c r="H698" s="20"/>
    </row>
    <row r="699" spans="1:8" ht="24.75" hidden="1">
      <c r="A699" s="19" t="s">
        <v>1761</v>
      </c>
      <c r="B699" s="18" t="s">
        <v>695</v>
      </c>
      <c r="C699" s="18" t="s">
        <v>539</v>
      </c>
      <c r="D699" s="18" t="s">
        <v>1760</v>
      </c>
      <c r="E699" s="18" t="s">
        <v>1068</v>
      </c>
      <c r="F699" s="105"/>
      <c r="G699" s="20">
        <f>F699-H699</f>
        <v>0</v>
      </c>
      <c r="H699" s="20"/>
    </row>
    <row r="700" spans="1:8" ht="24">
      <c r="A700" s="19" t="s">
        <v>912</v>
      </c>
      <c r="B700" s="18" t="s">
        <v>695</v>
      </c>
      <c r="C700" s="18" t="s">
        <v>539</v>
      </c>
      <c r="D700" s="18" t="s">
        <v>33</v>
      </c>
      <c r="E700" s="18" t="s">
        <v>384</v>
      </c>
      <c r="F700" s="20">
        <f>F701</f>
        <v>372</v>
      </c>
      <c r="G700" s="20">
        <f aca="true" t="shared" si="38" ref="G700:G734">F700-H700</f>
        <v>372</v>
      </c>
      <c r="H700" s="21"/>
    </row>
    <row r="701" spans="1:8" ht="24">
      <c r="A701" s="19" t="s">
        <v>69</v>
      </c>
      <c r="B701" s="18" t="s">
        <v>695</v>
      </c>
      <c r="C701" s="18" t="s">
        <v>539</v>
      </c>
      <c r="D701" s="18" t="s">
        <v>33</v>
      </c>
      <c r="E701" s="18" t="s">
        <v>70</v>
      </c>
      <c r="F701" s="20">
        <f>F702+F703+F706</f>
        <v>372</v>
      </c>
      <c r="G701" s="20">
        <f t="shared" si="38"/>
        <v>372</v>
      </c>
      <c r="H701" s="21"/>
    </row>
    <row r="702" spans="1:8" ht="24.75" hidden="1">
      <c r="A702" s="19" t="s">
        <v>68</v>
      </c>
      <c r="B702" s="18" t="s">
        <v>695</v>
      </c>
      <c r="C702" s="18" t="s">
        <v>539</v>
      </c>
      <c r="D702" s="18" t="s">
        <v>33</v>
      </c>
      <c r="E702" s="18" t="s">
        <v>1807</v>
      </c>
      <c r="F702" s="21"/>
      <c r="G702" s="20">
        <f t="shared" si="38"/>
        <v>0</v>
      </c>
      <c r="H702" s="21"/>
    </row>
    <row r="703" spans="1:8" ht="24">
      <c r="A703" s="301" t="s">
        <v>1543</v>
      </c>
      <c r="B703" s="18" t="s">
        <v>695</v>
      </c>
      <c r="C703" s="18" t="s">
        <v>539</v>
      </c>
      <c r="D703" s="18" t="s">
        <v>33</v>
      </c>
      <c r="E703" s="18" t="s">
        <v>1068</v>
      </c>
      <c r="F703" s="20">
        <f>F704+F705</f>
        <v>372</v>
      </c>
      <c r="G703" s="20">
        <f t="shared" si="38"/>
        <v>372</v>
      </c>
      <c r="H703" s="21"/>
    </row>
    <row r="704" spans="1:8" ht="24">
      <c r="A704" s="19" t="s">
        <v>1162</v>
      </c>
      <c r="B704" s="18" t="s">
        <v>695</v>
      </c>
      <c r="C704" s="18" t="s">
        <v>539</v>
      </c>
      <c r="D704" s="18" t="s">
        <v>33</v>
      </c>
      <c r="E704" s="18" t="s">
        <v>1068</v>
      </c>
      <c r="F704" s="21">
        <v>372</v>
      </c>
      <c r="G704" s="20">
        <f t="shared" si="38"/>
        <v>372</v>
      </c>
      <c r="H704" s="21"/>
    </row>
    <row r="705" spans="1:8" ht="72" hidden="1">
      <c r="A705" s="19" t="s">
        <v>647</v>
      </c>
      <c r="B705" s="18" t="s">
        <v>695</v>
      </c>
      <c r="C705" s="18" t="s">
        <v>539</v>
      </c>
      <c r="D705" s="18" t="s">
        <v>33</v>
      </c>
      <c r="E705" s="18" t="s">
        <v>1068</v>
      </c>
      <c r="F705" s="21"/>
      <c r="G705" s="20">
        <f t="shared" si="38"/>
        <v>0</v>
      </c>
      <c r="H705" s="21"/>
    </row>
    <row r="706" spans="1:8" ht="24.75" hidden="1">
      <c r="A706" s="19" t="s">
        <v>1543</v>
      </c>
      <c r="B706" s="18" t="s">
        <v>695</v>
      </c>
      <c r="C706" s="18" t="s">
        <v>539</v>
      </c>
      <c r="D706" s="18" t="s">
        <v>962</v>
      </c>
      <c r="E706" s="18" t="s">
        <v>1068</v>
      </c>
      <c r="F706" s="20">
        <f>F707+F708+F716</f>
        <v>0</v>
      </c>
      <c r="G706" s="20">
        <f t="shared" si="38"/>
        <v>0</v>
      </c>
      <c r="H706" s="21"/>
    </row>
    <row r="707" spans="1:8" ht="24.75" hidden="1">
      <c r="A707" s="19" t="s">
        <v>1544</v>
      </c>
      <c r="B707" s="18" t="s">
        <v>695</v>
      </c>
      <c r="C707" s="18" t="s">
        <v>539</v>
      </c>
      <c r="D707" s="18" t="s">
        <v>962</v>
      </c>
      <c r="E707" s="18" t="s">
        <v>1068</v>
      </c>
      <c r="F707" s="21"/>
      <c r="G707" s="20">
        <f t="shared" si="38"/>
        <v>0</v>
      </c>
      <c r="H707" s="21"/>
    </row>
    <row r="708" spans="1:8" ht="24.75" hidden="1">
      <c r="A708" s="19" t="s">
        <v>648</v>
      </c>
      <c r="B708" s="18" t="s">
        <v>695</v>
      </c>
      <c r="C708" s="18" t="s">
        <v>539</v>
      </c>
      <c r="D708" s="18" t="s">
        <v>962</v>
      </c>
      <c r="E708" s="18" t="s">
        <v>1068</v>
      </c>
      <c r="F708" s="21"/>
      <c r="G708" s="20">
        <f t="shared" si="38"/>
        <v>0</v>
      </c>
      <c r="H708" s="21"/>
    </row>
    <row r="709" spans="1:8" ht="24" hidden="1">
      <c r="A709" s="33" t="s">
        <v>687</v>
      </c>
      <c r="B709" s="18" t="s">
        <v>695</v>
      </c>
      <c r="C709" s="18" t="s">
        <v>539</v>
      </c>
      <c r="D709" s="18" t="s">
        <v>1496</v>
      </c>
      <c r="E709" s="18"/>
      <c r="F709" s="20">
        <f>F712+F710</f>
        <v>0</v>
      </c>
      <c r="G709" s="20">
        <f t="shared" si="38"/>
        <v>0</v>
      </c>
      <c r="H709" s="20">
        <f>H712</f>
        <v>0</v>
      </c>
    </row>
    <row r="710" spans="1:8" ht="24" hidden="1">
      <c r="A710" s="38" t="s">
        <v>1032</v>
      </c>
      <c r="B710" s="18" t="s">
        <v>695</v>
      </c>
      <c r="C710" s="18" t="s">
        <v>539</v>
      </c>
      <c r="D710" s="18" t="s">
        <v>697</v>
      </c>
      <c r="E710" s="18"/>
      <c r="F710" s="20">
        <f>F711</f>
        <v>0</v>
      </c>
      <c r="G710" s="20">
        <f t="shared" si="38"/>
        <v>0</v>
      </c>
      <c r="H710" s="20"/>
    </row>
    <row r="711" spans="1:8" ht="24.75" hidden="1">
      <c r="A711" s="19" t="s">
        <v>1274</v>
      </c>
      <c r="B711" s="18" t="s">
        <v>695</v>
      </c>
      <c r="C711" s="18" t="s">
        <v>539</v>
      </c>
      <c r="D711" s="18" t="s">
        <v>697</v>
      </c>
      <c r="E711" s="18" t="s">
        <v>1275</v>
      </c>
      <c r="F711" s="21">
        <v>0</v>
      </c>
      <c r="G711" s="20">
        <f t="shared" si="38"/>
        <v>0</v>
      </c>
      <c r="H711" s="20"/>
    </row>
    <row r="712" spans="1:8" ht="24.75" hidden="1">
      <c r="A712" s="19" t="s">
        <v>688</v>
      </c>
      <c r="B712" s="18" t="s">
        <v>695</v>
      </c>
      <c r="C712" s="18" t="s">
        <v>539</v>
      </c>
      <c r="D712" s="18" t="s">
        <v>34</v>
      </c>
      <c r="E712" s="18" t="s">
        <v>384</v>
      </c>
      <c r="F712" s="20">
        <f>F713+F714</f>
        <v>0</v>
      </c>
      <c r="G712" s="20">
        <f t="shared" si="38"/>
        <v>0</v>
      </c>
      <c r="H712" s="21"/>
    </row>
    <row r="713" spans="1:8" ht="24.75" hidden="1">
      <c r="A713" s="19" t="s">
        <v>1044</v>
      </c>
      <c r="B713" s="18" t="s">
        <v>695</v>
      </c>
      <c r="C713" s="18" t="s">
        <v>539</v>
      </c>
      <c r="D713" s="18" t="s">
        <v>34</v>
      </c>
      <c r="E713" s="18" t="s">
        <v>1033</v>
      </c>
      <c r="F713" s="21"/>
      <c r="G713" s="20">
        <f t="shared" si="38"/>
        <v>0</v>
      </c>
      <c r="H713" s="21"/>
    </row>
    <row r="714" spans="1:8" ht="24.75" hidden="1">
      <c r="A714" s="19" t="s">
        <v>959</v>
      </c>
      <c r="B714" s="18" t="s">
        <v>695</v>
      </c>
      <c r="C714" s="18" t="s">
        <v>539</v>
      </c>
      <c r="D714" s="18" t="s">
        <v>34</v>
      </c>
      <c r="E714" s="18" t="s">
        <v>1068</v>
      </c>
      <c r="F714" s="20">
        <f>F715</f>
        <v>0</v>
      </c>
      <c r="G714" s="20">
        <f t="shared" si="38"/>
        <v>0</v>
      </c>
      <c r="H714" s="21"/>
    </row>
    <row r="715" spans="1:8" ht="24.75" hidden="1">
      <c r="A715" s="19" t="s">
        <v>1296</v>
      </c>
      <c r="B715" s="18" t="s">
        <v>695</v>
      </c>
      <c r="C715" s="18" t="s">
        <v>539</v>
      </c>
      <c r="D715" s="18" t="s">
        <v>34</v>
      </c>
      <c r="E715" s="18" t="s">
        <v>1068</v>
      </c>
      <c r="F715" s="21">
        <v>0</v>
      </c>
      <c r="G715" s="20">
        <f t="shared" si="38"/>
        <v>0</v>
      </c>
      <c r="H715" s="21"/>
    </row>
    <row r="716" spans="1:8" ht="15.75" hidden="1">
      <c r="A716" s="19"/>
      <c r="B716" s="18"/>
      <c r="C716" s="18"/>
      <c r="D716" s="18"/>
      <c r="E716" s="18"/>
      <c r="F716" s="21"/>
      <c r="G716" s="20"/>
      <c r="H716" s="21"/>
    </row>
    <row r="717" spans="1:8" ht="36" hidden="1">
      <c r="A717" s="302" t="s">
        <v>1804</v>
      </c>
      <c r="B717" s="18" t="s">
        <v>695</v>
      </c>
      <c r="C717" s="18" t="s">
        <v>539</v>
      </c>
      <c r="D717" s="18" t="s">
        <v>1805</v>
      </c>
      <c r="E717" s="18" t="s">
        <v>384</v>
      </c>
      <c r="F717" s="20">
        <f>F718</f>
        <v>0</v>
      </c>
      <c r="G717" s="20">
        <f>F717-H717</f>
        <v>0</v>
      </c>
      <c r="H717" s="21"/>
    </row>
    <row r="718" spans="1:8" ht="24.75" hidden="1">
      <c r="A718" s="301" t="s">
        <v>1238</v>
      </c>
      <c r="B718" s="18" t="s">
        <v>695</v>
      </c>
      <c r="C718" s="18" t="s">
        <v>539</v>
      </c>
      <c r="D718" s="18" t="s">
        <v>1805</v>
      </c>
      <c r="E718" s="18" t="s">
        <v>1068</v>
      </c>
      <c r="F718" s="20">
        <f>F719+F720+F721</f>
        <v>0</v>
      </c>
      <c r="G718" s="20">
        <f>F718-H718</f>
        <v>0</v>
      </c>
      <c r="H718" s="21"/>
    </row>
    <row r="719" spans="1:8" ht="24.75" hidden="1">
      <c r="A719" s="301" t="s">
        <v>965</v>
      </c>
      <c r="B719" s="18" t="s">
        <v>695</v>
      </c>
      <c r="C719" s="18" t="s">
        <v>539</v>
      </c>
      <c r="D719" s="18" t="s">
        <v>1805</v>
      </c>
      <c r="E719" s="18" t="s">
        <v>1068</v>
      </c>
      <c r="F719" s="21"/>
      <c r="G719" s="20">
        <f>F719-H719</f>
        <v>0</v>
      </c>
      <c r="H719" s="21"/>
    </row>
    <row r="720" spans="1:8" ht="36" hidden="1">
      <c r="A720" s="301" t="s">
        <v>336</v>
      </c>
      <c r="B720" s="18" t="s">
        <v>695</v>
      </c>
      <c r="C720" s="18" t="s">
        <v>539</v>
      </c>
      <c r="D720" s="18" t="s">
        <v>1805</v>
      </c>
      <c r="E720" s="18" t="s">
        <v>1068</v>
      </c>
      <c r="F720" s="21"/>
      <c r="G720" s="20">
        <f>F720-H720</f>
        <v>0</v>
      </c>
      <c r="H720" s="21"/>
    </row>
    <row r="721" spans="1:8" ht="24.75" hidden="1">
      <c r="A721" s="301" t="s">
        <v>337</v>
      </c>
      <c r="B721" s="18" t="s">
        <v>695</v>
      </c>
      <c r="C721" s="18" t="s">
        <v>539</v>
      </c>
      <c r="D721" s="18" t="s">
        <v>1805</v>
      </c>
      <c r="E721" s="18" t="s">
        <v>1068</v>
      </c>
      <c r="F721" s="21"/>
      <c r="G721" s="20">
        <f>F721-H721</f>
        <v>0</v>
      </c>
      <c r="H721" s="21"/>
    </row>
    <row r="722" spans="1:8" ht="24">
      <c r="A722" s="34" t="s">
        <v>808</v>
      </c>
      <c r="B722" s="18" t="s">
        <v>695</v>
      </c>
      <c r="C722" s="18" t="s">
        <v>539</v>
      </c>
      <c r="D722" s="18" t="s">
        <v>807</v>
      </c>
      <c r="E722" s="18"/>
      <c r="F722" s="20">
        <f>F723</f>
        <v>210697</v>
      </c>
      <c r="G722" s="20">
        <f t="shared" si="38"/>
        <v>210697</v>
      </c>
      <c r="H722" s="21"/>
    </row>
    <row r="723" spans="1:8" ht="24">
      <c r="A723" s="19" t="s">
        <v>345</v>
      </c>
      <c r="B723" s="18" t="s">
        <v>695</v>
      </c>
      <c r="C723" s="18" t="s">
        <v>539</v>
      </c>
      <c r="D723" s="18" t="s">
        <v>669</v>
      </c>
      <c r="E723" s="18" t="s">
        <v>384</v>
      </c>
      <c r="F723" s="20">
        <f>F724+F725+F731</f>
        <v>210697</v>
      </c>
      <c r="G723" s="20">
        <f t="shared" si="38"/>
        <v>210697</v>
      </c>
      <c r="H723" s="21"/>
    </row>
    <row r="724" spans="1:8" ht="24">
      <c r="A724" s="19" t="s">
        <v>1113</v>
      </c>
      <c r="B724" s="18" t="s">
        <v>695</v>
      </c>
      <c r="C724" s="18" t="s">
        <v>539</v>
      </c>
      <c r="D724" s="18" t="s">
        <v>669</v>
      </c>
      <c r="E724" s="18" t="s">
        <v>1033</v>
      </c>
      <c r="F724" s="105"/>
      <c r="G724" s="20">
        <f t="shared" si="38"/>
        <v>0</v>
      </c>
      <c r="H724" s="21"/>
    </row>
    <row r="725" spans="1:8" ht="24">
      <c r="A725" s="19" t="s">
        <v>69</v>
      </c>
      <c r="B725" s="18" t="s">
        <v>695</v>
      </c>
      <c r="C725" s="18" t="s">
        <v>539</v>
      </c>
      <c r="D725" s="60" t="s">
        <v>669</v>
      </c>
      <c r="E725" s="60" t="s">
        <v>70</v>
      </c>
      <c r="F725" s="20">
        <f>F726+F727</f>
        <v>184567</v>
      </c>
      <c r="G725" s="20">
        <f t="shared" si="38"/>
        <v>184567</v>
      </c>
      <c r="H725" s="20">
        <f>H726</f>
        <v>0</v>
      </c>
    </row>
    <row r="726" spans="1:8" ht="24">
      <c r="A726" s="19" t="s">
        <v>68</v>
      </c>
      <c r="B726" s="18" t="s">
        <v>695</v>
      </c>
      <c r="C726" s="18" t="s">
        <v>539</v>
      </c>
      <c r="D726" s="60" t="s">
        <v>669</v>
      </c>
      <c r="E726" s="60" t="s">
        <v>1807</v>
      </c>
      <c r="F726" s="21">
        <v>176425</v>
      </c>
      <c r="G726" s="20">
        <f t="shared" si="38"/>
        <v>176425</v>
      </c>
      <c r="H726" s="20">
        <f>H727</f>
        <v>0</v>
      </c>
    </row>
    <row r="727" spans="1:8" ht="24">
      <c r="A727" s="19" t="s">
        <v>1543</v>
      </c>
      <c r="B727" s="18" t="s">
        <v>695</v>
      </c>
      <c r="C727" s="18" t="s">
        <v>539</v>
      </c>
      <c r="D727" s="60" t="s">
        <v>669</v>
      </c>
      <c r="E727" s="60" t="s">
        <v>1068</v>
      </c>
      <c r="F727" s="20">
        <f>F728+F729+F730</f>
        <v>8142</v>
      </c>
      <c r="G727" s="20">
        <f t="shared" si="38"/>
        <v>8142</v>
      </c>
      <c r="H727" s="21"/>
    </row>
    <row r="728" spans="1:8" ht="24">
      <c r="A728" s="19" t="s">
        <v>346</v>
      </c>
      <c r="B728" s="18" t="s">
        <v>695</v>
      </c>
      <c r="C728" s="18" t="s">
        <v>539</v>
      </c>
      <c r="D728" s="60" t="s">
        <v>669</v>
      </c>
      <c r="E728" s="60" t="s">
        <v>1068</v>
      </c>
      <c r="F728" s="21">
        <v>7402</v>
      </c>
      <c r="G728" s="20">
        <f t="shared" si="38"/>
        <v>7402</v>
      </c>
      <c r="H728" s="21"/>
    </row>
    <row r="729" spans="1:8" ht="24">
      <c r="A729" s="19" t="s">
        <v>1461</v>
      </c>
      <c r="B729" s="18" t="s">
        <v>695</v>
      </c>
      <c r="C729" s="18" t="s">
        <v>539</v>
      </c>
      <c r="D729" s="60" t="s">
        <v>669</v>
      </c>
      <c r="E729" s="60" t="s">
        <v>1068</v>
      </c>
      <c r="F729" s="21">
        <v>300</v>
      </c>
      <c r="G729" s="20">
        <f t="shared" si="38"/>
        <v>300</v>
      </c>
      <c r="H729" s="21"/>
    </row>
    <row r="730" spans="1:8" ht="24">
      <c r="A730" s="19" t="s">
        <v>870</v>
      </c>
      <c r="B730" s="18" t="s">
        <v>695</v>
      </c>
      <c r="C730" s="18" t="s">
        <v>539</v>
      </c>
      <c r="D730" s="60" t="s">
        <v>871</v>
      </c>
      <c r="E730" s="60" t="s">
        <v>1068</v>
      </c>
      <c r="F730" s="21">
        <v>440</v>
      </c>
      <c r="G730" s="20">
        <f t="shared" si="38"/>
        <v>440</v>
      </c>
      <c r="H730" s="21"/>
    </row>
    <row r="731" spans="1:8" ht="24">
      <c r="A731" s="19" t="s">
        <v>629</v>
      </c>
      <c r="B731" s="18" t="s">
        <v>695</v>
      </c>
      <c r="C731" s="18" t="s">
        <v>539</v>
      </c>
      <c r="D731" s="60" t="s">
        <v>669</v>
      </c>
      <c r="E731" s="60" t="s">
        <v>403</v>
      </c>
      <c r="F731" s="20">
        <f>F732+F733</f>
        <v>26130</v>
      </c>
      <c r="G731" s="20">
        <f t="shared" si="38"/>
        <v>26130</v>
      </c>
      <c r="H731" s="21"/>
    </row>
    <row r="732" spans="1:8" ht="24">
      <c r="A732" s="19" t="s">
        <v>628</v>
      </c>
      <c r="B732" s="18" t="s">
        <v>695</v>
      </c>
      <c r="C732" s="18" t="s">
        <v>539</v>
      </c>
      <c r="D732" s="60" t="s">
        <v>669</v>
      </c>
      <c r="E732" s="60" t="s">
        <v>404</v>
      </c>
      <c r="F732" s="21">
        <v>19342</v>
      </c>
      <c r="G732" s="20">
        <f t="shared" si="38"/>
        <v>19342</v>
      </c>
      <c r="H732" s="21"/>
    </row>
    <row r="733" spans="1:8" ht="24">
      <c r="A733" s="19" t="s">
        <v>1255</v>
      </c>
      <c r="B733" s="18" t="s">
        <v>695</v>
      </c>
      <c r="C733" s="18" t="s">
        <v>539</v>
      </c>
      <c r="D733" s="60" t="s">
        <v>669</v>
      </c>
      <c r="E733" s="60" t="s">
        <v>786</v>
      </c>
      <c r="F733" s="20">
        <f>F734</f>
        <v>6788</v>
      </c>
      <c r="G733" s="20">
        <f t="shared" si="38"/>
        <v>6788</v>
      </c>
      <c r="H733" s="21"/>
    </row>
    <row r="734" spans="1:8" ht="24">
      <c r="A734" s="19" t="s">
        <v>342</v>
      </c>
      <c r="B734" s="18" t="s">
        <v>695</v>
      </c>
      <c r="C734" s="18" t="s">
        <v>539</v>
      </c>
      <c r="D734" s="60" t="s">
        <v>669</v>
      </c>
      <c r="E734" s="60" t="s">
        <v>786</v>
      </c>
      <c r="F734" s="21">
        <v>6788</v>
      </c>
      <c r="G734" s="20">
        <f t="shared" si="38"/>
        <v>6788</v>
      </c>
      <c r="H734" s="21"/>
    </row>
    <row r="735" spans="1:8" ht="24">
      <c r="A735" s="32" t="s">
        <v>800</v>
      </c>
      <c r="B735" s="18" t="s">
        <v>695</v>
      </c>
      <c r="C735" s="18" t="s">
        <v>319</v>
      </c>
      <c r="D735" s="18"/>
      <c r="E735" s="18"/>
      <c r="F735" s="20">
        <f>F736+F744+F747+F754</f>
        <v>96028</v>
      </c>
      <c r="G735" s="20">
        <f>G736+G744+G747+G754</f>
        <v>96028</v>
      </c>
      <c r="H735" s="20">
        <f>H736+H744+H747+H754</f>
        <v>0</v>
      </c>
    </row>
    <row r="736" spans="1:8" ht="48">
      <c r="A736" s="33" t="s">
        <v>1336</v>
      </c>
      <c r="B736" s="18" t="s">
        <v>695</v>
      </c>
      <c r="C736" s="18" t="s">
        <v>319</v>
      </c>
      <c r="D736" s="18" t="s">
        <v>1337</v>
      </c>
      <c r="E736" s="18"/>
      <c r="F736" s="20">
        <f>F737+F742</f>
        <v>15761</v>
      </c>
      <c r="G736" s="20">
        <f>G737+G742</f>
        <v>15761</v>
      </c>
      <c r="H736" s="20">
        <f>H737</f>
        <v>0</v>
      </c>
    </row>
    <row r="737" spans="1:8" ht="24">
      <c r="A737" s="19" t="s">
        <v>1210</v>
      </c>
      <c r="B737" s="18" t="s">
        <v>695</v>
      </c>
      <c r="C737" s="18" t="s">
        <v>319</v>
      </c>
      <c r="D737" s="18" t="s">
        <v>1111</v>
      </c>
      <c r="E737" s="18" t="s">
        <v>384</v>
      </c>
      <c r="F737" s="20">
        <f>F738+F739</f>
        <v>15593</v>
      </c>
      <c r="G737" s="20">
        <f aca="true" t="shared" si="39" ref="G737:G743">F737-H737</f>
        <v>15593</v>
      </c>
      <c r="H737" s="21"/>
    </row>
    <row r="738" spans="1:8" ht="24">
      <c r="A738" s="19" t="s">
        <v>613</v>
      </c>
      <c r="B738" s="18" t="s">
        <v>695</v>
      </c>
      <c r="C738" s="18" t="s">
        <v>319</v>
      </c>
      <c r="D738" s="18" t="s">
        <v>1111</v>
      </c>
      <c r="E738" s="18" t="s">
        <v>614</v>
      </c>
      <c r="F738" s="21">
        <f>14073-11</f>
        <v>14062</v>
      </c>
      <c r="G738" s="20">
        <f t="shared" si="39"/>
        <v>14062</v>
      </c>
      <c r="H738" s="21"/>
    </row>
    <row r="739" spans="1:8" ht="24">
      <c r="A739" s="285" t="s">
        <v>1394</v>
      </c>
      <c r="B739" s="18" t="s">
        <v>695</v>
      </c>
      <c r="C739" s="18" t="s">
        <v>319</v>
      </c>
      <c r="D739" s="18" t="s">
        <v>1111</v>
      </c>
      <c r="E739" s="18" t="s">
        <v>272</v>
      </c>
      <c r="F739" s="21">
        <f>F740+F741</f>
        <v>1531</v>
      </c>
      <c r="G739" s="20">
        <f t="shared" si="39"/>
        <v>1531</v>
      </c>
      <c r="H739" s="21"/>
    </row>
    <row r="740" spans="1:8" ht="36">
      <c r="A740" s="285" t="s">
        <v>328</v>
      </c>
      <c r="B740" s="18" t="s">
        <v>695</v>
      </c>
      <c r="C740" s="18" t="s">
        <v>319</v>
      </c>
      <c r="D740" s="18" t="s">
        <v>1111</v>
      </c>
      <c r="E740" s="18" t="s">
        <v>326</v>
      </c>
      <c r="F740" s="21">
        <v>712</v>
      </c>
      <c r="G740" s="20">
        <f t="shared" si="39"/>
        <v>712</v>
      </c>
      <c r="H740" s="21"/>
    </row>
    <row r="741" spans="1:8" ht="24">
      <c r="A741" s="285" t="s">
        <v>929</v>
      </c>
      <c r="B741" s="18" t="s">
        <v>695</v>
      </c>
      <c r="C741" s="18" t="s">
        <v>319</v>
      </c>
      <c r="D741" s="18" t="s">
        <v>1111</v>
      </c>
      <c r="E741" s="18" t="s">
        <v>930</v>
      </c>
      <c r="F741" s="21">
        <f>808+11</f>
        <v>819</v>
      </c>
      <c r="G741" s="20">
        <f t="shared" si="39"/>
        <v>819</v>
      </c>
      <c r="H741" s="21"/>
    </row>
    <row r="742" spans="1:8" ht="24">
      <c r="A742" s="286" t="s">
        <v>815</v>
      </c>
      <c r="B742" s="18" t="s">
        <v>695</v>
      </c>
      <c r="C742" s="18" t="s">
        <v>319</v>
      </c>
      <c r="D742" s="18" t="s">
        <v>691</v>
      </c>
      <c r="E742" s="18" t="s">
        <v>384</v>
      </c>
      <c r="F742" s="20">
        <f>F743</f>
        <v>168</v>
      </c>
      <c r="G742" s="20">
        <f t="shared" si="39"/>
        <v>168</v>
      </c>
      <c r="H742" s="21"/>
    </row>
    <row r="743" spans="1:8" ht="24">
      <c r="A743" s="286" t="s">
        <v>815</v>
      </c>
      <c r="B743" s="18" t="s">
        <v>695</v>
      </c>
      <c r="C743" s="18" t="s">
        <v>319</v>
      </c>
      <c r="D743" s="18" t="s">
        <v>691</v>
      </c>
      <c r="E743" s="18" t="s">
        <v>635</v>
      </c>
      <c r="F743" s="21">
        <v>168</v>
      </c>
      <c r="G743" s="20">
        <f t="shared" si="39"/>
        <v>168</v>
      </c>
      <c r="H743" s="21"/>
    </row>
    <row r="744" spans="1:8" ht="24">
      <c r="A744" s="39" t="s">
        <v>687</v>
      </c>
      <c r="B744" s="18" t="s">
        <v>695</v>
      </c>
      <c r="C744" s="18" t="s">
        <v>319</v>
      </c>
      <c r="D744" s="18" t="s">
        <v>1496</v>
      </c>
      <c r="E744" s="18"/>
      <c r="F744" s="20">
        <f>SUM(F745:F745)</f>
        <v>469</v>
      </c>
      <c r="G744" s="20">
        <f>SUM(G745:G745)</f>
        <v>469</v>
      </c>
      <c r="H744" s="20">
        <f>SUM(H745:H745)</f>
        <v>0</v>
      </c>
    </row>
    <row r="745" spans="1:8" ht="24">
      <c r="A745" s="19" t="s">
        <v>688</v>
      </c>
      <c r="B745" s="18" t="s">
        <v>695</v>
      </c>
      <c r="C745" s="18" t="s">
        <v>319</v>
      </c>
      <c r="D745" s="18" t="s">
        <v>34</v>
      </c>
      <c r="E745" s="18" t="s">
        <v>384</v>
      </c>
      <c r="F745" s="20">
        <f>F746</f>
        <v>469</v>
      </c>
      <c r="G745" s="20">
        <f>F745-H745</f>
        <v>469</v>
      </c>
      <c r="H745" s="21"/>
    </row>
    <row r="746" spans="1:8" ht="36">
      <c r="A746" s="285" t="s">
        <v>328</v>
      </c>
      <c r="B746" s="18" t="s">
        <v>695</v>
      </c>
      <c r="C746" s="18" t="s">
        <v>319</v>
      </c>
      <c r="D746" s="18" t="s">
        <v>34</v>
      </c>
      <c r="E746" s="18" t="s">
        <v>326</v>
      </c>
      <c r="F746" s="21">
        <v>469</v>
      </c>
      <c r="G746" s="20">
        <f>F746-H746</f>
        <v>469</v>
      </c>
      <c r="H746" s="21"/>
    </row>
    <row r="747" spans="1:8" ht="60">
      <c r="A747" s="39" t="s">
        <v>194</v>
      </c>
      <c r="B747" s="18" t="s">
        <v>695</v>
      </c>
      <c r="C747" s="18" t="s">
        <v>319</v>
      </c>
      <c r="D747" s="18" t="s">
        <v>916</v>
      </c>
      <c r="E747" s="18"/>
      <c r="F747" s="20">
        <f>F748</f>
        <v>79798</v>
      </c>
      <c r="G747" s="20">
        <f>G748</f>
        <v>79798</v>
      </c>
      <c r="H747" s="20">
        <f>H748</f>
        <v>0</v>
      </c>
    </row>
    <row r="748" spans="1:8" ht="24">
      <c r="A748" s="19" t="s">
        <v>912</v>
      </c>
      <c r="B748" s="18" t="s">
        <v>695</v>
      </c>
      <c r="C748" s="18" t="s">
        <v>319</v>
      </c>
      <c r="D748" s="18" t="s">
        <v>1360</v>
      </c>
      <c r="E748" s="18" t="s">
        <v>384</v>
      </c>
      <c r="F748" s="20">
        <f>F749</f>
        <v>79798</v>
      </c>
      <c r="G748" s="20">
        <f aca="true" t="shared" si="40" ref="G748:G755">F748-H748</f>
        <v>79798</v>
      </c>
      <c r="H748" s="21"/>
    </row>
    <row r="749" spans="1:8" ht="24">
      <c r="A749" s="19" t="s">
        <v>69</v>
      </c>
      <c r="B749" s="18" t="s">
        <v>695</v>
      </c>
      <c r="C749" s="18" t="s">
        <v>319</v>
      </c>
      <c r="D749" s="18" t="s">
        <v>1360</v>
      </c>
      <c r="E749" s="18" t="s">
        <v>70</v>
      </c>
      <c r="F749" s="20">
        <f>F750+F751</f>
        <v>79798</v>
      </c>
      <c r="G749" s="20">
        <f t="shared" si="40"/>
        <v>79798</v>
      </c>
      <c r="H749" s="21"/>
    </row>
    <row r="750" spans="1:8" ht="24">
      <c r="A750" s="19" t="s">
        <v>68</v>
      </c>
      <c r="B750" s="18" t="s">
        <v>695</v>
      </c>
      <c r="C750" s="18" t="s">
        <v>319</v>
      </c>
      <c r="D750" s="18" t="s">
        <v>1360</v>
      </c>
      <c r="E750" s="18" t="s">
        <v>1807</v>
      </c>
      <c r="F750" s="21">
        <v>79748</v>
      </c>
      <c r="G750" s="20">
        <f t="shared" si="40"/>
        <v>79748</v>
      </c>
      <c r="H750" s="21"/>
    </row>
    <row r="751" spans="1:8" ht="24">
      <c r="A751" s="19" t="s">
        <v>347</v>
      </c>
      <c r="B751" s="18" t="s">
        <v>695</v>
      </c>
      <c r="C751" s="18" t="s">
        <v>319</v>
      </c>
      <c r="D751" s="18" t="s">
        <v>1360</v>
      </c>
      <c r="E751" s="18" t="s">
        <v>1068</v>
      </c>
      <c r="F751" s="20">
        <f>F752+F753</f>
        <v>50</v>
      </c>
      <c r="G751" s="20">
        <f t="shared" si="40"/>
        <v>50</v>
      </c>
      <c r="H751" s="21"/>
    </row>
    <row r="752" spans="1:8" ht="24.75" hidden="1">
      <c r="A752" s="19" t="s">
        <v>348</v>
      </c>
      <c r="B752" s="18" t="s">
        <v>695</v>
      </c>
      <c r="C752" s="18" t="s">
        <v>319</v>
      </c>
      <c r="D752" s="18" t="s">
        <v>127</v>
      </c>
      <c r="E752" s="18" t="s">
        <v>1068</v>
      </c>
      <c r="F752" s="21"/>
      <c r="G752" s="20">
        <f t="shared" si="40"/>
        <v>0</v>
      </c>
      <c r="H752" s="21"/>
    </row>
    <row r="753" spans="1:8" ht="24">
      <c r="A753" s="19" t="s">
        <v>238</v>
      </c>
      <c r="B753" s="18" t="s">
        <v>695</v>
      </c>
      <c r="C753" s="18" t="s">
        <v>319</v>
      </c>
      <c r="D753" s="18" t="s">
        <v>127</v>
      </c>
      <c r="E753" s="18" t="s">
        <v>1068</v>
      </c>
      <c r="F753" s="21">
        <v>50</v>
      </c>
      <c r="G753" s="20">
        <f t="shared" si="40"/>
        <v>50</v>
      </c>
      <c r="H753" s="21"/>
    </row>
    <row r="754" spans="1:8" ht="24" hidden="1">
      <c r="A754" s="34" t="s">
        <v>808</v>
      </c>
      <c r="B754" s="18" t="s">
        <v>695</v>
      </c>
      <c r="C754" s="18" t="s">
        <v>275</v>
      </c>
      <c r="D754" s="18" t="s">
        <v>807</v>
      </c>
      <c r="E754" s="18"/>
      <c r="F754" s="20">
        <f>F755</f>
        <v>0</v>
      </c>
      <c r="G754" s="20">
        <f t="shared" si="40"/>
        <v>0</v>
      </c>
      <c r="H754" s="20">
        <f>H755</f>
        <v>0</v>
      </c>
    </row>
    <row r="755" spans="1:8" ht="36" hidden="1">
      <c r="A755" s="19" t="s">
        <v>525</v>
      </c>
      <c r="B755" s="18" t="s">
        <v>695</v>
      </c>
      <c r="C755" s="18" t="s">
        <v>275</v>
      </c>
      <c r="D755" s="18" t="s">
        <v>807</v>
      </c>
      <c r="E755" s="18" t="s">
        <v>526</v>
      </c>
      <c r="F755" s="21"/>
      <c r="G755" s="20">
        <f t="shared" si="40"/>
        <v>0</v>
      </c>
      <c r="H755" s="21"/>
    </row>
    <row r="756" spans="1:8" ht="24.75" customHeight="1">
      <c r="A756" s="25" t="s">
        <v>957</v>
      </c>
      <c r="B756" s="24" t="s">
        <v>280</v>
      </c>
      <c r="C756" s="24"/>
      <c r="D756" s="29"/>
      <c r="E756" s="29"/>
      <c r="F756" s="2">
        <f>F757+F798+F838+F851+F880+F901</f>
        <v>199979.8</v>
      </c>
      <c r="G756" s="2">
        <f>G757+G798+G838+G851+G880+G901</f>
        <v>72376.8</v>
      </c>
      <c r="H756" s="2">
        <f>H757+H798+H838+H851+H880+H901</f>
        <v>127603</v>
      </c>
    </row>
    <row r="757" spans="1:8" ht="14.25" customHeight="1">
      <c r="A757" s="32" t="s">
        <v>1057</v>
      </c>
      <c r="B757" s="18" t="s">
        <v>280</v>
      </c>
      <c r="C757" s="18" t="s">
        <v>539</v>
      </c>
      <c r="D757" s="42"/>
      <c r="E757" s="42"/>
      <c r="F757" s="20">
        <f>F758+F766+F785+F787+F782</f>
        <v>66950.8</v>
      </c>
      <c r="G757" s="20">
        <f>F757-H757</f>
        <v>15875.800000000003</v>
      </c>
      <c r="H757" s="20">
        <f>H758+H766+H785+H787+H782</f>
        <v>51075</v>
      </c>
    </row>
    <row r="758" spans="1:8" ht="36.75" hidden="1">
      <c r="A758" s="40" t="s">
        <v>867</v>
      </c>
      <c r="B758" s="18" t="s">
        <v>280</v>
      </c>
      <c r="C758" s="18" t="s">
        <v>539</v>
      </c>
      <c r="D758" s="18" t="s">
        <v>113</v>
      </c>
      <c r="E758" s="18"/>
      <c r="F758" s="20">
        <f>F759</f>
        <v>0</v>
      </c>
      <c r="G758" s="36" t="e">
        <f>G759+#REF!+G840+G853+G882+G903</f>
        <v>#REF!</v>
      </c>
      <c r="H758" s="20">
        <f>H761</f>
        <v>0</v>
      </c>
    </row>
    <row r="759" spans="1:8" ht="36.75" hidden="1">
      <c r="A759" s="81" t="s">
        <v>350</v>
      </c>
      <c r="B759" s="18" t="s">
        <v>280</v>
      </c>
      <c r="C759" s="18" t="s">
        <v>539</v>
      </c>
      <c r="D759" s="18" t="s">
        <v>1031</v>
      </c>
      <c r="E759" s="18" t="s">
        <v>384</v>
      </c>
      <c r="F759" s="20">
        <f>F760</f>
        <v>0</v>
      </c>
      <c r="G759" s="36" t="e">
        <f>G760+#REF!+G841+G854+G883+G904</f>
        <v>#REF!</v>
      </c>
      <c r="H759" s="20">
        <f>H761+H762</f>
        <v>0</v>
      </c>
    </row>
    <row r="760" spans="1:8" ht="24.75" hidden="1">
      <c r="A760" s="81" t="s">
        <v>136</v>
      </c>
      <c r="B760" s="18" t="s">
        <v>280</v>
      </c>
      <c r="C760" s="18" t="s">
        <v>539</v>
      </c>
      <c r="D760" s="18" t="s">
        <v>1031</v>
      </c>
      <c r="E760" s="18" t="s">
        <v>1589</v>
      </c>
      <c r="F760" s="20">
        <f>F761+F762</f>
        <v>0</v>
      </c>
      <c r="G760" s="36" t="e">
        <f>G761+#REF!+G842+G856+G885+G905</f>
        <v>#REF!</v>
      </c>
      <c r="H760" s="20">
        <f>H761+H762</f>
        <v>0</v>
      </c>
    </row>
    <row r="761" spans="1:8" ht="24.75" hidden="1">
      <c r="A761" s="81" t="s">
        <v>670</v>
      </c>
      <c r="B761" s="18" t="s">
        <v>280</v>
      </c>
      <c r="C761" s="18" t="s">
        <v>539</v>
      </c>
      <c r="D761" s="18" t="s">
        <v>1031</v>
      </c>
      <c r="E761" s="18" t="s">
        <v>1589</v>
      </c>
      <c r="F761" s="83"/>
      <c r="G761" s="36" t="e">
        <f>G762+#REF!+G843+G857+G886+G906</f>
        <v>#REF!</v>
      </c>
      <c r="H761" s="21"/>
    </row>
    <row r="762" spans="1:8" ht="36.75" hidden="1">
      <c r="A762" s="81" t="s">
        <v>1318</v>
      </c>
      <c r="B762" s="18" t="s">
        <v>280</v>
      </c>
      <c r="C762" s="18" t="s">
        <v>539</v>
      </c>
      <c r="D762" s="18" t="s">
        <v>1031</v>
      </c>
      <c r="E762" s="18" t="s">
        <v>1589</v>
      </c>
      <c r="F762" s="83"/>
      <c r="G762" s="36">
        <f>G763+G803+G844+G859+G888+G907</f>
        <v>21939.6</v>
      </c>
      <c r="H762" s="21"/>
    </row>
    <row r="763" spans="1:8" ht="36.75" hidden="1">
      <c r="A763" s="39" t="s">
        <v>41</v>
      </c>
      <c r="B763" s="18" t="s">
        <v>280</v>
      </c>
      <c r="C763" s="18" t="s">
        <v>539</v>
      </c>
      <c r="D763" s="18" t="s">
        <v>40</v>
      </c>
      <c r="E763" s="42"/>
      <c r="F763" s="20">
        <f>F764</f>
        <v>0</v>
      </c>
      <c r="G763" s="36">
        <f>G764+G804+G845+G860+G889+G908</f>
        <v>21564.8</v>
      </c>
      <c r="H763" s="20">
        <f>H764</f>
        <v>0</v>
      </c>
    </row>
    <row r="764" spans="1:8" ht="60" hidden="1">
      <c r="A764" s="19" t="s">
        <v>351</v>
      </c>
      <c r="B764" s="18" t="s">
        <v>280</v>
      </c>
      <c r="C764" s="18" t="s">
        <v>539</v>
      </c>
      <c r="D764" s="18" t="s">
        <v>100</v>
      </c>
      <c r="E764" s="42" t="s">
        <v>384</v>
      </c>
      <c r="F764" s="20">
        <f>F765</f>
        <v>0</v>
      </c>
      <c r="G764" s="36">
        <f>G765+G806+G846+G862+G891+G909</f>
        <v>21190</v>
      </c>
      <c r="H764" s="20">
        <f>H765</f>
        <v>0</v>
      </c>
    </row>
    <row r="765" spans="1:8" ht="24.75" hidden="1">
      <c r="A765" s="19" t="s">
        <v>1274</v>
      </c>
      <c r="B765" s="18" t="s">
        <v>280</v>
      </c>
      <c r="C765" s="18" t="s">
        <v>539</v>
      </c>
      <c r="D765" s="18" t="s">
        <v>100</v>
      </c>
      <c r="E765" s="42" t="s">
        <v>1275</v>
      </c>
      <c r="F765" s="21">
        <v>0</v>
      </c>
      <c r="G765" s="36">
        <f>G766+G807+G847+G863+G892+G911</f>
        <v>15549</v>
      </c>
      <c r="H765" s="21">
        <v>0</v>
      </c>
    </row>
    <row r="766" spans="1:8" ht="22.5" customHeight="1">
      <c r="A766" s="33" t="s">
        <v>528</v>
      </c>
      <c r="B766" s="18" t="s">
        <v>280</v>
      </c>
      <c r="C766" s="18" t="s">
        <v>539</v>
      </c>
      <c r="D766" s="18" t="s">
        <v>529</v>
      </c>
      <c r="E766" s="42"/>
      <c r="F766" s="20">
        <f>F767+F770+F773+F776</f>
        <v>60224</v>
      </c>
      <c r="G766" s="20">
        <f aca="true" t="shared" si="41" ref="G766:G793">F766-H766</f>
        <v>9910</v>
      </c>
      <c r="H766" s="20">
        <f>H767+H770+H773+H776</f>
        <v>50314</v>
      </c>
    </row>
    <row r="767" spans="1:8" ht="50.25" customHeight="1">
      <c r="A767" s="38" t="s">
        <v>1483</v>
      </c>
      <c r="B767" s="18" t="s">
        <v>280</v>
      </c>
      <c r="C767" s="18" t="s">
        <v>539</v>
      </c>
      <c r="D767" s="18" t="s">
        <v>229</v>
      </c>
      <c r="E767" s="42" t="s">
        <v>384</v>
      </c>
      <c r="F767" s="20">
        <f>F768</f>
        <v>48934</v>
      </c>
      <c r="G767" s="20">
        <f t="shared" si="41"/>
        <v>0</v>
      </c>
      <c r="H767" s="20">
        <f>H768</f>
        <v>48934</v>
      </c>
    </row>
    <row r="768" spans="1:8" ht="18.75" customHeight="1">
      <c r="A768" s="19" t="s">
        <v>785</v>
      </c>
      <c r="B768" s="18" t="s">
        <v>280</v>
      </c>
      <c r="C768" s="18" t="s">
        <v>539</v>
      </c>
      <c r="D768" s="18" t="s">
        <v>229</v>
      </c>
      <c r="E768" s="42" t="s">
        <v>70</v>
      </c>
      <c r="F768" s="20">
        <f>F769</f>
        <v>48934</v>
      </c>
      <c r="G768" s="20">
        <f t="shared" si="41"/>
        <v>0</v>
      </c>
      <c r="H768" s="20">
        <f>H769</f>
        <v>48934</v>
      </c>
    </row>
    <row r="769" spans="1:8" ht="33.75" customHeight="1">
      <c r="A769" s="19" t="s">
        <v>68</v>
      </c>
      <c r="B769" s="18" t="s">
        <v>280</v>
      </c>
      <c r="C769" s="18" t="s">
        <v>539</v>
      </c>
      <c r="D769" s="18" t="s">
        <v>229</v>
      </c>
      <c r="E769" s="42" t="s">
        <v>1807</v>
      </c>
      <c r="F769" s="21">
        <v>48934</v>
      </c>
      <c r="G769" s="20"/>
      <c r="H769" s="21">
        <v>48934</v>
      </c>
    </row>
    <row r="770" spans="1:8" ht="59.25" customHeight="1">
      <c r="A770" s="38" t="s">
        <v>1117</v>
      </c>
      <c r="B770" s="18" t="s">
        <v>280</v>
      </c>
      <c r="C770" s="18" t="s">
        <v>539</v>
      </c>
      <c r="D770" s="18" t="s">
        <v>230</v>
      </c>
      <c r="E770" s="42" t="s">
        <v>384</v>
      </c>
      <c r="F770" s="20">
        <f>F771</f>
        <v>1180</v>
      </c>
      <c r="G770" s="20">
        <f t="shared" si="41"/>
        <v>0</v>
      </c>
      <c r="H770" s="20">
        <f>H771</f>
        <v>1180</v>
      </c>
    </row>
    <row r="771" spans="1:8" ht="22.5" customHeight="1">
      <c r="A771" s="19" t="s">
        <v>785</v>
      </c>
      <c r="B771" s="18" t="s">
        <v>280</v>
      </c>
      <c r="C771" s="18" t="s">
        <v>539</v>
      </c>
      <c r="D771" s="18" t="s">
        <v>230</v>
      </c>
      <c r="E771" s="42" t="s">
        <v>70</v>
      </c>
      <c r="F771" s="20">
        <f>F772</f>
        <v>1180</v>
      </c>
      <c r="G771" s="20">
        <f t="shared" si="41"/>
        <v>0</v>
      </c>
      <c r="H771" s="20">
        <f>H772</f>
        <v>1180</v>
      </c>
    </row>
    <row r="772" spans="1:8" ht="22.5" customHeight="1">
      <c r="A772" s="19" t="s">
        <v>68</v>
      </c>
      <c r="B772" s="18" t="s">
        <v>280</v>
      </c>
      <c r="C772" s="18" t="s">
        <v>539</v>
      </c>
      <c r="D772" s="18" t="s">
        <v>230</v>
      </c>
      <c r="E772" s="42" t="s">
        <v>1807</v>
      </c>
      <c r="F772" s="21">
        <v>1180</v>
      </c>
      <c r="G772" s="20">
        <f t="shared" si="41"/>
        <v>0</v>
      </c>
      <c r="H772" s="21">
        <v>1180</v>
      </c>
    </row>
    <row r="773" spans="1:8" ht="38.25" customHeight="1">
      <c r="A773" s="19" t="s">
        <v>663</v>
      </c>
      <c r="B773" s="18" t="s">
        <v>280</v>
      </c>
      <c r="C773" s="18" t="s">
        <v>539</v>
      </c>
      <c r="D773" s="18" t="s">
        <v>231</v>
      </c>
      <c r="E773" s="42" t="s">
        <v>384</v>
      </c>
      <c r="F773" s="20">
        <f>F774</f>
        <v>200</v>
      </c>
      <c r="G773" s="20">
        <f t="shared" si="41"/>
        <v>0</v>
      </c>
      <c r="H773" s="20">
        <f>H774</f>
        <v>200</v>
      </c>
    </row>
    <row r="774" spans="1:8" ht="22.5" customHeight="1">
      <c r="A774" s="19" t="s">
        <v>68</v>
      </c>
      <c r="B774" s="18" t="s">
        <v>280</v>
      </c>
      <c r="C774" s="18" t="s">
        <v>539</v>
      </c>
      <c r="D774" s="18" t="s">
        <v>231</v>
      </c>
      <c r="E774" s="42" t="s">
        <v>70</v>
      </c>
      <c r="F774" s="20">
        <f>F775</f>
        <v>200</v>
      </c>
      <c r="G774" s="20">
        <f t="shared" si="41"/>
        <v>0</v>
      </c>
      <c r="H774" s="20">
        <f>H775</f>
        <v>200</v>
      </c>
    </row>
    <row r="775" spans="1:8" ht="22.5" customHeight="1">
      <c r="A775" s="19" t="s">
        <v>68</v>
      </c>
      <c r="B775" s="18" t="s">
        <v>280</v>
      </c>
      <c r="C775" s="18" t="s">
        <v>539</v>
      </c>
      <c r="D775" s="18" t="s">
        <v>231</v>
      </c>
      <c r="E775" s="42" t="s">
        <v>1807</v>
      </c>
      <c r="F775" s="21">
        <v>200</v>
      </c>
      <c r="G775" s="20"/>
      <c r="H775" s="21">
        <v>200</v>
      </c>
    </row>
    <row r="776" spans="1:8" ht="24">
      <c r="A776" s="19" t="s">
        <v>787</v>
      </c>
      <c r="B776" s="18" t="s">
        <v>280</v>
      </c>
      <c r="C776" s="18" t="s">
        <v>539</v>
      </c>
      <c r="D776" s="18" t="s">
        <v>788</v>
      </c>
      <c r="E776" s="18" t="s">
        <v>384</v>
      </c>
      <c r="F776" s="20">
        <f>F777</f>
        <v>9910</v>
      </c>
      <c r="G776" s="20">
        <f>G777</f>
        <v>9910</v>
      </c>
      <c r="H776" s="20">
        <f>H777</f>
        <v>0</v>
      </c>
    </row>
    <row r="777" spans="1:8" ht="24">
      <c r="A777" s="19" t="s">
        <v>785</v>
      </c>
      <c r="B777" s="18" t="s">
        <v>280</v>
      </c>
      <c r="C777" s="18" t="s">
        <v>539</v>
      </c>
      <c r="D777" s="18" t="s">
        <v>788</v>
      </c>
      <c r="E777" s="18" t="s">
        <v>70</v>
      </c>
      <c r="F777" s="20">
        <f>F778+F779</f>
        <v>9910</v>
      </c>
      <c r="G777" s="20">
        <f t="shared" si="41"/>
        <v>9910</v>
      </c>
      <c r="H777" s="20">
        <f>H778+H779</f>
        <v>0</v>
      </c>
    </row>
    <row r="778" spans="1:8" ht="24">
      <c r="A778" s="19" t="s">
        <v>68</v>
      </c>
      <c r="B778" s="18" t="s">
        <v>280</v>
      </c>
      <c r="C778" s="18" t="s">
        <v>539</v>
      </c>
      <c r="D778" s="18" t="s">
        <v>788</v>
      </c>
      <c r="E778" s="18" t="s">
        <v>1807</v>
      </c>
      <c r="F778" s="21">
        <f>8660+1250</f>
        <v>9910</v>
      </c>
      <c r="G778" s="20">
        <f t="shared" si="41"/>
        <v>9910</v>
      </c>
      <c r="H778" s="83">
        <v>0</v>
      </c>
    </row>
    <row r="779" spans="1:8" ht="24.75" hidden="1">
      <c r="A779" s="19" t="s">
        <v>664</v>
      </c>
      <c r="B779" s="18" t="s">
        <v>280</v>
      </c>
      <c r="C779" s="18" t="s">
        <v>539</v>
      </c>
      <c r="D779" s="18" t="s">
        <v>788</v>
      </c>
      <c r="E779" s="18" t="s">
        <v>1068</v>
      </c>
      <c r="F779" s="20">
        <f>F780+F781</f>
        <v>0</v>
      </c>
      <c r="G779" s="20">
        <f t="shared" si="41"/>
        <v>0</v>
      </c>
      <c r="H779" s="83"/>
    </row>
    <row r="780" spans="1:8" ht="108" hidden="1">
      <c r="A780" s="19" t="s">
        <v>1622</v>
      </c>
      <c r="B780" s="18" t="s">
        <v>280</v>
      </c>
      <c r="C780" s="18" t="s">
        <v>539</v>
      </c>
      <c r="D780" s="18" t="s">
        <v>788</v>
      </c>
      <c r="E780" s="18" t="s">
        <v>1068</v>
      </c>
      <c r="F780" s="21"/>
      <c r="G780" s="20">
        <f t="shared" si="41"/>
        <v>0</v>
      </c>
      <c r="H780" s="83"/>
    </row>
    <row r="781" spans="1:8" ht="24.75" hidden="1">
      <c r="A781" s="19" t="s">
        <v>665</v>
      </c>
      <c r="B781" s="18" t="s">
        <v>280</v>
      </c>
      <c r="C781" s="18" t="s">
        <v>539</v>
      </c>
      <c r="D781" s="18" t="s">
        <v>128</v>
      </c>
      <c r="E781" s="18" t="s">
        <v>1068</v>
      </c>
      <c r="F781" s="21"/>
      <c r="G781" s="20">
        <f t="shared" si="41"/>
        <v>0</v>
      </c>
      <c r="H781" s="83"/>
    </row>
    <row r="782" spans="1:8" ht="96">
      <c r="A782" s="19" t="s">
        <v>662</v>
      </c>
      <c r="B782" s="18" t="s">
        <v>280</v>
      </c>
      <c r="C782" s="18" t="s">
        <v>539</v>
      </c>
      <c r="D782" s="18" t="s">
        <v>232</v>
      </c>
      <c r="E782" s="18" t="s">
        <v>384</v>
      </c>
      <c r="F782" s="20">
        <f>F783</f>
        <v>761</v>
      </c>
      <c r="G782" s="20">
        <f t="shared" si="41"/>
        <v>0</v>
      </c>
      <c r="H782" s="320">
        <f>H783</f>
        <v>761</v>
      </c>
    </row>
    <row r="783" spans="1:8" ht="24">
      <c r="A783" s="19" t="s">
        <v>785</v>
      </c>
      <c r="B783" s="18" t="s">
        <v>280</v>
      </c>
      <c r="C783" s="18" t="s">
        <v>539</v>
      </c>
      <c r="D783" s="18" t="s">
        <v>232</v>
      </c>
      <c r="E783" s="18" t="s">
        <v>70</v>
      </c>
      <c r="F783" s="20">
        <f>F784</f>
        <v>761</v>
      </c>
      <c r="G783" s="20">
        <f t="shared" si="41"/>
        <v>0</v>
      </c>
      <c r="H783" s="320">
        <f>H784</f>
        <v>761</v>
      </c>
    </row>
    <row r="784" spans="1:8" ht="24">
      <c r="A784" s="19" t="s">
        <v>68</v>
      </c>
      <c r="B784" s="18" t="s">
        <v>280</v>
      </c>
      <c r="C784" s="18" t="s">
        <v>539</v>
      </c>
      <c r="D784" s="18" t="s">
        <v>232</v>
      </c>
      <c r="E784" s="18" t="s">
        <v>1807</v>
      </c>
      <c r="F784" s="21">
        <v>761</v>
      </c>
      <c r="G784" s="20">
        <f t="shared" si="41"/>
        <v>0</v>
      </c>
      <c r="H784" s="83">
        <v>761</v>
      </c>
    </row>
    <row r="785" spans="1:8" ht="36" hidden="1">
      <c r="A785" s="19" t="s">
        <v>1119</v>
      </c>
      <c r="B785" s="18" t="s">
        <v>280</v>
      </c>
      <c r="C785" s="18" t="s">
        <v>539</v>
      </c>
      <c r="D785" s="18" t="s">
        <v>1120</v>
      </c>
      <c r="E785" s="18" t="s">
        <v>384</v>
      </c>
      <c r="F785" s="20">
        <f>F786</f>
        <v>0</v>
      </c>
      <c r="G785" s="20">
        <f t="shared" si="41"/>
        <v>0</v>
      </c>
      <c r="H785" s="83"/>
    </row>
    <row r="786" spans="1:8" ht="24.75" hidden="1">
      <c r="A786" s="19" t="s">
        <v>785</v>
      </c>
      <c r="B786" s="18" t="s">
        <v>280</v>
      </c>
      <c r="C786" s="18" t="s">
        <v>539</v>
      </c>
      <c r="D786" s="18" t="s">
        <v>1120</v>
      </c>
      <c r="E786" s="18" t="s">
        <v>70</v>
      </c>
      <c r="F786" s="21"/>
      <c r="G786" s="20">
        <f t="shared" si="41"/>
        <v>0</v>
      </c>
      <c r="H786" s="83"/>
    </row>
    <row r="787" spans="1:8" ht="24">
      <c r="A787" s="34" t="s">
        <v>808</v>
      </c>
      <c r="B787" s="18" t="s">
        <v>280</v>
      </c>
      <c r="C787" s="18" t="s">
        <v>539</v>
      </c>
      <c r="D787" s="18" t="s">
        <v>807</v>
      </c>
      <c r="E787" s="18"/>
      <c r="F787" s="20">
        <f>F788+F791</f>
        <v>5965.8</v>
      </c>
      <c r="G787" s="20">
        <f t="shared" si="41"/>
        <v>5965.8</v>
      </c>
      <c r="H787" s="20">
        <f>H788</f>
        <v>0</v>
      </c>
    </row>
    <row r="788" spans="1:8" ht="36" hidden="1">
      <c r="A788" s="19" t="s">
        <v>1528</v>
      </c>
      <c r="B788" s="18" t="s">
        <v>280</v>
      </c>
      <c r="C788" s="18" t="s">
        <v>539</v>
      </c>
      <c r="D788" s="60" t="s">
        <v>1519</v>
      </c>
      <c r="E788" s="60"/>
      <c r="F788" s="20">
        <f>F789</f>
        <v>0</v>
      </c>
      <c r="G788" s="20">
        <f t="shared" si="41"/>
        <v>0</v>
      </c>
      <c r="H788" s="20">
        <f>H789</f>
        <v>0</v>
      </c>
    </row>
    <row r="789" spans="1:8" ht="24.75" hidden="1">
      <c r="A789" s="19" t="s">
        <v>69</v>
      </c>
      <c r="B789" s="18" t="s">
        <v>280</v>
      </c>
      <c r="C789" s="18" t="s">
        <v>539</v>
      </c>
      <c r="D789" s="60" t="s">
        <v>1519</v>
      </c>
      <c r="E789" s="60" t="s">
        <v>70</v>
      </c>
      <c r="F789" s="20">
        <f>F790</f>
        <v>0</v>
      </c>
      <c r="G789" s="20">
        <f t="shared" si="41"/>
        <v>0</v>
      </c>
      <c r="H789" s="20">
        <f>H790</f>
        <v>0</v>
      </c>
    </row>
    <row r="790" spans="1:8" ht="24.75" hidden="1">
      <c r="A790" s="205" t="s">
        <v>68</v>
      </c>
      <c r="B790" s="18" t="s">
        <v>280</v>
      </c>
      <c r="C790" s="18" t="s">
        <v>539</v>
      </c>
      <c r="D790" s="60" t="s">
        <v>1519</v>
      </c>
      <c r="E790" s="60" t="s">
        <v>1807</v>
      </c>
      <c r="F790" s="21">
        <v>0</v>
      </c>
      <c r="G790" s="20">
        <f t="shared" si="41"/>
        <v>0</v>
      </c>
      <c r="H790" s="21">
        <v>0</v>
      </c>
    </row>
    <row r="791" spans="1:8" ht="36">
      <c r="A791" s="205" t="s">
        <v>654</v>
      </c>
      <c r="B791" s="18" t="s">
        <v>280</v>
      </c>
      <c r="C791" s="18" t="s">
        <v>539</v>
      </c>
      <c r="D791" s="60" t="s">
        <v>131</v>
      </c>
      <c r="E791" s="60" t="s">
        <v>384</v>
      </c>
      <c r="F791" s="20">
        <f>F792</f>
        <v>5965.8</v>
      </c>
      <c r="G791" s="20">
        <f>G794+G795</f>
        <v>2818</v>
      </c>
      <c r="H791" s="21"/>
    </row>
    <row r="792" spans="1:8" ht="24">
      <c r="A792" s="19" t="s">
        <v>785</v>
      </c>
      <c r="B792" s="18" t="s">
        <v>280</v>
      </c>
      <c r="C792" s="18" t="s">
        <v>539</v>
      </c>
      <c r="D792" s="18" t="s">
        <v>131</v>
      </c>
      <c r="E792" s="18" t="s">
        <v>70</v>
      </c>
      <c r="F792" s="20">
        <f>F793</f>
        <v>5965.8</v>
      </c>
      <c r="G792" s="20">
        <f t="shared" si="41"/>
        <v>5965.8</v>
      </c>
      <c r="H792" s="21"/>
    </row>
    <row r="793" spans="1:8" ht="24">
      <c r="A793" s="19" t="s">
        <v>664</v>
      </c>
      <c r="B793" s="18" t="s">
        <v>280</v>
      </c>
      <c r="C793" s="18" t="s">
        <v>539</v>
      </c>
      <c r="D793" s="18" t="s">
        <v>131</v>
      </c>
      <c r="E793" s="18" t="s">
        <v>1068</v>
      </c>
      <c r="F793" s="20">
        <f>F794+F795+F796+F797</f>
        <v>5965.8</v>
      </c>
      <c r="G793" s="20">
        <f t="shared" si="41"/>
        <v>5965.8</v>
      </c>
      <c r="H793" s="21"/>
    </row>
    <row r="794" spans="1:8" ht="96" hidden="1">
      <c r="A794" s="19" t="s">
        <v>655</v>
      </c>
      <c r="B794" s="18" t="s">
        <v>280</v>
      </c>
      <c r="C794" s="18" t="s">
        <v>539</v>
      </c>
      <c r="D794" s="18" t="s">
        <v>131</v>
      </c>
      <c r="E794" s="18" t="s">
        <v>1068</v>
      </c>
      <c r="F794" s="21"/>
      <c r="G794" s="20">
        <f>F794-H794</f>
        <v>0</v>
      </c>
      <c r="H794" s="83"/>
    </row>
    <row r="795" spans="1:8" ht="36">
      <c r="A795" s="19" t="s">
        <v>723</v>
      </c>
      <c r="B795" s="18" t="s">
        <v>280</v>
      </c>
      <c r="C795" s="18" t="s">
        <v>539</v>
      </c>
      <c r="D795" s="18" t="s">
        <v>131</v>
      </c>
      <c r="E795" s="18" t="s">
        <v>1068</v>
      </c>
      <c r="F795" s="21">
        <v>2818</v>
      </c>
      <c r="G795" s="20">
        <f>F795-H795</f>
        <v>2818</v>
      </c>
      <c r="H795" s="83"/>
    </row>
    <row r="796" spans="1:8" ht="24">
      <c r="A796" s="19" t="s">
        <v>887</v>
      </c>
      <c r="B796" s="18" t="s">
        <v>280</v>
      </c>
      <c r="C796" s="18" t="s">
        <v>539</v>
      </c>
      <c r="D796" s="18" t="s">
        <v>131</v>
      </c>
      <c r="E796" s="18" t="s">
        <v>1068</v>
      </c>
      <c r="F796" s="21">
        <v>3000</v>
      </c>
      <c r="G796" s="20">
        <f>F796-H796</f>
        <v>3000</v>
      </c>
      <c r="H796" s="83"/>
    </row>
    <row r="797" spans="1:8" ht="24">
      <c r="A797" s="19" t="s">
        <v>960</v>
      </c>
      <c r="B797" s="18" t="s">
        <v>280</v>
      </c>
      <c r="C797" s="18" t="s">
        <v>539</v>
      </c>
      <c r="D797" s="18" t="s">
        <v>131</v>
      </c>
      <c r="E797" s="18" t="s">
        <v>1068</v>
      </c>
      <c r="F797" s="21">
        <v>147.8</v>
      </c>
      <c r="G797" s="20">
        <f>F797-H797</f>
        <v>147.8</v>
      </c>
      <c r="H797" s="83"/>
    </row>
    <row r="798" spans="1:8" ht="15">
      <c r="A798" s="103" t="s">
        <v>1614</v>
      </c>
      <c r="B798" s="18" t="s">
        <v>280</v>
      </c>
      <c r="C798" s="18" t="s">
        <v>465</v>
      </c>
      <c r="D798" s="18"/>
      <c r="E798" s="18"/>
      <c r="F798" s="20">
        <f>F799+F816+F823+F829</f>
        <v>52103</v>
      </c>
      <c r="G798" s="20">
        <f aca="true" t="shared" si="42" ref="G798:G839">F798-H798</f>
        <v>23246</v>
      </c>
      <c r="H798" s="20">
        <f>H799+H816+H823+H829</f>
        <v>28857</v>
      </c>
    </row>
    <row r="799" spans="1:8" ht="24">
      <c r="A799" s="34" t="s">
        <v>267</v>
      </c>
      <c r="B799" s="18" t="s">
        <v>280</v>
      </c>
      <c r="C799" s="18" t="s">
        <v>465</v>
      </c>
      <c r="D799" s="18" t="s">
        <v>545</v>
      </c>
      <c r="E799" s="18"/>
      <c r="F799" s="20">
        <f>F800+F803+F806+F808</f>
        <v>25296</v>
      </c>
      <c r="G799" s="20">
        <f t="shared" si="42"/>
        <v>18975</v>
      </c>
      <c r="H799" s="20">
        <f>H800+H803+H806+H808</f>
        <v>6321</v>
      </c>
    </row>
    <row r="800" spans="1:8" ht="48">
      <c r="A800" s="19" t="s">
        <v>1013</v>
      </c>
      <c r="B800" s="18" t="s">
        <v>280</v>
      </c>
      <c r="C800" s="18" t="s">
        <v>465</v>
      </c>
      <c r="D800" s="18" t="s">
        <v>233</v>
      </c>
      <c r="E800" s="18" t="s">
        <v>384</v>
      </c>
      <c r="F800" s="20">
        <f>F801</f>
        <v>6217</v>
      </c>
      <c r="G800" s="20">
        <f t="shared" si="42"/>
        <v>0</v>
      </c>
      <c r="H800" s="20">
        <f>H801</f>
        <v>6217</v>
      </c>
    </row>
    <row r="801" spans="1:8" ht="24">
      <c r="A801" s="19" t="s">
        <v>785</v>
      </c>
      <c r="B801" s="18" t="s">
        <v>280</v>
      </c>
      <c r="C801" s="18" t="s">
        <v>465</v>
      </c>
      <c r="D801" s="18" t="s">
        <v>233</v>
      </c>
      <c r="E801" s="18" t="s">
        <v>70</v>
      </c>
      <c r="F801" s="20">
        <f>F802</f>
        <v>6217</v>
      </c>
      <c r="G801" s="20">
        <f t="shared" si="42"/>
        <v>0</v>
      </c>
      <c r="H801" s="20">
        <f>H802</f>
        <v>6217</v>
      </c>
    </row>
    <row r="802" spans="1:8" ht="24">
      <c r="A802" s="19" t="s">
        <v>68</v>
      </c>
      <c r="B802" s="18" t="s">
        <v>280</v>
      </c>
      <c r="C802" s="18" t="s">
        <v>465</v>
      </c>
      <c r="D802" s="18" t="s">
        <v>233</v>
      </c>
      <c r="E802" s="18" t="s">
        <v>1807</v>
      </c>
      <c r="F802" s="21">
        <v>6217</v>
      </c>
      <c r="G802" s="21">
        <f t="shared" si="42"/>
        <v>0</v>
      </c>
      <c r="H802" s="21">
        <v>6217</v>
      </c>
    </row>
    <row r="803" spans="1:8" ht="60">
      <c r="A803" s="19" t="s">
        <v>1123</v>
      </c>
      <c r="B803" s="18" t="s">
        <v>280</v>
      </c>
      <c r="C803" s="18" t="s">
        <v>465</v>
      </c>
      <c r="D803" s="18" t="s">
        <v>1014</v>
      </c>
      <c r="E803" s="18" t="s">
        <v>384</v>
      </c>
      <c r="F803" s="20">
        <f>F804</f>
        <v>104</v>
      </c>
      <c r="G803" s="20">
        <f t="shared" si="42"/>
        <v>0</v>
      </c>
      <c r="H803" s="20">
        <f>H804</f>
        <v>104</v>
      </c>
    </row>
    <row r="804" spans="1:8" ht="24">
      <c r="A804" s="19" t="s">
        <v>963</v>
      </c>
      <c r="B804" s="18" t="s">
        <v>280</v>
      </c>
      <c r="C804" s="18" t="s">
        <v>465</v>
      </c>
      <c r="D804" s="18" t="s">
        <v>1014</v>
      </c>
      <c r="E804" s="18" t="s">
        <v>70</v>
      </c>
      <c r="F804" s="20">
        <f>F805</f>
        <v>104</v>
      </c>
      <c r="G804" s="20">
        <f t="shared" si="42"/>
        <v>0</v>
      </c>
      <c r="H804" s="20">
        <f>H805</f>
        <v>104</v>
      </c>
    </row>
    <row r="805" spans="1:8" ht="24">
      <c r="A805" s="19" t="s">
        <v>68</v>
      </c>
      <c r="B805" s="18" t="s">
        <v>280</v>
      </c>
      <c r="C805" s="18" t="s">
        <v>465</v>
      </c>
      <c r="D805" s="18" t="s">
        <v>1014</v>
      </c>
      <c r="E805" s="18" t="s">
        <v>1807</v>
      </c>
      <c r="F805" s="21">
        <v>104</v>
      </c>
      <c r="G805" s="20">
        <f t="shared" si="42"/>
        <v>0</v>
      </c>
      <c r="H805" s="21">
        <v>104</v>
      </c>
    </row>
    <row r="806" spans="1:8" ht="36" hidden="1">
      <c r="A806" s="19" t="s">
        <v>1745</v>
      </c>
      <c r="B806" s="18" t="s">
        <v>280</v>
      </c>
      <c r="C806" s="18" t="s">
        <v>465</v>
      </c>
      <c r="D806" s="18" t="s">
        <v>1015</v>
      </c>
      <c r="E806" s="18" t="s">
        <v>384</v>
      </c>
      <c r="F806" s="20">
        <f>F807</f>
        <v>0</v>
      </c>
      <c r="G806" s="20">
        <f t="shared" si="42"/>
        <v>0</v>
      </c>
      <c r="H806" s="20">
        <f>H807</f>
        <v>0</v>
      </c>
    </row>
    <row r="807" spans="1:8" ht="24.75" hidden="1">
      <c r="A807" s="19" t="s">
        <v>785</v>
      </c>
      <c r="B807" s="18" t="s">
        <v>280</v>
      </c>
      <c r="C807" s="18" t="s">
        <v>465</v>
      </c>
      <c r="D807" s="18" t="s">
        <v>1015</v>
      </c>
      <c r="E807" s="18" t="s">
        <v>70</v>
      </c>
      <c r="F807" s="21"/>
      <c r="G807" s="20">
        <f t="shared" si="42"/>
        <v>0</v>
      </c>
      <c r="H807" s="21"/>
    </row>
    <row r="808" spans="1:8" ht="24">
      <c r="A808" s="19" t="s">
        <v>912</v>
      </c>
      <c r="B808" s="18" t="s">
        <v>280</v>
      </c>
      <c r="C808" s="18" t="s">
        <v>465</v>
      </c>
      <c r="D808" s="18" t="s">
        <v>1615</v>
      </c>
      <c r="E808" s="288" t="s">
        <v>384</v>
      </c>
      <c r="F808" s="20">
        <f>F809</f>
        <v>18975</v>
      </c>
      <c r="G808" s="20">
        <f t="shared" si="42"/>
        <v>18975</v>
      </c>
      <c r="H808" s="20">
        <f>H809</f>
        <v>0</v>
      </c>
    </row>
    <row r="809" spans="1:8" ht="24">
      <c r="A809" s="19" t="s">
        <v>785</v>
      </c>
      <c r="B809" s="18" t="s">
        <v>280</v>
      </c>
      <c r="C809" s="18" t="s">
        <v>465</v>
      </c>
      <c r="D809" s="18" t="s">
        <v>1615</v>
      </c>
      <c r="E809" s="18" t="s">
        <v>70</v>
      </c>
      <c r="F809" s="20">
        <f>F810+F811</f>
        <v>18975</v>
      </c>
      <c r="G809" s="20">
        <f t="shared" si="42"/>
        <v>18975</v>
      </c>
      <c r="H809" s="20">
        <f>H810+H811</f>
        <v>0</v>
      </c>
    </row>
    <row r="810" spans="1:8" ht="24">
      <c r="A810" s="19" t="s">
        <v>68</v>
      </c>
      <c r="B810" s="18" t="s">
        <v>280</v>
      </c>
      <c r="C810" s="18" t="s">
        <v>465</v>
      </c>
      <c r="D810" s="18" t="s">
        <v>1615</v>
      </c>
      <c r="E810" s="18" t="s">
        <v>1807</v>
      </c>
      <c r="F810" s="21">
        <f>4640+1000+10424+7292-7292+2636+275</f>
        <v>18975</v>
      </c>
      <c r="G810" s="20">
        <f t="shared" si="42"/>
        <v>18975</v>
      </c>
      <c r="H810" s="21">
        <v>0</v>
      </c>
    </row>
    <row r="811" spans="1:8" ht="24.75" hidden="1">
      <c r="A811" s="19" t="s">
        <v>664</v>
      </c>
      <c r="B811" s="18" t="s">
        <v>280</v>
      </c>
      <c r="C811" s="18" t="s">
        <v>465</v>
      </c>
      <c r="D811" s="18" t="s">
        <v>1615</v>
      </c>
      <c r="E811" s="18" t="s">
        <v>1068</v>
      </c>
      <c r="F811" s="20">
        <f>F812+F813+F814+F815</f>
        <v>0</v>
      </c>
      <c r="G811" s="20">
        <f t="shared" si="42"/>
        <v>0</v>
      </c>
      <c r="H811" s="21"/>
    </row>
    <row r="812" spans="1:8" ht="120" hidden="1">
      <c r="A812" s="19" t="s">
        <v>657</v>
      </c>
      <c r="B812" s="18" t="s">
        <v>280</v>
      </c>
      <c r="C812" s="18" t="s">
        <v>465</v>
      </c>
      <c r="D812" s="18" t="s">
        <v>1615</v>
      </c>
      <c r="E812" s="18" t="s">
        <v>1068</v>
      </c>
      <c r="F812" s="21"/>
      <c r="G812" s="20">
        <f t="shared" si="42"/>
        <v>0</v>
      </c>
      <c r="H812" s="21"/>
    </row>
    <row r="813" spans="1:8" ht="96" hidden="1">
      <c r="A813" s="19" t="s">
        <v>1450</v>
      </c>
      <c r="B813" s="18" t="s">
        <v>280</v>
      </c>
      <c r="C813" s="18" t="s">
        <v>465</v>
      </c>
      <c r="D813" s="18" t="s">
        <v>1037</v>
      </c>
      <c r="E813" s="18" t="s">
        <v>1068</v>
      </c>
      <c r="F813" s="21">
        <v>0</v>
      </c>
      <c r="G813" s="20">
        <f t="shared" si="42"/>
        <v>0</v>
      </c>
      <c r="H813" s="21"/>
    </row>
    <row r="814" spans="1:8" ht="36" hidden="1">
      <c r="A814" s="19" t="s">
        <v>129</v>
      </c>
      <c r="B814" s="18" t="s">
        <v>280</v>
      </c>
      <c r="C814" s="18" t="s">
        <v>465</v>
      </c>
      <c r="D814" s="18" t="s">
        <v>412</v>
      </c>
      <c r="E814" s="18" t="s">
        <v>1068</v>
      </c>
      <c r="F814" s="21"/>
      <c r="G814" s="20">
        <f t="shared" si="42"/>
        <v>0</v>
      </c>
      <c r="H814" s="21"/>
    </row>
    <row r="815" spans="1:8" ht="60" hidden="1">
      <c r="A815" s="19" t="s">
        <v>658</v>
      </c>
      <c r="B815" s="18" t="s">
        <v>280</v>
      </c>
      <c r="C815" s="18" t="s">
        <v>465</v>
      </c>
      <c r="D815" s="18" t="s">
        <v>130</v>
      </c>
      <c r="E815" s="18" t="s">
        <v>1068</v>
      </c>
      <c r="F815" s="21"/>
      <c r="G815" s="20">
        <f t="shared" si="42"/>
        <v>0</v>
      </c>
      <c r="H815" s="21"/>
    </row>
    <row r="816" spans="1:8" ht="15">
      <c r="A816" s="34" t="s">
        <v>268</v>
      </c>
      <c r="B816" s="18" t="s">
        <v>280</v>
      </c>
      <c r="C816" s="18" t="s">
        <v>465</v>
      </c>
      <c r="D816" s="18" t="s">
        <v>242</v>
      </c>
      <c r="E816" s="18"/>
      <c r="F816" s="20">
        <f>F817+F819+F821</f>
        <v>36</v>
      </c>
      <c r="G816" s="20">
        <f t="shared" si="42"/>
        <v>36</v>
      </c>
      <c r="H816" s="20">
        <f>H817+H819+H821</f>
        <v>0</v>
      </c>
    </row>
    <row r="817" spans="1:8" ht="36" customHeight="1" hidden="1">
      <c r="A817" s="19" t="s">
        <v>659</v>
      </c>
      <c r="B817" s="18" t="s">
        <v>280</v>
      </c>
      <c r="C817" s="18" t="s">
        <v>465</v>
      </c>
      <c r="D817" s="18" t="s">
        <v>1124</v>
      </c>
      <c r="E817" s="18" t="s">
        <v>384</v>
      </c>
      <c r="F817" s="20">
        <f>F818</f>
        <v>0</v>
      </c>
      <c r="G817" s="20">
        <f t="shared" si="42"/>
        <v>0</v>
      </c>
      <c r="H817" s="20">
        <f>H818</f>
        <v>0</v>
      </c>
    </row>
    <row r="818" spans="1:8" ht="21" customHeight="1" hidden="1">
      <c r="A818" s="19" t="s">
        <v>785</v>
      </c>
      <c r="B818" s="18" t="s">
        <v>280</v>
      </c>
      <c r="C818" s="18" t="s">
        <v>465</v>
      </c>
      <c r="D818" s="18" t="s">
        <v>1124</v>
      </c>
      <c r="E818" s="18" t="s">
        <v>70</v>
      </c>
      <c r="F818" s="21">
        <v>0</v>
      </c>
      <c r="G818" s="20">
        <f t="shared" si="42"/>
        <v>0</v>
      </c>
      <c r="H818" s="21">
        <v>0</v>
      </c>
    </row>
    <row r="819" spans="1:8" ht="60" hidden="1">
      <c r="A819" s="19" t="s">
        <v>660</v>
      </c>
      <c r="B819" s="18" t="s">
        <v>280</v>
      </c>
      <c r="C819" s="18" t="s">
        <v>465</v>
      </c>
      <c r="D819" s="18" t="s">
        <v>1125</v>
      </c>
      <c r="E819" s="18" t="s">
        <v>384</v>
      </c>
      <c r="F819" s="20">
        <f>F820</f>
        <v>0</v>
      </c>
      <c r="G819" s="20">
        <f t="shared" si="42"/>
        <v>0</v>
      </c>
      <c r="H819" s="20">
        <f>H820</f>
        <v>0</v>
      </c>
    </row>
    <row r="820" spans="1:8" ht="24.75" hidden="1">
      <c r="A820" s="19" t="s">
        <v>785</v>
      </c>
      <c r="B820" s="18" t="s">
        <v>280</v>
      </c>
      <c r="C820" s="18" t="s">
        <v>465</v>
      </c>
      <c r="D820" s="18" t="s">
        <v>1125</v>
      </c>
      <c r="E820" s="18" t="s">
        <v>70</v>
      </c>
      <c r="F820" s="21"/>
      <c r="G820" s="20">
        <f t="shared" si="42"/>
        <v>0</v>
      </c>
      <c r="H820" s="21"/>
    </row>
    <row r="821" spans="1:8" ht="24">
      <c r="A821" s="19" t="s">
        <v>912</v>
      </c>
      <c r="B821" s="18" t="s">
        <v>280</v>
      </c>
      <c r="C821" s="18" t="s">
        <v>465</v>
      </c>
      <c r="D821" s="18" t="s">
        <v>1616</v>
      </c>
      <c r="E821" s="18" t="s">
        <v>384</v>
      </c>
      <c r="F821" s="20">
        <f>F822</f>
        <v>36</v>
      </c>
      <c r="G821" s="20">
        <f t="shared" si="42"/>
        <v>36</v>
      </c>
      <c r="H821" s="20"/>
    </row>
    <row r="822" spans="1:8" ht="24">
      <c r="A822" s="19" t="s">
        <v>68</v>
      </c>
      <c r="B822" s="18" t="s">
        <v>280</v>
      </c>
      <c r="C822" s="18" t="s">
        <v>465</v>
      </c>
      <c r="D822" s="18" t="s">
        <v>1616</v>
      </c>
      <c r="E822" s="18" t="s">
        <v>1807</v>
      </c>
      <c r="F822" s="21">
        <v>36</v>
      </c>
      <c r="G822" s="20">
        <f t="shared" si="42"/>
        <v>36</v>
      </c>
      <c r="H822" s="21">
        <v>0</v>
      </c>
    </row>
    <row r="823" spans="1:8" ht="24">
      <c r="A823" s="289" t="s">
        <v>1430</v>
      </c>
      <c r="B823" s="18" t="s">
        <v>280</v>
      </c>
      <c r="C823" s="18" t="s">
        <v>465</v>
      </c>
      <c r="D823" s="18" t="s">
        <v>1431</v>
      </c>
      <c r="E823" s="18"/>
      <c r="F823" s="20">
        <f>F824+F827</f>
        <v>22536</v>
      </c>
      <c r="G823" s="20">
        <f t="shared" si="42"/>
        <v>0</v>
      </c>
      <c r="H823" s="20">
        <f>H824+H827</f>
        <v>22536</v>
      </c>
    </row>
    <row r="824" spans="1:8" ht="84" customHeight="1">
      <c r="A824" s="19" t="s">
        <v>662</v>
      </c>
      <c r="B824" s="18" t="s">
        <v>280</v>
      </c>
      <c r="C824" s="18" t="s">
        <v>465</v>
      </c>
      <c r="D824" s="18" t="s">
        <v>232</v>
      </c>
      <c r="E824" s="18" t="s">
        <v>384</v>
      </c>
      <c r="F824" s="20">
        <f>F825</f>
        <v>22536</v>
      </c>
      <c r="G824" s="20">
        <f t="shared" si="42"/>
        <v>0</v>
      </c>
      <c r="H824" s="20">
        <f>H825</f>
        <v>22536</v>
      </c>
    </row>
    <row r="825" spans="1:8" ht="24">
      <c r="A825" s="19" t="s">
        <v>785</v>
      </c>
      <c r="B825" s="18" t="s">
        <v>280</v>
      </c>
      <c r="C825" s="18" t="s">
        <v>465</v>
      </c>
      <c r="D825" s="18" t="s">
        <v>232</v>
      </c>
      <c r="E825" s="18" t="s">
        <v>70</v>
      </c>
      <c r="F825" s="20">
        <f>F826</f>
        <v>22536</v>
      </c>
      <c r="G825" s="20">
        <f t="shared" si="42"/>
        <v>0</v>
      </c>
      <c r="H825" s="20">
        <f>H826</f>
        <v>22536</v>
      </c>
    </row>
    <row r="826" spans="1:8" ht="24">
      <c r="A826" s="19" t="s">
        <v>68</v>
      </c>
      <c r="B826" s="18" t="s">
        <v>280</v>
      </c>
      <c r="C826" s="18" t="s">
        <v>465</v>
      </c>
      <c r="D826" s="18" t="s">
        <v>232</v>
      </c>
      <c r="E826" s="18" t="s">
        <v>1807</v>
      </c>
      <c r="F826" s="21">
        <v>22536</v>
      </c>
      <c r="G826" s="20">
        <f t="shared" si="42"/>
        <v>0</v>
      </c>
      <c r="H826" s="21">
        <v>22536</v>
      </c>
    </row>
    <row r="827" spans="1:8" ht="36" hidden="1">
      <c r="A827" s="19" t="s">
        <v>1119</v>
      </c>
      <c r="B827" s="18" t="s">
        <v>280</v>
      </c>
      <c r="C827" s="18" t="s">
        <v>465</v>
      </c>
      <c r="D827" s="18" t="s">
        <v>1120</v>
      </c>
      <c r="E827" s="18" t="s">
        <v>384</v>
      </c>
      <c r="F827" s="20">
        <f>F828</f>
        <v>0</v>
      </c>
      <c r="G827" s="20">
        <f t="shared" si="42"/>
        <v>0</v>
      </c>
      <c r="H827" s="20">
        <f>H828</f>
        <v>0</v>
      </c>
    </row>
    <row r="828" spans="1:8" ht="24.75" hidden="1">
      <c r="A828" s="19" t="s">
        <v>963</v>
      </c>
      <c r="B828" s="18" t="s">
        <v>280</v>
      </c>
      <c r="C828" s="18" t="s">
        <v>465</v>
      </c>
      <c r="D828" s="18" t="s">
        <v>1120</v>
      </c>
      <c r="E828" s="18" t="s">
        <v>70</v>
      </c>
      <c r="F828" s="21"/>
      <c r="G828" s="20">
        <f t="shared" si="42"/>
        <v>0</v>
      </c>
      <c r="H828" s="21">
        <v>0</v>
      </c>
    </row>
    <row r="829" spans="1:8" ht="24">
      <c r="A829" s="34" t="s">
        <v>808</v>
      </c>
      <c r="B829" s="18" t="s">
        <v>280</v>
      </c>
      <c r="C829" s="18" t="s">
        <v>465</v>
      </c>
      <c r="D829" s="18" t="s">
        <v>807</v>
      </c>
      <c r="E829" s="18"/>
      <c r="F829" s="20">
        <f>F830</f>
        <v>4235</v>
      </c>
      <c r="G829" s="20">
        <f t="shared" si="42"/>
        <v>4235</v>
      </c>
      <c r="H829" s="20">
        <f>H830</f>
        <v>0</v>
      </c>
    </row>
    <row r="830" spans="1:8" ht="36">
      <c r="A830" s="205" t="s">
        <v>654</v>
      </c>
      <c r="B830" s="18" t="s">
        <v>280</v>
      </c>
      <c r="C830" s="18" t="s">
        <v>465</v>
      </c>
      <c r="D830" s="60" t="s">
        <v>131</v>
      </c>
      <c r="E830" s="60" t="s">
        <v>384</v>
      </c>
      <c r="F830" s="20">
        <f>F831</f>
        <v>4235</v>
      </c>
      <c r="G830" s="20">
        <f t="shared" si="42"/>
        <v>4235</v>
      </c>
      <c r="H830" s="20">
        <f>H831</f>
        <v>0</v>
      </c>
    </row>
    <row r="831" spans="1:8" ht="24">
      <c r="A831" s="19" t="s">
        <v>69</v>
      </c>
      <c r="B831" s="18" t="s">
        <v>280</v>
      </c>
      <c r="C831" s="18" t="s">
        <v>465</v>
      </c>
      <c r="D831" s="60" t="s">
        <v>131</v>
      </c>
      <c r="E831" s="60" t="s">
        <v>70</v>
      </c>
      <c r="F831" s="20">
        <f>F833</f>
        <v>4235</v>
      </c>
      <c r="G831" s="20">
        <f t="shared" si="42"/>
        <v>4235</v>
      </c>
      <c r="H831" s="20">
        <f>H832</f>
        <v>0</v>
      </c>
    </row>
    <row r="832" spans="1:8" ht="24.75" hidden="1">
      <c r="A832" s="19" t="s">
        <v>68</v>
      </c>
      <c r="B832" s="18" t="s">
        <v>280</v>
      </c>
      <c r="C832" s="18" t="s">
        <v>465</v>
      </c>
      <c r="D832" s="60" t="s">
        <v>131</v>
      </c>
      <c r="E832" s="60" t="s">
        <v>1807</v>
      </c>
      <c r="F832" s="21">
        <v>0</v>
      </c>
      <c r="G832" s="20">
        <f t="shared" si="42"/>
        <v>0</v>
      </c>
      <c r="H832" s="21">
        <v>0</v>
      </c>
    </row>
    <row r="833" spans="1:8" ht="24">
      <c r="A833" s="19" t="s">
        <v>664</v>
      </c>
      <c r="B833" s="18" t="s">
        <v>280</v>
      </c>
      <c r="C833" s="18" t="s">
        <v>465</v>
      </c>
      <c r="D833" s="60" t="s">
        <v>131</v>
      </c>
      <c r="E833" s="60" t="s">
        <v>1068</v>
      </c>
      <c r="F833" s="20">
        <f>F835+F837</f>
        <v>4235</v>
      </c>
      <c r="G833" s="20">
        <f t="shared" si="42"/>
        <v>4235</v>
      </c>
      <c r="H833" s="21"/>
    </row>
    <row r="834" spans="1:8" ht="36" hidden="1">
      <c r="A834" s="19" t="s">
        <v>661</v>
      </c>
      <c r="B834" s="18" t="s">
        <v>280</v>
      </c>
      <c r="C834" s="18" t="s">
        <v>465</v>
      </c>
      <c r="D834" s="60" t="s">
        <v>131</v>
      </c>
      <c r="E834" s="60" t="s">
        <v>1068</v>
      </c>
      <c r="F834" s="21"/>
      <c r="G834" s="20">
        <f t="shared" si="42"/>
        <v>0</v>
      </c>
      <c r="H834" s="21"/>
    </row>
    <row r="835" spans="1:8" ht="49.5" customHeight="1">
      <c r="A835" s="19" t="s">
        <v>723</v>
      </c>
      <c r="B835" s="18" t="s">
        <v>280</v>
      </c>
      <c r="C835" s="18" t="s">
        <v>465</v>
      </c>
      <c r="D835" s="60" t="s">
        <v>131</v>
      </c>
      <c r="E835" s="60" t="s">
        <v>1068</v>
      </c>
      <c r="F835" s="21">
        <v>2317</v>
      </c>
      <c r="G835" s="20">
        <f t="shared" si="42"/>
        <v>2317</v>
      </c>
      <c r="H835" s="21"/>
    </row>
    <row r="836" spans="1:8" ht="89.25" customHeight="1" hidden="1">
      <c r="A836" s="19" t="s">
        <v>1450</v>
      </c>
      <c r="B836" s="18" t="s">
        <v>280</v>
      </c>
      <c r="C836" s="18" t="s">
        <v>465</v>
      </c>
      <c r="D836" s="60" t="s">
        <v>131</v>
      </c>
      <c r="E836" s="60" t="s">
        <v>1068</v>
      </c>
      <c r="F836" s="21"/>
      <c r="G836" s="20">
        <f t="shared" si="42"/>
        <v>0</v>
      </c>
      <c r="H836" s="21"/>
    </row>
    <row r="837" spans="1:8" ht="33.75" customHeight="1">
      <c r="A837" s="19" t="s">
        <v>960</v>
      </c>
      <c r="B837" s="18" t="s">
        <v>280</v>
      </c>
      <c r="C837" s="18" t="s">
        <v>465</v>
      </c>
      <c r="D837" s="60" t="s">
        <v>131</v>
      </c>
      <c r="E837" s="60" t="s">
        <v>1068</v>
      </c>
      <c r="F837" s="21">
        <v>1918</v>
      </c>
      <c r="G837" s="20">
        <f t="shared" si="42"/>
        <v>1918</v>
      </c>
      <c r="H837" s="21"/>
    </row>
    <row r="838" spans="1:8" ht="24">
      <c r="A838" s="103" t="s">
        <v>1740</v>
      </c>
      <c r="B838" s="18" t="s">
        <v>280</v>
      </c>
      <c r="C838" s="18" t="s">
        <v>281</v>
      </c>
      <c r="D838" s="18"/>
      <c r="E838" s="18"/>
      <c r="F838" s="20">
        <f>F839+F840+F842+F847</f>
        <v>10</v>
      </c>
      <c r="G838" s="20">
        <f t="shared" si="42"/>
        <v>10</v>
      </c>
      <c r="H838" s="20">
        <f>H840+H842</f>
        <v>0</v>
      </c>
    </row>
    <row r="839" spans="1:8" ht="24">
      <c r="A839" s="34" t="s">
        <v>528</v>
      </c>
      <c r="B839" s="60" t="s">
        <v>280</v>
      </c>
      <c r="C839" s="60" t="s">
        <v>281</v>
      </c>
      <c r="D839" s="60" t="s">
        <v>529</v>
      </c>
      <c r="E839" s="18"/>
      <c r="F839" s="20">
        <f>F844</f>
        <v>10</v>
      </c>
      <c r="G839" s="20">
        <f t="shared" si="42"/>
        <v>10</v>
      </c>
      <c r="H839" s="20"/>
    </row>
    <row r="840" spans="1:8" ht="48" hidden="1">
      <c r="A840" s="38" t="s">
        <v>1126</v>
      </c>
      <c r="B840" s="60" t="s">
        <v>280</v>
      </c>
      <c r="C840" s="60" t="s">
        <v>281</v>
      </c>
      <c r="D840" s="60" t="s">
        <v>1115</v>
      </c>
      <c r="E840" s="60" t="s">
        <v>384</v>
      </c>
      <c r="F840" s="20">
        <f>F841</f>
        <v>0</v>
      </c>
      <c r="G840" s="20">
        <f>G841</f>
        <v>0</v>
      </c>
      <c r="H840" s="20">
        <f>H841</f>
        <v>0</v>
      </c>
    </row>
    <row r="841" spans="1:8" ht="24.75" hidden="1">
      <c r="A841" s="19" t="s">
        <v>963</v>
      </c>
      <c r="B841" s="18" t="s">
        <v>280</v>
      </c>
      <c r="C841" s="18" t="s">
        <v>281</v>
      </c>
      <c r="D841" s="60" t="s">
        <v>1115</v>
      </c>
      <c r="E841" s="18" t="s">
        <v>70</v>
      </c>
      <c r="F841" s="21"/>
      <c r="G841" s="20">
        <f aca="true" t="shared" si="43" ref="G841:G900">F841-H841</f>
        <v>0</v>
      </c>
      <c r="H841" s="21"/>
    </row>
    <row r="842" spans="1:8" ht="60" hidden="1">
      <c r="A842" s="38" t="s">
        <v>1127</v>
      </c>
      <c r="B842" s="18" t="s">
        <v>280</v>
      </c>
      <c r="C842" s="18" t="s">
        <v>281</v>
      </c>
      <c r="D842" s="18" t="s">
        <v>1118</v>
      </c>
      <c r="E842" s="18" t="s">
        <v>384</v>
      </c>
      <c r="F842" s="20">
        <f>F843</f>
        <v>0</v>
      </c>
      <c r="G842" s="20">
        <f>G843</f>
        <v>0</v>
      </c>
      <c r="H842" s="20">
        <f>H843</f>
        <v>0</v>
      </c>
    </row>
    <row r="843" spans="1:8" ht="24.75" hidden="1">
      <c r="A843" s="19" t="s">
        <v>963</v>
      </c>
      <c r="B843" s="18" t="s">
        <v>280</v>
      </c>
      <c r="C843" s="18" t="s">
        <v>281</v>
      </c>
      <c r="D843" s="18" t="s">
        <v>1118</v>
      </c>
      <c r="E843" s="18" t="s">
        <v>70</v>
      </c>
      <c r="F843" s="21"/>
      <c r="G843" s="20">
        <f t="shared" si="43"/>
        <v>0</v>
      </c>
      <c r="H843" s="21"/>
    </row>
    <row r="844" spans="1:8" ht="24">
      <c r="A844" s="19" t="s">
        <v>770</v>
      </c>
      <c r="B844" s="18" t="s">
        <v>280</v>
      </c>
      <c r="C844" s="18" t="s">
        <v>281</v>
      </c>
      <c r="D844" s="18" t="s">
        <v>788</v>
      </c>
      <c r="E844" s="18" t="s">
        <v>384</v>
      </c>
      <c r="F844" s="20">
        <f>F845</f>
        <v>10</v>
      </c>
      <c r="G844" s="20">
        <f t="shared" si="43"/>
        <v>10</v>
      </c>
      <c r="H844" s="21"/>
    </row>
    <row r="845" spans="1:8" ht="24">
      <c r="A845" s="19" t="s">
        <v>963</v>
      </c>
      <c r="B845" s="18" t="s">
        <v>280</v>
      </c>
      <c r="C845" s="18" t="s">
        <v>281</v>
      </c>
      <c r="D845" s="18" t="s">
        <v>788</v>
      </c>
      <c r="E845" s="18" t="s">
        <v>70</v>
      </c>
      <c r="F845" s="20">
        <f>F846</f>
        <v>10</v>
      </c>
      <c r="G845" s="20">
        <f t="shared" si="43"/>
        <v>10</v>
      </c>
      <c r="H845" s="21"/>
    </row>
    <row r="846" spans="1:8" ht="24">
      <c r="A846" s="19" t="s">
        <v>68</v>
      </c>
      <c r="B846" s="18" t="s">
        <v>280</v>
      </c>
      <c r="C846" s="18" t="s">
        <v>281</v>
      </c>
      <c r="D846" s="18" t="s">
        <v>788</v>
      </c>
      <c r="E846" s="18" t="s">
        <v>1807</v>
      </c>
      <c r="F846" s="21">
        <v>10</v>
      </c>
      <c r="G846" s="20">
        <f t="shared" si="43"/>
        <v>10</v>
      </c>
      <c r="H846" s="21"/>
    </row>
    <row r="847" spans="1:8" ht="24" hidden="1">
      <c r="A847" s="34" t="s">
        <v>808</v>
      </c>
      <c r="B847" s="18" t="s">
        <v>280</v>
      </c>
      <c r="C847" s="18" t="s">
        <v>281</v>
      </c>
      <c r="D847" s="18" t="s">
        <v>807</v>
      </c>
      <c r="E847" s="18"/>
      <c r="F847" s="20">
        <f>F848</f>
        <v>0</v>
      </c>
      <c r="G847" s="20">
        <f t="shared" si="43"/>
        <v>0</v>
      </c>
      <c r="H847" s="21"/>
    </row>
    <row r="848" spans="1:8" ht="36" hidden="1">
      <c r="A848" s="205" t="s">
        <v>654</v>
      </c>
      <c r="B848" s="18" t="s">
        <v>280</v>
      </c>
      <c r="C848" s="18" t="s">
        <v>281</v>
      </c>
      <c r="D848" s="18" t="s">
        <v>131</v>
      </c>
      <c r="E848" s="18" t="s">
        <v>384</v>
      </c>
      <c r="F848" s="20">
        <f>F849</f>
        <v>0</v>
      </c>
      <c r="G848" s="20">
        <f t="shared" si="43"/>
        <v>0</v>
      </c>
      <c r="H848" s="21"/>
    </row>
    <row r="849" spans="1:8" ht="24.75" hidden="1">
      <c r="A849" s="19" t="s">
        <v>664</v>
      </c>
      <c r="B849" s="18" t="s">
        <v>280</v>
      </c>
      <c r="C849" s="18" t="s">
        <v>281</v>
      </c>
      <c r="D849" s="18" t="s">
        <v>131</v>
      </c>
      <c r="E849" s="18" t="s">
        <v>1068</v>
      </c>
      <c r="F849" s="20">
        <f>F850</f>
        <v>0</v>
      </c>
      <c r="G849" s="20">
        <f t="shared" si="43"/>
        <v>0</v>
      </c>
      <c r="H849" s="21"/>
    </row>
    <row r="850" spans="1:8" ht="48" hidden="1">
      <c r="A850" s="19" t="s">
        <v>1395</v>
      </c>
      <c r="B850" s="18" t="s">
        <v>280</v>
      </c>
      <c r="C850" s="18" t="s">
        <v>281</v>
      </c>
      <c r="D850" s="18" t="s">
        <v>131</v>
      </c>
      <c r="E850" s="18" t="s">
        <v>1068</v>
      </c>
      <c r="F850" s="21"/>
      <c r="G850" s="20">
        <f t="shared" si="43"/>
        <v>0</v>
      </c>
      <c r="H850" s="21"/>
    </row>
    <row r="851" spans="1:8" ht="15">
      <c r="A851" s="103" t="s">
        <v>1741</v>
      </c>
      <c r="B851" s="18" t="s">
        <v>280</v>
      </c>
      <c r="C851" s="18" t="s">
        <v>319</v>
      </c>
      <c r="D851" s="18"/>
      <c r="E851" s="18"/>
      <c r="F851" s="20">
        <f>F852+F868+F872</f>
        <v>39397</v>
      </c>
      <c r="G851" s="20">
        <f t="shared" si="43"/>
        <v>6730</v>
      </c>
      <c r="H851" s="20">
        <f>H852+H868</f>
        <v>32667</v>
      </c>
    </row>
    <row r="852" spans="1:8" ht="15">
      <c r="A852" s="34" t="s">
        <v>770</v>
      </c>
      <c r="B852" s="18" t="s">
        <v>280</v>
      </c>
      <c r="C852" s="18" t="s">
        <v>319</v>
      </c>
      <c r="D852" s="18" t="s">
        <v>241</v>
      </c>
      <c r="E852" s="18"/>
      <c r="F852" s="20">
        <f>F853+F856+F859+F862</f>
        <v>38172</v>
      </c>
      <c r="G852" s="20">
        <f t="shared" si="43"/>
        <v>5505</v>
      </c>
      <c r="H852" s="20">
        <f>H853+H856+H859+H862</f>
        <v>32667</v>
      </c>
    </row>
    <row r="853" spans="1:8" ht="48">
      <c r="A853" s="38" t="s">
        <v>1128</v>
      </c>
      <c r="B853" s="18" t="s">
        <v>280</v>
      </c>
      <c r="C853" s="18" t="s">
        <v>319</v>
      </c>
      <c r="D853" s="18" t="s">
        <v>1016</v>
      </c>
      <c r="E853" s="18" t="s">
        <v>384</v>
      </c>
      <c r="F853" s="20">
        <f>F854</f>
        <v>31746</v>
      </c>
      <c r="G853" s="20">
        <f t="shared" si="43"/>
        <v>0</v>
      </c>
      <c r="H853" s="20">
        <f>H854</f>
        <v>31746</v>
      </c>
    </row>
    <row r="854" spans="1:8" ht="24">
      <c r="A854" s="19" t="s">
        <v>68</v>
      </c>
      <c r="B854" s="18" t="s">
        <v>280</v>
      </c>
      <c r="C854" s="18" t="s">
        <v>319</v>
      </c>
      <c r="D854" s="18" t="s">
        <v>1016</v>
      </c>
      <c r="E854" s="18" t="s">
        <v>70</v>
      </c>
      <c r="F854" s="20">
        <f>F855</f>
        <v>31746</v>
      </c>
      <c r="G854" s="20">
        <f t="shared" si="43"/>
        <v>0</v>
      </c>
      <c r="H854" s="20">
        <f>H855</f>
        <v>31746</v>
      </c>
    </row>
    <row r="855" spans="1:8" ht="24">
      <c r="A855" s="19" t="s">
        <v>68</v>
      </c>
      <c r="B855" s="18" t="s">
        <v>280</v>
      </c>
      <c r="C855" s="18" t="s">
        <v>319</v>
      </c>
      <c r="D855" s="18" t="s">
        <v>1016</v>
      </c>
      <c r="E855" s="18" t="s">
        <v>1807</v>
      </c>
      <c r="F855" s="21">
        <v>31746</v>
      </c>
      <c r="G855" s="20"/>
      <c r="H855" s="21">
        <v>31746</v>
      </c>
    </row>
    <row r="856" spans="1:8" ht="60">
      <c r="A856" s="38" t="s">
        <v>590</v>
      </c>
      <c r="B856" s="18" t="s">
        <v>280</v>
      </c>
      <c r="C856" s="18" t="s">
        <v>319</v>
      </c>
      <c r="D856" s="18" t="s">
        <v>1017</v>
      </c>
      <c r="E856" s="18" t="s">
        <v>384</v>
      </c>
      <c r="F856" s="20">
        <f>F857</f>
        <v>621</v>
      </c>
      <c r="G856" s="20">
        <f t="shared" si="43"/>
        <v>0</v>
      </c>
      <c r="H856" s="20">
        <f>H857</f>
        <v>621</v>
      </c>
    </row>
    <row r="857" spans="1:8" ht="24">
      <c r="A857" s="19" t="s">
        <v>68</v>
      </c>
      <c r="B857" s="18" t="s">
        <v>280</v>
      </c>
      <c r="C857" s="18" t="s">
        <v>319</v>
      </c>
      <c r="D857" s="18" t="s">
        <v>1017</v>
      </c>
      <c r="E857" s="18" t="s">
        <v>70</v>
      </c>
      <c r="F857" s="20">
        <f>F858</f>
        <v>621</v>
      </c>
      <c r="G857" s="20">
        <f t="shared" si="43"/>
        <v>0</v>
      </c>
      <c r="H857" s="20">
        <f>H858</f>
        <v>621</v>
      </c>
    </row>
    <row r="858" spans="1:8" ht="24">
      <c r="A858" s="19" t="s">
        <v>68</v>
      </c>
      <c r="B858" s="18" t="s">
        <v>280</v>
      </c>
      <c r="C858" s="18" t="s">
        <v>319</v>
      </c>
      <c r="D858" s="18" t="s">
        <v>1017</v>
      </c>
      <c r="E858" s="18" t="s">
        <v>1807</v>
      </c>
      <c r="F858" s="21">
        <v>621</v>
      </c>
      <c r="G858" s="20"/>
      <c r="H858" s="21">
        <v>621</v>
      </c>
    </row>
    <row r="859" spans="1:8" ht="36">
      <c r="A859" s="19" t="s">
        <v>722</v>
      </c>
      <c r="B859" s="18" t="s">
        <v>280</v>
      </c>
      <c r="C859" s="18" t="s">
        <v>319</v>
      </c>
      <c r="D859" s="18" t="s">
        <v>1018</v>
      </c>
      <c r="E859" s="18" t="s">
        <v>384</v>
      </c>
      <c r="F859" s="20">
        <f>F860</f>
        <v>300</v>
      </c>
      <c r="G859" s="20">
        <f t="shared" si="43"/>
        <v>0</v>
      </c>
      <c r="H859" s="20">
        <f>H860</f>
        <v>300</v>
      </c>
    </row>
    <row r="860" spans="1:8" ht="24">
      <c r="A860" s="19" t="s">
        <v>785</v>
      </c>
      <c r="B860" s="18" t="s">
        <v>280</v>
      </c>
      <c r="C860" s="18" t="s">
        <v>319</v>
      </c>
      <c r="D860" s="18" t="s">
        <v>1018</v>
      </c>
      <c r="E860" s="18" t="s">
        <v>70</v>
      </c>
      <c r="F860" s="20">
        <f>F861</f>
        <v>300</v>
      </c>
      <c r="G860" s="20">
        <f t="shared" si="43"/>
        <v>0</v>
      </c>
      <c r="H860" s="20">
        <f>H861</f>
        <v>300</v>
      </c>
    </row>
    <row r="861" spans="1:8" ht="24">
      <c r="A861" s="19" t="s">
        <v>68</v>
      </c>
      <c r="B861" s="18" t="s">
        <v>280</v>
      </c>
      <c r="C861" s="18" t="s">
        <v>319</v>
      </c>
      <c r="D861" s="18" t="s">
        <v>1018</v>
      </c>
      <c r="E861" s="18" t="s">
        <v>1807</v>
      </c>
      <c r="F861" s="21">
        <v>300</v>
      </c>
      <c r="G861" s="20"/>
      <c r="H861" s="21">
        <v>300</v>
      </c>
    </row>
    <row r="862" spans="1:8" ht="24">
      <c r="A862" s="19" t="s">
        <v>912</v>
      </c>
      <c r="B862" s="18" t="s">
        <v>280</v>
      </c>
      <c r="C862" s="18" t="s">
        <v>319</v>
      </c>
      <c r="D862" s="18" t="s">
        <v>1177</v>
      </c>
      <c r="E862" s="18" t="s">
        <v>384</v>
      </c>
      <c r="F862" s="20">
        <f>F863</f>
        <v>5505</v>
      </c>
      <c r="G862" s="20">
        <f t="shared" si="43"/>
        <v>5505</v>
      </c>
      <c r="H862" s="20">
        <f>H863</f>
        <v>0</v>
      </c>
    </row>
    <row r="863" spans="1:8" ht="24">
      <c r="A863" s="19" t="s">
        <v>785</v>
      </c>
      <c r="B863" s="18" t="s">
        <v>280</v>
      </c>
      <c r="C863" s="18" t="s">
        <v>319</v>
      </c>
      <c r="D863" s="18" t="s">
        <v>1177</v>
      </c>
      <c r="E863" s="18" t="s">
        <v>70</v>
      </c>
      <c r="F863" s="20">
        <f>F864+F865</f>
        <v>5505</v>
      </c>
      <c r="G863" s="20">
        <f t="shared" si="43"/>
        <v>5505</v>
      </c>
      <c r="H863" s="20">
        <f>H864</f>
        <v>0</v>
      </c>
    </row>
    <row r="864" spans="1:8" ht="24">
      <c r="A864" s="19" t="s">
        <v>68</v>
      </c>
      <c r="B864" s="18" t="s">
        <v>280</v>
      </c>
      <c r="C864" s="18" t="s">
        <v>319</v>
      </c>
      <c r="D864" s="18" t="s">
        <v>1177</v>
      </c>
      <c r="E864" s="18" t="s">
        <v>1807</v>
      </c>
      <c r="F864" s="21">
        <f>112+5000+393</f>
        <v>5505</v>
      </c>
      <c r="G864" s="20">
        <f t="shared" si="43"/>
        <v>5505</v>
      </c>
      <c r="H864" s="21">
        <v>0</v>
      </c>
    </row>
    <row r="865" spans="1:8" ht="24.75" hidden="1">
      <c r="A865" s="19" t="s">
        <v>664</v>
      </c>
      <c r="B865" s="18" t="s">
        <v>280</v>
      </c>
      <c r="C865" s="18" t="s">
        <v>319</v>
      </c>
      <c r="D865" s="18" t="s">
        <v>1177</v>
      </c>
      <c r="E865" s="18" t="s">
        <v>1068</v>
      </c>
      <c r="F865" s="20">
        <f>F866+F867</f>
        <v>0</v>
      </c>
      <c r="G865" s="20">
        <f t="shared" si="43"/>
        <v>0</v>
      </c>
      <c r="H865" s="21"/>
    </row>
    <row r="866" spans="1:8" ht="60" hidden="1">
      <c r="A866" s="19" t="s">
        <v>1396</v>
      </c>
      <c r="B866" s="18" t="s">
        <v>280</v>
      </c>
      <c r="C866" s="18" t="s">
        <v>319</v>
      </c>
      <c r="D866" s="18" t="s">
        <v>1177</v>
      </c>
      <c r="E866" s="18" t="s">
        <v>1068</v>
      </c>
      <c r="F866" s="21"/>
      <c r="G866" s="20">
        <f t="shared" si="43"/>
        <v>0</v>
      </c>
      <c r="H866" s="21"/>
    </row>
    <row r="867" spans="1:8" ht="60" hidden="1">
      <c r="A867" s="19" t="s">
        <v>409</v>
      </c>
      <c r="B867" s="18" t="s">
        <v>280</v>
      </c>
      <c r="C867" s="18" t="s">
        <v>319</v>
      </c>
      <c r="D867" s="18" t="s">
        <v>410</v>
      </c>
      <c r="E867" s="18" t="s">
        <v>1068</v>
      </c>
      <c r="F867" s="21">
        <f>286.5-286.5</f>
        <v>0</v>
      </c>
      <c r="G867" s="20">
        <f t="shared" si="43"/>
        <v>0</v>
      </c>
      <c r="H867" s="21"/>
    </row>
    <row r="868" spans="1:8" ht="24.75" customHeight="1" hidden="1">
      <c r="A868" s="303" t="s">
        <v>1430</v>
      </c>
      <c r="B868" s="18" t="s">
        <v>280</v>
      </c>
      <c r="C868" s="18" t="s">
        <v>319</v>
      </c>
      <c r="D868" s="18" t="s">
        <v>1431</v>
      </c>
      <c r="E868" s="18"/>
      <c r="F868" s="20">
        <f>F869</f>
        <v>0</v>
      </c>
      <c r="G868" s="20">
        <f t="shared" si="43"/>
        <v>0</v>
      </c>
      <c r="H868" s="20">
        <f>H869</f>
        <v>0</v>
      </c>
    </row>
    <row r="869" spans="1:8" ht="60" hidden="1">
      <c r="A869" s="19" t="s">
        <v>1624</v>
      </c>
      <c r="B869" s="18" t="s">
        <v>280</v>
      </c>
      <c r="C869" s="18" t="s">
        <v>319</v>
      </c>
      <c r="D869" s="18" t="s">
        <v>1508</v>
      </c>
      <c r="E869" s="18" t="s">
        <v>384</v>
      </c>
      <c r="F869" s="20">
        <f>F870</f>
        <v>0</v>
      </c>
      <c r="G869" s="20">
        <f t="shared" si="43"/>
        <v>0</v>
      </c>
      <c r="H869" s="20">
        <f>H870</f>
        <v>0</v>
      </c>
    </row>
    <row r="870" spans="1:8" ht="24.75" hidden="1">
      <c r="A870" s="19" t="s">
        <v>69</v>
      </c>
      <c r="B870" s="18" t="s">
        <v>280</v>
      </c>
      <c r="C870" s="18" t="s">
        <v>319</v>
      </c>
      <c r="D870" s="18" t="s">
        <v>1508</v>
      </c>
      <c r="E870" s="18" t="s">
        <v>70</v>
      </c>
      <c r="F870" s="20">
        <f>F871</f>
        <v>0</v>
      </c>
      <c r="G870" s="20">
        <f t="shared" si="43"/>
        <v>0</v>
      </c>
      <c r="H870" s="20">
        <f>H871</f>
        <v>0</v>
      </c>
    </row>
    <row r="871" spans="1:8" ht="24.75" hidden="1">
      <c r="A871" s="19" t="s">
        <v>68</v>
      </c>
      <c r="B871" s="18" t="s">
        <v>280</v>
      </c>
      <c r="C871" s="18" t="s">
        <v>319</v>
      </c>
      <c r="D871" s="18" t="s">
        <v>1508</v>
      </c>
      <c r="E871" s="18" t="s">
        <v>70</v>
      </c>
      <c r="F871" s="21"/>
      <c r="G871" s="20">
        <f t="shared" si="43"/>
        <v>0</v>
      </c>
      <c r="H871" s="21"/>
    </row>
    <row r="872" spans="1:8" ht="24">
      <c r="A872" s="34" t="s">
        <v>808</v>
      </c>
      <c r="B872" s="18" t="s">
        <v>280</v>
      </c>
      <c r="C872" s="18" t="s">
        <v>319</v>
      </c>
      <c r="D872" s="18" t="s">
        <v>807</v>
      </c>
      <c r="E872" s="18"/>
      <c r="F872" s="20">
        <f>F873</f>
        <v>1225</v>
      </c>
      <c r="G872" s="20">
        <f t="shared" si="43"/>
        <v>1225</v>
      </c>
      <c r="H872" s="20">
        <f>H873</f>
        <v>0</v>
      </c>
    </row>
    <row r="873" spans="1:8" ht="36">
      <c r="A873" s="205" t="s">
        <v>654</v>
      </c>
      <c r="B873" s="18" t="s">
        <v>280</v>
      </c>
      <c r="C873" s="18" t="s">
        <v>319</v>
      </c>
      <c r="D873" s="60" t="s">
        <v>131</v>
      </c>
      <c r="E873" s="60" t="s">
        <v>384</v>
      </c>
      <c r="F873" s="20">
        <f>F874</f>
        <v>1225</v>
      </c>
      <c r="G873" s="20">
        <f t="shared" si="43"/>
        <v>1225</v>
      </c>
      <c r="H873" s="20">
        <f>H874</f>
        <v>0</v>
      </c>
    </row>
    <row r="874" spans="1:8" ht="24">
      <c r="A874" s="19" t="s">
        <v>664</v>
      </c>
      <c r="B874" s="18" t="s">
        <v>280</v>
      </c>
      <c r="C874" s="18" t="s">
        <v>319</v>
      </c>
      <c r="D874" s="60" t="s">
        <v>131</v>
      </c>
      <c r="E874" s="60" t="s">
        <v>1068</v>
      </c>
      <c r="F874" s="20">
        <f>F875+F876+F877+F878+F879</f>
        <v>1225</v>
      </c>
      <c r="G874" s="20">
        <f t="shared" si="43"/>
        <v>1225</v>
      </c>
      <c r="H874" s="20">
        <f>H875</f>
        <v>0</v>
      </c>
    </row>
    <row r="875" spans="1:8" ht="24.75" hidden="1">
      <c r="A875" s="19"/>
      <c r="B875" s="18" t="s">
        <v>280</v>
      </c>
      <c r="C875" s="18" t="s">
        <v>319</v>
      </c>
      <c r="D875" s="60" t="s">
        <v>131</v>
      </c>
      <c r="E875" s="60" t="s">
        <v>1068</v>
      </c>
      <c r="F875" s="21">
        <v>0</v>
      </c>
      <c r="G875" s="20">
        <f t="shared" si="43"/>
        <v>0</v>
      </c>
      <c r="H875" s="21">
        <v>0</v>
      </c>
    </row>
    <row r="876" spans="1:8" ht="36">
      <c r="A876" s="19" t="s">
        <v>723</v>
      </c>
      <c r="B876" s="18" t="s">
        <v>280</v>
      </c>
      <c r="C876" s="18" t="s">
        <v>319</v>
      </c>
      <c r="D876" s="60" t="s">
        <v>131</v>
      </c>
      <c r="E876" s="60" t="s">
        <v>1068</v>
      </c>
      <c r="F876" s="21">
        <v>1225</v>
      </c>
      <c r="G876" s="20">
        <f t="shared" si="43"/>
        <v>1225</v>
      </c>
      <c r="H876" s="21"/>
    </row>
    <row r="877" spans="1:8" ht="60" hidden="1">
      <c r="A877" s="19" t="s">
        <v>1397</v>
      </c>
      <c r="B877" s="18" t="s">
        <v>280</v>
      </c>
      <c r="C877" s="18" t="s">
        <v>319</v>
      </c>
      <c r="D877" s="60" t="s">
        <v>131</v>
      </c>
      <c r="E877" s="60" t="s">
        <v>1068</v>
      </c>
      <c r="F877" s="21"/>
      <c r="G877" s="20">
        <f t="shared" si="43"/>
        <v>0</v>
      </c>
      <c r="H877" s="21"/>
    </row>
    <row r="878" spans="1:8" ht="60" hidden="1">
      <c r="A878" s="19" t="s">
        <v>1398</v>
      </c>
      <c r="B878" s="18" t="s">
        <v>280</v>
      </c>
      <c r="C878" s="18" t="s">
        <v>319</v>
      </c>
      <c r="D878" s="60" t="s">
        <v>131</v>
      </c>
      <c r="E878" s="60" t="s">
        <v>1068</v>
      </c>
      <c r="F878" s="21"/>
      <c r="G878" s="20">
        <f t="shared" si="43"/>
        <v>0</v>
      </c>
      <c r="H878" s="21"/>
    </row>
    <row r="879" spans="1:8" ht="36" hidden="1">
      <c r="A879" s="19" t="s">
        <v>1399</v>
      </c>
      <c r="B879" s="18" t="s">
        <v>280</v>
      </c>
      <c r="C879" s="18" t="s">
        <v>319</v>
      </c>
      <c r="D879" s="60" t="s">
        <v>131</v>
      </c>
      <c r="E879" s="60" t="s">
        <v>1068</v>
      </c>
      <c r="F879" s="21"/>
      <c r="G879" s="20">
        <f t="shared" si="43"/>
        <v>0</v>
      </c>
      <c r="H879" s="21"/>
    </row>
    <row r="880" spans="1:8" ht="36">
      <c r="A880" s="103" t="s">
        <v>1178</v>
      </c>
      <c r="B880" s="18" t="s">
        <v>280</v>
      </c>
      <c r="C880" s="18" t="s">
        <v>275</v>
      </c>
      <c r="D880" s="18"/>
      <c r="E880" s="18"/>
      <c r="F880" s="20">
        <f>F881+F897</f>
        <v>11015</v>
      </c>
      <c r="G880" s="20">
        <f t="shared" si="43"/>
        <v>126</v>
      </c>
      <c r="H880" s="20">
        <f>H881</f>
        <v>10889</v>
      </c>
    </row>
    <row r="881" spans="1:8" ht="24">
      <c r="A881" s="34" t="s">
        <v>1179</v>
      </c>
      <c r="B881" s="18" t="s">
        <v>280</v>
      </c>
      <c r="C881" s="18" t="s">
        <v>275</v>
      </c>
      <c r="D881" s="18" t="s">
        <v>1180</v>
      </c>
      <c r="E881" s="18"/>
      <c r="F881" s="20">
        <f>F882+F885+F888+F891</f>
        <v>11015</v>
      </c>
      <c r="G881" s="20">
        <f t="shared" si="43"/>
        <v>126</v>
      </c>
      <c r="H881" s="20">
        <f>H882+H885+H888+H891</f>
        <v>10889</v>
      </c>
    </row>
    <row r="882" spans="1:8" ht="48">
      <c r="A882" s="38" t="s">
        <v>1400</v>
      </c>
      <c r="B882" s="18" t="s">
        <v>280</v>
      </c>
      <c r="C882" s="18" t="s">
        <v>275</v>
      </c>
      <c r="D882" s="18" t="s">
        <v>1019</v>
      </c>
      <c r="E882" s="18" t="s">
        <v>384</v>
      </c>
      <c r="F882" s="20">
        <f>F883</f>
        <v>9553</v>
      </c>
      <c r="G882" s="20">
        <f t="shared" si="43"/>
        <v>0</v>
      </c>
      <c r="H882" s="20">
        <f>H883</f>
        <v>9553</v>
      </c>
    </row>
    <row r="883" spans="1:8" ht="24">
      <c r="A883" s="19" t="s">
        <v>785</v>
      </c>
      <c r="B883" s="18" t="s">
        <v>280</v>
      </c>
      <c r="C883" s="18" t="s">
        <v>275</v>
      </c>
      <c r="D883" s="18" t="s">
        <v>1019</v>
      </c>
      <c r="E883" s="18" t="s">
        <v>70</v>
      </c>
      <c r="F883" s="20">
        <f>F884</f>
        <v>9553</v>
      </c>
      <c r="G883" s="20">
        <f t="shared" si="43"/>
        <v>0</v>
      </c>
      <c r="H883" s="20">
        <f>H884</f>
        <v>9553</v>
      </c>
    </row>
    <row r="884" spans="1:8" ht="24">
      <c r="A884" s="19" t="s">
        <v>68</v>
      </c>
      <c r="B884" s="18" t="s">
        <v>280</v>
      </c>
      <c r="C884" s="18" t="s">
        <v>275</v>
      </c>
      <c r="D884" s="18" t="s">
        <v>1019</v>
      </c>
      <c r="E884" s="18" t="s">
        <v>1807</v>
      </c>
      <c r="F884" s="21">
        <v>9553</v>
      </c>
      <c r="G884" s="20"/>
      <c r="H884" s="21">
        <v>9553</v>
      </c>
    </row>
    <row r="885" spans="1:8" ht="60">
      <c r="A885" s="38" t="s">
        <v>1401</v>
      </c>
      <c r="B885" s="18" t="s">
        <v>280</v>
      </c>
      <c r="C885" s="18" t="s">
        <v>275</v>
      </c>
      <c r="D885" s="18" t="s">
        <v>1020</v>
      </c>
      <c r="E885" s="18" t="s">
        <v>384</v>
      </c>
      <c r="F885" s="20">
        <f>F886</f>
        <v>1036</v>
      </c>
      <c r="G885" s="20">
        <f t="shared" si="43"/>
        <v>0</v>
      </c>
      <c r="H885" s="20">
        <f>H886</f>
        <v>1036</v>
      </c>
    </row>
    <row r="886" spans="1:8" ht="24">
      <c r="A886" s="19" t="s">
        <v>785</v>
      </c>
      <c r="B886" s="18" t="s">
        <v>280</v>
      </c>
      <c r="C886" s="18" t="s">
        <v>275</v>
      </c>
      <c r="D886" s="18" t="s">
        <v>1020</v>
      </c>
      <c r="E886" s="18" t="s">
        <v>70</v>
      </c>
      <c r="F886" s="20">
        <f>F887</f>
        <v>1036</v>
      </c>
      <c r="G886" s="20">
        <f t="shared" si="43"/>
        <v>0</v>
      </c>
      <c r="H886" s="20">
        <f>H887</f>
        <v>1036</v>
      </c>
    </row>
    <row r="887" spans="1:8" ht="24">
      <c r="A887" s="19" t="s">
        <v>68</v>
      </c>
      <c r="B887" s="18" t="s">
        <v>280</v>
      </c>
      <c r="C887" s="18" t="s">
        <v>275</v>
      </c>
      <c r="D887" s="18" t="s">
        <v>1020</v>
      </c>
      <c r="E887" s="18" t="s">
        <v>1807</v>
      </c>
      <c r="F887" s="21">
        <v>1036</v>
      </c>
      <c r="G887" s="20"/>
      <c r="H887" s="21">
        <v>1036</v>
      </c>
    </row>
    <row r="888" spans="1:8" ht="36">
      <c r="A888" s="19" t="s">
        <v>721</v>
      </c>
      <c r="B888" s="18" t="s">
        <v>280</v>
      </c>
      <c r="C888" s="18" t="s">
        <v>275</v>
      </c>
      <c r="D888" s="18" t="s">
        <v>1021</v>
      </c>
      <c r="E888" s="18" t="s">
        <v>384</v>
      </c>
      <c r="F888" s="20">
        <f>F889</f>
        <v>300</v>
      </c>
      <c r="G888" s="20">
        <f t="shared" si="43"/>
        <v>0</v>
      </c>
      <c r="H888" s="20">
        <f>H889</f>
        <v>300</v>
      </c>
    </row>
    <row r="889" spans="1:8" ht="24">
      <c r="A889" s="19" t="s">
        <v>785</v>
      </c>
      <c r="B889" s="18" t="s">
        <v>280</v>
      </c>
      <c r="C889" s="18" t="s">
        <v>275</v>
      </c>
      <c r="D889" s="18" t="s">
        <v>1021</v>
      </c>
      <c r="E889" s="18" t="s">
        <v>70</v>
      </c>
      <c r="F889" s="20">
        <f>F890</f>
        <v>300</v>
      </c>
      <c r="G889" s="20">
        <f t="shared" si="43"/>
        <v>0</v>
      </c>
      <c r="H889" s="20">
        <f>H890</f>
        <v>300</v>
      </c>
    </row>
    <row r="890" spans="1:8" ht="24">
      <c r="A890" s="19" t="s">
        <v>68</v>
      </c>
      <c r="B890" s="18" t="s">
        <v>280</v>
      </c>
      <c r="C890" s="18" t="s">
        <v>275</v>
      </c>
      <c r="D890" s="18" t="s">
        <v>1021</v>
      </c>
      <c r="E890" s="18" t="s">
        <v>1807</v>
      </c>
      <c r="F890" s="21">
        <v>300</v>
      </c>
      <c r="G890" s="20"/>
      <c r="H890" s="21">
        <v>300</v>
      </c>
    </row>
    <row r="891" spans="1:8" ht="24">
      <c r="A891" s="19" t="s">
        <v>912</v>
      </c>
      <c r="B891" s="18" t="s">
        <v>280</v>
      </c>
      <c r="C891" s="18" t="s">
        <v>275</v>
      </c>
      <c r="D891" s="18" t="s">
        <v>1181</v>
      </c>
      <c r="E891" s="18" t="s">
        <v>384</v>
      </c>
      <c r="F891" s="20">
        <f>F892</f>
        <v>126</v>
      </c>
      <c r="G891" s="20">
        <f t="shared" si="43"/>
        <v>126</v>
      </c>
      <c r="H891" s="20">
        <f>H892</f>
        <v>0</v>
      </c>
    </row>
    <row r="892" spans="1:8" ht="24">
      <c r="A892" s="19" t="s">
        <v>785</v>
      </c>
      <c r="B892" s="18" t="s">
        <v>280</v>
      </c>
      <c r="C892" s="18" t="s">
        <v>275</v>
      </c>
      <c r="D892" s="18" t="s">
        <v>1181</v>
      </c>
      <c r="E892" s="18" t="s">
        <v>70</v>
      </c>
      <c r="F892" s="20">
        <f>F893+F894</f>
        <v>126</v>
      </c>
      <c r="G892" s="20">
        <f t="shared" si="43"/>
        <v>126</v>
      </c>
      <c r="H892" s="20">
        <f>H893</f>
        <v>0</v>
      </c>
    </row>
    <row r="893" spans="1:8" ht="24">
      <c r="A893" s="19" t="s">
        <v>68</v>
      </c>
      <c r="B893" s="18" t="s">
        <v>280</v>
      </c>
      <c r="C893" s="18" t="s">
        <v>275</v>
      </c>
      <c r="D893" s="18" t="s">
        <v>1181</v>
      </c>
      <c r="E893" s="18" t="s">
        <v>1807</v>
      </c>
      <c r="F893" s="21">
        <v>6</v>
      </c>
      <c r="G893" s="20">
        <f t="shared" si="43"/>
        <v>6</v>
      </c>
      <c r="H893" s="21">
        <v>0</v>
      </c>
    </row>
    <row r="894" spans="1:8" ht="24">
      <c r="A894" s="19" t="s">
        <v>565</v>
      </c>
      <c r="B894" s="18" t="s">
        <v>280</v>
      </c>
      <c r="C894" s="18" t="s">
        <v>275</v>
      </c>
      <c r="D894" s="18" t="s">
        <v>1181</v>
      </c>
      <c r="E894" s="42" t="s">
        <v>1068</v>
      </c>
      <c r="F894" s="20">
        <f>F895+F896</f>
        <v>120</v>
      </c>
      <c r="G894" s="20">
        <f t="shared" si="43"/>
        <v>120</v>
      </c>
      <c r="H894" s="21"/>
    </row>
    <row r="895" spans="1:8" ht="36">
      <c r="A895" s="19" t="s">
        <v>411</v>
      </c>
      <c r="B895" s="18" t="s">
        <v>280</v>
      </c>
      <c r="C895" s="18" t="s">
        <v>275</v>
      </c>
      <c r="D895" s="18" t="s">
        <v>1451</v>
      </c>
      <c r="E895" s="42" t="s">
        <v>1068</v>
      </c>
      <c r="F895" s="21">
        <v>120</v>
      </c>
      <c r="G895" s="20">
        <f t="shared" si="43"/>
        <v>120</v>
      </c>
      <c r="H895" s="21"/>
    </row>
    <row r="896" spans="1:8" ht="24">
      <c r="A896" s="19" t="s">
        <v>434</v>
      </c>
      <c r="B896" s="18" t="s">
        <v>280</v>
      </c>
      <c r="C896" s="18" t="s">
        <v>275</v>
      </c>
      <c r="D896" s="18" t="s">
        <v>1451</v>
      </c>
      <c r="E896" s="42" t="s">
        <v>1068</v>
      </c>
      <c r="F896" s="21"/>
      <c r="G896" s="20">
        <f t="shared" si="43"/>
        <v>0</v>
      </c>
      <c r="H896" s="21"/>
    </row>
    <row r="897" spans="1:8" ht="36" hidden="1">
      <c r="A897" s="205" t="s">
        <v>654</v>
      </c>
      <c r="B897" s="18" t="s">
        <v>280</v>
      </c>
      <c r="C897" s="18" t="s">
        <v>275</v>
      </c>
      <c r="D897" s="18" t="s">
        <v>131</v>
      </c>
      <c r="E897" s="42" t="s">
        <v>384</v>
      </c>
      <c r="F897" s="20">
        <f>F898</f>
        <v>0</v>
      </c>
      <c r="G897" s="20">
        <f t="shared" si="43"/>
        <v>0</v>
      </c>
      <c r="H897" s="21"/>
    </row>
    <row r="898" spans="1:8" ht="24.75" hidden="1">
      <c r="A898" s="19" t="s">
        <v>664</v>
      </c>
      <c r="B898" s="18" t="s">
        <v>280</v>
      </c>
      <c r="C898" s="18" t="s">
        <v>275</v>
      </c>
      <c r="D898" s="18" t="s">
        <v>131</v>
      </c>
      <c r="E898" s="42" t="s">
        <v>1068</v>
      </c>
      <c r="F898" s="20">
        <f>F899+F900</f>
        <v>0</v>
      </c>
      <c r="G898" s="20">
        <f t="shared" si="43"/>
        <v>0</v>
      </c>
      <c r="H898" s="21"/>
    </row>
    <row r="899" spans="1:8" ht="48" hidden="1">
      <c r="A899" s="19" t="s">
        <v>1564</v>
      </c>
      <c r="B899" s="18" t="s">
        <v>280</v>
      </c>
      <c r="C899" s="18" t="s">
        <v>275</v>
      </c>
      <c r="D899" s="18" t="s">
        <v>131</v>
      </c>
      <c r="E899" s="42" t="s">
        <v>1068</v>
      </c>
      <c r="F899" s="21">
        <v>0</v>
      </c>
      <c r="G899" s="20">
        <f t="shared" si="43"/>
        <v>0</v>
      </c>
      <c r="H899" s="21"/>
    </row>
    <row r="900" spans="1:8" ht="24.75" hidden="1">
      <c r="A900" s="19" t="s">
        <v>960</v>
      </c>
      <c r="B900" s="18" t="s">
        <v>280</v>
      </c>
      <c r="C900" s="18" t="s">
        <v>275</v>
      </c>
      <c r="D900" s="18" t="s">
        <v>131</v>
      </c>
      <c r="E900" s="42" t="s">
        <v>1068</v>
      </c>
      <c r="F900" s="21"/>
      <c r="G900" s="20">
        <f t="shared" si="43"/>
        <v>0</v>
      </c>
      <c r="H900" s="21"/>
    </row>
    <row r="901" spans="1:8" ht="24">
      <c r="A901" s="43" t="s">
        <v>552</v>
      </c>
      <c r="B901" s="18" t="s">
        <v>280</v>
      </c>
      <c r="C901" s="18" t="s">
        <v>280</v>
      </c>
      <c r="D901" s="18"/>
      <c r="E901" s="18"/>
      <c r="F901" s="20">
        <f>F902+F904+F913</f>
        <v>30504</v>
      </c>
      <c r="G901" s="20">
        <f>G902+G904+G913</f>
        <v>26389</v>
      </c>
      <c r="H901" s="20">
        <f>H902+H904+H913</f>
        <v>4115</v>
      </c>
    </row>
    <row r="902" spans="1:8" ht="24.75" hidden="1">
      <c r="A902" s="39" t="s">
        <v>112</v>
      </c>
      <c r="B902" s="18" t="s">
        <v>280</v>
      </c>
      <c r="C902" s="18" t="s">
        <v>280</v>
      </c>
      <c r="D902" s="18" t="s">
        <v>113</v>
      </c>
      <c r="E902" s="18"/>
      <c r="F902" s="20">
        <f>F903</f>
        <v>0</v>
      </c>
      <c r="G902" s="20">
        <f>G903</f>
        <v>0</v>
      </c>
      <c r="H902" s="20">
        <f>H903</f>
        <v>0</v>
      </c>
    </row>
    <row r="903" spans="1:8" ht="24.75" hidden="1">
      <c r="A903" s="30" t="s">
        <v>1710</v>
      </c>
      <c r="B903" s="18" t="s">
        <v>280</v>
      </c>
      <c r="C903" s="18" t="s">
        <v>280</v>
      </c>
      <c r="D903" s="18" t="s">
        <v>113</v>
      </c>
      <c r="E903" s="18" t="s">
        <v>1711</v>
      </c>
      <c r="F903" s="21"/>
      <c r="G903" s="20">
        <f>F903-H903</f>
        <v>0</v>
      </c>
      <c r="H903" s="21"/>
    </row>
    <row r="904" spans="1:8" ht="48">
      <c r="A904" s="33" t="s">
        <v>1336</v>
      </c>
      <c r="B904" s="18" t="s">
        <v>280</v>
      </c>
      <c r="C904" s="18" t="s">
        <v>280</v>
      </c>
      <c r="D904" s="18" t="s">
        <v>1337</v>
      </c>
      <c r="E904" s="42"/>
      <c r="F904" s="20">
        <f>F905+F911</f>
        <v>12314</v>
      </c>
      <c r="G904" s="20">
        <f>G905+G911</f>
        <v>8199</v>
      </c>
      <c r="H904" s="20">
        <f>H905+H911</f>
        <v>4115</v>
      </c>
    </row>
    <row r="905" spans="1:8" ht="24">
      <c r="A905" s="19" t="s">
        <v>1210</v>
      </c>
      <c r="B905" s="18" t="s">
        <v>280</v>
      </c>
      <c r="C905" s="18" t="s">
        <v>280</v>
      </c>
      <c r="D905" s="18" t="s">
        <v>1111</v>
      </c>
      <c r="E905" s="42" t="s">
        <v>384</v>
      </c>
      <c r="F905" s="20">
        <f>F906+F907+F909+F910</f>
        <v>12306</v>
      </c>
      <c r="G905" s="20">
        <f aca="true" t="shared" si="44" ref="G905:G912">F905-H905</f>
        <v>8191</v>
      </c>
      <c r="H905" s="20">
        <f>H906+H907+H909+H910</f>
        <v>4115</v>
      </c>
    </row>
    <row r="906" spans="1:8" ht="24">
      <c r="A906" s="19" t="s">
        <v>613</v>
      </c>
      <c r="B906" s="18" t="s">
        <v>280</v>
      </c>
      <c r="C906" s="18" t="s">
        <v>280</v>
      </c>
      <c r="D906" s="18" t="s">
        <v>1111</v>
      </c>
      <c r="E906" s="42" t="s">
        <v>614</v>
      </c>
      <c r="F906" s="21">
        <f>6010.9+1815.3</f>
        <v>7826.2</v>
      </c>
      <c r="G906" s="20">
        <f t="shared" si="44"/>
        <v>7826.2</v>
      </c>
      <c r="H906" s="21"/>
    </row>
    <row r="907" spans="1:8" ht="24">
      <c r="A907" s="38" t="s">
        <v>644</v>
      </c>
      <c r="B907" s="18" t="s">
        <v>280</v>
      </c>
      <c r="C907" s="18" t="s">
        <v>280</v>
      </c>
      <c r="D907" s="18" t="s">
        <v>1111</v>
      </c>
      <c r="E907" s="42" t="s">
        <v>272</v>
      </c>
      <c r="F907" s="20">
        <f>F908</f>
        <v>364.8</v>
      </c>
      <c r="G907" s="20">
        <f t="shared" si="44"/>
        <v>364.8</v>
      </c>
      <c r="H907" s="21"/>
    </row>
    <row r="908" spans="1:8" ht="24">
      <c r="A908" s="285" t="s">
        <v>929</v>
      </c>
      <c r="B908" s="18" t="s">
        <v>280</v>
      </c>
      <c r="C908" s="18" t="s">
        <v>280</v>
      </c>
      <c r="D908" s="18" t="s">
        <v>1111</v>
      </c>
      <c r="E908" s="42" t="s">
        <v>930</v>
      </c>
      <c r="F908" s="21">
        <f>66+152+146.8</f>
        <v>364.8</v>
      </c>
      <c r="G908" s="20">
        <f t="shared" si="44"/>
        <v>364.8</v>
      </c>
      <c r="H908" s="21"/>
    </row>
    <row r="909" spans="1:8" ht="24">
      <c r="A909" s="19" t="s">
        <v>613</v>
      </c>
      <c r="B909" s="18" t="s">
        <v>280</v>
      </c>
      <c r="C909" s="18" t="s">
        <v>280</v>
      </c>
      <c r="D909" s="18" t="s">
        <v>1402</v>
      </c>
      <c r="E909" s="42" t="s">
        <v>614</v>
      </c>
      <c r="F909" s="21">
        <v>4088</v>
      </c>
      <c r="G909" s="20">
        <f t="shared" si="44"/>
        <v>0</v>
      </c>
      <c r="H909" s="21">
        <v>4088</v>
      </c>
    </row>
    <row r="910" spans="1:8" ht="36">
      <c r="A910" s="19" t="s">
        <v>328</v>
      </c>
      <c r="B910" s="18" t="s">
        <v>280</v>
      </c>
      <c r="C910" s="18" t="s">
        <v>280</v>
      </c>
      <c r="D910" s="18" t="s">
        <v>1402</v>
      </c>
      <c r="E910" s="42" t="s">
        <v>326</v>
      </c>
      <c r="F910" s="21">
        <v>27</v>
      </c>
      <c r="G910" s="20">
        <f t="shared" si="44"/>
        <v>0</v>
      </c>
      <c r="H910" s="21">
        <v>27</v>
      </c>
    </row>
    <row r="911" spans="1:8" ht="24">
      <c r="A911" s="286" t="s">
        <v>815</v>
      </c>
      <c r="B911" s="18" t="s">
        <v>280</v>
      </c>
      <c r="C911" s="18" t="s">
        <v>280</v>
      </c>
      <c r="D911" s="18" t="s">
        <v>691</v>
      </c>
      <c r="E911" s="42" t="s">
        <v>384</v>
      </c>
      <c r="F911" s="20">
        <f>F912</f>
        <v>8</v>
      </c>
      <c r="G911" s="20">
        <f t="shared" si="44"/>
        <v>8</v>
      </c>
      <c r="H911" s="21"/>
    </row>
    <row r="912" spans="1:8" ht="24">
      <c r="A912" s="286" t="s">
        <v>815</v>
      </c>
      <c r="B912" s="18" t="s">
        <v>280</v>
      </c>
      <c r="C912" s="18" t="s">
        <v>280</v>
      </c>
      <c r="D912" s="18" t="s">
        <v>691</v>
      </c>
      <c r="E912" s="42" t="s">
        <v>635</v>
      </c>
      <c r="F912" s="21">
        <v>8</v>
      </c>
      <c r="G912" s="20">
        <f t="shared" si="44"/>
        <v>8</v>
      </c>
      <c r="H912" s="21"/>
    </row>
    <row r="913" spans="1:8" ht="60">
      <c r="A913" s="34" t="s">
        <v>194</v>
      </c>
      <c r="B913" s="18" t="s">
        <v>280</v>
      </c>
      <c r="C913" s="18" t="s">
        <v>280</v>
      </c>
      <c r="D913" s="18" t="s">
        <v>916</v>
      </c>
      <c r="E913" s="42" t="s">
        <v>384</v>
      </c>
      <c r="F913" s="20">
        <f>F914</f>
        <v>18190</v>
      </c>
      <c r="G913" s="20">
        <f>G914</f>
        <v>18190</v>
      </c>
      <c r="H913" s="20">
        <f>H914</f>
        <v>0</v>
      </c>
    </row>
    <row r="914" spans="1:8" ht="24">
      <c r="A914" s="30" t="s">
        <v>912</v>
      </c>
      <c r="B914" s="18" t="s">
        <v>280</v>
      </c>
      <c r="C914" s="18" t="s">
        <v>280</v>
      </c>
      <c r="D914" s="18" t="s">
        <v>1360</v>
      </c>
      <c r="E914" s="42" t="s">
        <v>384</v>
      </c>
      <c r="F914" s="20">
        <f>F915</f>
        <v>18190</v>
      </c>
      <c r="G914" s="20">
        <f>F914-H914</f>
        <v>18190</v>
      </c>
      <c r="H914" s="21"/>
    </row>
    <row r="915" spans="1:8" ht="24">
      <c r="A915" s="19" t="s">
        <v>963</v>
      </c>
      <c r="B915" s="18" t="s">
        <v>280</v>
      </c>
      <c r="C915" s="18" t="s">
        <v>280</v>
      </c>
      <c r="D915" s="18" t="s">
        <v>1360</v>
      </c>
      <c r="E915" s="42" t="s">
        <v>70</v>
      </c>
      <c r="F915" s="20">
        <f>F916+F917</f>
        <v>18190</v>
      </c>
      <c r="G915" s="20">
        <f>F915-H915</f>
        <v>18190</v>
      </c>
      <c r="H915" s="21"/>
    </row>
    <row r="916" spans="1:8" ht="24">
      <c r="A916" s="19" t="s">
        <v>68</v>
      </c>
      <c r="B916" s="18" t="s">
        <v>280</v>
      </c>
      <c r="C916" s="18" t="s">
        <v>280</v>
      </c>
      <c r="D916" s="18" t="s">
        <v>1360</v>
      </c>
      <c r="E916" s="42" t="s">
        <v>1807</v>
      </c>
      <c r="F916" s="21">
        <v>18190</v>
      </c>
      <c r="G916" s="20">
        <f>F916-H916</f>
        <v>18190</v>
      </c>
      <c r="H916" s="21"/>
    </row>
    <row r="917" spans="1:8" ht="24.75" hidden="1">
      <c r="A917" s="19" t="s">
        <v>565</v>
      </c>
      <c r="B917" s="18" t="s">
        <v>280</v>
      </c>
      <c r="C917" s="18" t="s">
        <v>280</v>
      </c>
      <c r="D917" s="18" t="s">
        <v>1360</v>
      </c>
      <c r="E917" s="42" t="s">
        <v>1068</v>
      </c>
      <c r="F917" s="20">
        <f>F918</f>
        <v>0</v>
      </c>
      <c r="G917" s="20">
        <f>F917-H917</f>
        <v>0</v>
      </c>
      <c r="H917" s="21"/>
    </row>
    <row r="918" spans="1:8" ht="24.75" hidden="1">
      <c r="A918" s="19"/>
      <c r="B918" s="18" t="s">
        <v>280</v>
      </c>
      <c r="C918" s="18" t="s">
        <v>280</v>
      </c>
      <c r="D918" s="18" t="s">
        <v>1517</v>
      </c>
      <c r="E918" s="42" t="s">
        <v>1068</v>
      </c>
      <c r="F918" s="21">
        <v>0</v>
      </c>
      <c r="G918" s="20">
        <f>F918-H918</f>
        <v>0</v>
      </c>
      <c r="H918" s="21"/>
    </row>
    <row r="919" spans="1:8" ht="24.75" customHeight="1">
      <c r="A919" s="25" t="s">
        <v>269</v>
      </c>
      <c r="B919" s="24" t="s">
        <v>278</v>
      </c>
      <c r="C919" s="24"/>
      <c r="D919" s="24"/>
      <c r="E919" s="24"/>
      <c r="F919" s="2">
        <f>F920+F925+F1058</f>
        <v>103647.1</v>
      </c>
      <c r="G919" s="2">
        <f>G920+G925+G1058</f>
        <v>31982.100000000002</v>
      </c>
      <c r="H919" s="2">
        <f>H920+H925+H1058</f>
        <v>71665</v>
      </c>
    </row>
    <row r="920" spans="1:8" ht="15">
      <c r="A920" s="32" t="s">
        <v>266</v>
      </c>
      <c r="B920" s="28" t="s">
        <v>278</v>
      </c>
      <c r="C920" s="28" t="s">
        <v>539</v>
      </c>
      <c r="D920" s="28"/>
      <c r="E920" s="28"/>
      <c r="F920" s="31">
        <f>F921</f>
        <v>6905.8</v>
      </c>
      <c r="G920" s="31">
        <f>G921</f>
        <v>6905.8</v>
      </c>
      <c r="H920" s="31">
        <f>H921</f>
        <v>0</v>
      </c>
    </row>
    <row r="921" spans="1:8" ht="15">
      <c r="A921" s="33" t="s">
        <v>1407</v>
      </c>
      <c r="B921" s="28" t="s">
        <v>278</v>
      </c>
      <c r="C921" s="28" t="s">
        <v>539</v>
      </c>
      <c r="D921" s="28" t="s">
        <v>1408</v>
      </c>
      <c r="E921" s="28"/>
      <c r="F921" s="31">
        <f>F923</f>
        <v>6905.8</v>
      </c>
      <c r="G921" s="31">
        <f>G923</f>
        <v>6905.8</v>
      </c>
      <c r="H921" s="31">
        <f>H923</f>
        <v>0</v>
      </c>
    </row>
    <row r="922" spans="1:8" ht="24">
      <c r="A922" s="289" t="s">
        <v>1150</v>
      </c>
      <c r="B922" s="18" t="s">
        <v>278</v>
      </c>
      <c r="C922" s="18" t="s">
        <v>539</v>
      </c>
      <c r="D922" s="18" t="s">
        <v>1151</v>
      </c>
      <c r="E922" s="18"/>
      <c r="F922" s="20">
        <f>F923</f>
        <v>6905.8</v>
      </c>
      <c r="G922" s="20">
        <f aca="true" t="shared" si="45" ref="G922:G927">F922-H922</f>
        <v>6905.8</v>
      </c>
      <c r="H922" s="31"/>
    </row>
    <row r="923" spans="1:8" ht="35.25" customHeight="1">
      <c r="A923" s="19" t="s">
        <v>294</v>
      </c>
      <c r="B923" s="18" t="s">
        <v>278</v>
      </c>
      <c r="C923" s="18" t="s">
        <v>539</v>
      </c>
      <c r="D923" s="18" t="s">
        <v>1152</v>
      </c>
      <c r="E923" s="18" t="s">
        <v>384</v>
      </c>
      <c r="F923" s="20">
        <f>F924</f>
        <v>6905.8</v>
      </c>
      <c r="G923" s="20">
        <f t="shared" si="45"/>
        <v>6905.8</v>
      </c>
      <c r="H923" s="41"/>
    </row>
    <row r="924" spans="1:8" ht="28.5" customHeight="1">
      <c r="A924" s="19" t="s">
        <v>1349</v>
      </c>
      <c r="B924" s="18" t="s">
        <v>278</v>
      </c>
      <c r="C924" s="18" t="s">
        <v>539</v>
      </c>
      <c r="D924" s="18" t="s">
        <v>1152</v>
      </c>
      <c r="E924" s="18" t="s">
        <v>1350</v>
      </c>
      <c r="F924" s="21">
        <v>6905.8</v>
      </c>
      <c r="G924" s="20">
        <f t="shared" si="45"/>
        <v>6905.8</v>
      </c>
      <c r="H924" s="41"/>
    </row>
    <row r="925" spans="1:8" ht="15">
      <c r="A925" s="32" t="s">
        <v>62</v>
      </c>
      <c r="B925" s="18" t="s">
        <v>278</v>
      </c>
      <c r="C925" s="18" t="s">
        <v>281</v>
      </c>
      <c r="D925" s="18"/>
      <c r="E925" s="18"/>
      <c r="F925" s="31">
        <f>F926+F928+F934+F936+F1045</f>
        <v>61871.3</v>
      </c>
      <c r="G925" s="20">
        <f t="shared" si="45"/>
        <v>25076.300000000003</v>
      </c>
      <c r="H925" s="31">
        <f>H926+H928+H934+H936+H1045</f>
        <v>36795</v>
      </c>
    </row>
    <row r="926" spans="1:8" ht="96" hidden="1">
      <c r="A926" s="38" t="s">
        <v>1565</v>
      </c>
      <c r="B926" s="18" t="s">
        <v>278</v>
      </c>
      <c r="C926" s="18" t="s">
        <v>281</v>
      </c>
      <c r="D926" s="18" t="s">
        <v>1790</v>
      </c>
      <c r="E926" s="18" t="s">
        <v>384</v>
      </c>
      <c r="F926" s="20">
        <f>F927</f>
        <v>0</v>
      </c>
      <c r="G926" s="20">
        <f t="shared" si="45"/>
        <v>0</v>
      </c>
      <c r="H926" s="31"/>
    </row>
    <row r="927" spans="1:8" ht="48" hidden="1">
      <c r="A927" s="38" t="s">
        <v>435</v>
      </c>
      <c r="B927" s="18" t="s">
        <v>278</v>
      </c>
      <c r="C927" s="18" t="s">
        <v>281</v>
      </c>
      <c r="D927" s="18" t="s">
        <v>1790</v>
      </c>
      <c r="E927" s="18" t="s">
        <v>28</v>
      </c>
      <c r="F927" s="21"/>
      <c r="G927" s="20">
        <f t="shared" si="45"/>
        <v>0</v>
      </c>
      <c r="H927" s="31"/>
    </row>
    <row r="928" spans="1:21" s="82" customFormat="1" ht="36" hidden="1">
      <c r="A928" s="38" t="s">
        <v>1452</v>
      </c>
      <c r="B928" s="18" t="s">
        <v>278</v>
      </c>
      <c r="C928" s="18" t="s">
        <v>281</v>
      </c>
      <c r="D928" s="18" t="s">
        <v>1453</v>
      </c>
      <c r="E928" s="18"/>
      <c r="F928" s="110">
        <f>F929+F931</f>
        <v>0</v>
      </c>
      <c r="G928" s="110">
        <f>G929+G931</f>
        <v>0</v>
      </c>
      <c r="H928" s="110">
        <f>H929+H931</f>
        <v>0</v>
      </c>
      <c r="I928" s="108"/>
      <c r="J928" s="109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</row>
    <row r="929" spans="1:21" s="82" customFormat="1" ht="36" hidden="1">
      <c r="A929" s="38" t="s">
        <v>1587</v>
      </c>
      <c r="B929" s="18" t="s">
        <v>278</v>
      </c>
      <c r="C929" s="18" t="s">
        <v>281</v>
      </c>
      <c r="D929" s="18" t="s">
        <v>1403</v>
      </c>
      <c r="E929" s="18" t="s">
        <v>384</v>
      </c>
      <c r="F929" s="110">
        <f>F930</f>
        <v>0</v>
      </c>
      <c r="G929" s="20">
        <f aca="true" t="shared" si="46" ref="G929:G935">F929-H929</f>
        <v>0</v>
      </c>
      <c r="H929" s="110">
        <f>H930</f>
        <v>0</v>
      </c>
      <c r="I929" s="108"/>
      <c r="J929" s="109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</row>
    <row r="930" spans="1:21" s="82" customFormat="1" ht="24.75" hidden="1">
      <c r="A930" s="38" t="s">
        <v>1456</v>
      </c>
      <c r="B930" s="18" t="s">
        <v>278</v>
      </c>
      <c r="C930" s="18" t="s">
        <v>281</v>
      </c>
      <c r="D930" s="18" t="s">
        <v>1403</v>
      </c>
      <c r="E930" s="18" t="s">
        <v>1457</v>
      </c>
      <c r="F930" s="61"/>
      <c r="G930" s="20">
        <f t="shared" si="46"/>
        <v>0</v>
      </c>
      <c r="H930" s="61"/>
      <c r="I930" s="108"/>
      <c r="J930" s="109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</row>
    <row r="931" spans="1:21" s="82" customFormat="1" ht="24.75" hidden="1">
      <c r="A931" s="38" t="s">
        <v>584</v>
      </c>
      <c r="B931" s="18" t="s">
        <v>278</v>
      </c>
      <c r="C931" s="18" t="s">
        <v>281</v>
      </c>
      <c r="D931" s="18" t="s">
        <v>1454</v>
      </c>
      <c r="E931" s="18" t="s">
        <v>384</v>
      </c>
      <c r="F931" s="110">
        <f>F932+F933</f>
        <v>0</v>
      </c>
      <c r="G931" s="20">
        <f t="shared" si="46"/>
        <v>0</v>
      </c>
      <c r="H931" s="36"/>
      <c r="I931" s="108"/>
      <c r="J931" s="109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</row>
    <row r="932" spans="1:21" s="82" customFormat="1" ht="24.75" hidden="1">
      <c r="A932" s="38" t="s">
        <v>1456</v>
      </c>
      <c r="B932" s="304" t="s">
        <v>278</v>
      </c>
      <c r="C932" s="305" t="s">
        <v>281</v>
      </c>
      <c r="D932" s="305" t="s">
        <v>1454</v>
      </c>
      <c r="E932" s="18" t="s">
        <v>1457</v>
      </c>
      <c r="F932" s="61"/>
      <c r="G932" s="20">
        <f t="shared" si="46"/>
        <v>0</v>
      </c>
      <c r="H932" s="36"/>
      <c r="I932" s="108"/>
      <c r="J932" s="109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</row>
    <row r="933" spans="1:8" ht="24.75" hidden="1">
      <c r="A933" s="38" t="s">
        <v>1459</v>
      </c>
      <c r="B933" s="18" t="s">
        <v>278</v>
      </c>
      <c r="C933" s="18" t="s">
        <v>281</v>
      </c>
      <c r="D933" s="18" t="s">
        <v>1454</v>
      </c>
      <c r="E933" s="18" t="s">
        <v>1455</v>
      </c>
      <c r="F933" s="21"/>
      <c r="G933" s="20">
        <f t="shared" si="46"/>
        <v>0</v>
      </c>
      <c r="H933" s="31"/>
    </row>
    <row r="934" spans="1:8" ht="168">
      <c r="A934" s="38" t="s">
        <v>1802</v>
      </c>
      <c r="B934" s="18" t="s">
        <v>436</v>
      </c>
      <c r="C934" s="18" t="s">
        <v>281</v>
      </c>
      <c r="D934" s="18" t="s">
        <v>437</v>
      </c>
      <c r="E934" s="18" t="s">
        <v>384</v>
      </c>
      <c r="F934" s="20">
        <f>F935</f>
        <v>1194</v>
      </c>
      <c r="G934" s="20">
        <f t="shared" si="46"/>
        <v>0</v>
      </c>
      <c r="H934" s="20">
        <f>H935</f>
        <v>1194</v>
      </c>
    </row>
    <row r="935" spans="1:8" ht="36">
      <c r="A935" s="38" t="s">
        <v>854</v>
      </c>
      <c r="B935" s="18" t="s">
        <v>436</v>
      </c>
      <c r="C935" s="18" t="s">
        <v>281</v>
      </c>
      <c r="D935" s="18" t="s">
        <v>437</v>
      </c>
      <c r="E935" s="18" t="s">
        <v>185</v>
      </c>
      <c r="F935" s="21">
        <v>1194</v>
      </c>
      <c r="G935" s="20">
        <f t="shared" si="46"/>
        <v>0</v>
      </c>
      <c r="H935" s="41">
        <v>1194</v>
      </c>
    </row>
    <row r="936" spans="1:8" ht="15">
      <c r="A936" s="33" t="s">
        <v>1592</v>
      </c>
      <c r="B936" s="18" t="s">
        <v>278</v>
      </c>
      <c r="C936" s="18" t="s">
        <v>281</v>
      </c>
      <c r="D936" s="18" t="s">
        <v>1154</v>
      </c>
      <c r="E936" s="18"/>
      <c r="F936" s="20">
        <f>F937+F1027+F1036+F1033</f>
        <v>51172</v>
      </c>
      <c r="G936" s="20">
        <f>G937+G1027+G1036+G1033</f>
        <v>15571</v>
      </c>
      <c r="H936" s="20">
        <f>H937+H1027+H1036+H1033</f>
        <v>35601</v>
      </c>
    </row>
    <row r="937" spans="1:8" ht="24">
      <c r="A937" s="19" t="s">
        <v>1427</v>
      </c>
      <c r="B937" s="18" t="s">
        <v>278</v>
      </c>
      <c r="C937" s="18" t="s">
        <v>281</v>
      </c>
      <c r="D937" s="18" t="s">
        <v>1426</v>
      </c>
      <c r="E937" s="18" t="s">
        <v>384</v>
      </c>
      <c r="F937" s="20">
        <f>F944+F962+F973+F976+F979+F982+F985+F988+F991+F994+F997+F1000+F1003+F1006+F1012+F1015+F1022</f>
        <v>15105</v>
      </c>
      <c r="G937" s="20">
        <f aca="true" t="shared" si="47" ref="G937:G947">F937-H937</f>
        <v>15105</v>
      </c>
      <c r="H937" s="20">
        <f>H938+H940+H942+H949+H951+H954+H956+H958+H962++H968+H970+H973+H976+H979+H982+H985+H988+H991+H994+H997+H1000+H1003+H1009+H1006+H1012+H1015+H1018+H944+H960+H1020+H1022+H1025</f>
        <v>0</v>
      </c>
    </row>
    <row r="938" spans="1:21" s="82" customFormat="1" ht="24" hidden="1">
      <c r="A938" s="38" t="s">
        <v>367</v>
      </c>
      <c r="B938" s="18" t="s">
        <v>278</v>
      </c>
      <c r="C938" s="18" t="s">
        <v>281</v>
      </c>
      <c r="D938" s="18" t="s">
        <v>368</v>
      </c>
      <c r="E938" s="18"/>
      <c r="F938" s="36">
        <f>F939</f>
        <v>0</v>
      </c>
      <c r="G938" s="20">
        <f t="shared" si="47"/>
        <v>0</v>
      </c>
      <c r="H938" s="36"/>
      <c r="I938" s="108"/>
      <c r="J938" s="109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</row>
    <row r="939" spans="1:21" s="82" customFormat="1" ht="24.75" hidden="1">
      <c r="A939" s="38" t="s">
        <v>1005</v>
      </c>
      <c r="B939" s="18" t="s">
        <v>278</v>
      </c>
      <c r="C939" s="18" t="s">
        <v>281</v>
      </c>
      <c r="D939" s="18" t="s">
        <v>368</v>
      </c>
      <c r="E939" s="18" t="s">
        <v>116</v>
      </c>
      <c r="F939" s="37"/>
      <c r="G939" s="20">
        <f t="shared" si="47"/>
        <v>0</v>
      </c>
      <c r="H939" s="36"/>
      <c r="I939" s="108"/>
      <c r="J939" s="109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</row>
    <row r="940" spans="1:21" s="82" customFormat="1" ht="24" hidden="1">
      <c r="A940" s="38" t="s">
        <v>352</v>
      </c>
      <c r="B940" s="18" t="s">
        <v>278</v>
      </c>
      <c r="C940" s="18" t="s">
        <v>281</v>
      </c>
      <c r="D940" s="18" t="s">
        <v>369</v>
      </c>
      <c r="E940" s="18"/>
      <c r="F940" s="36">
        <f>F941</f>
        <v>0</v>
      </c>
      <c r="G940" s="20">
        <f t="shared" si="47"/>
        <v>0</v>
      </c>
      <c r="H940" s="36"/>
      <c r="I940" s="108"/>
      <c r="J940" s="109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</row>
    <row r="941" spans="1:21" s="82" customFormat="1" ht="24.75" hidden="1">
      <c r="A941" s="38" t="s">
        <v>1005</v>
      </c>
      <c r="B941" s="18" t="s">
        <v>278</v>
      </c>
      <c r="C941" s="18" t="s">
        <v>281</v>
      </c>
      <c r="D941" s="18" t="s">
        <v>369</v>
      </c>
      <c r="E941" s="18" t="s">
        <v>116</v>
      </c>
      <c r="F941" s="37"/>
      <c r="G941" s="20">
        <f t="shared" si="47"/>
        <v>0</v>
      </c>
      <c r="H941" s="36"/>
      <c r="I941" s="108"/>
      <c r="J941" s="109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</row>
    <row r="942" spans="1:21" s="82" customFormat="1" ht="24" hidden="1">
      <c r="A942" s="38" t="s">
        <v>205</v>
      </c>
      <c r="B942" s="18" t="s">
        <v>278</v>
      </c>
      <c r="C942" s="18" t="s">
        <v>281</v>
      </c>
      <c r="D942" s="18" t="s">
        <v>370</v>
      </c>
      <c r="E942" s="18"/>
      <c r="F942" s="36">
        <f>F943</f>
        <v>0</v>
      </c>
      <c r="G942" s="20">
        <f t="shared" si="47"/>
        <v>0</v>
      </c>
      <c r="H942" s="36"/>
      <c r="I942" s="108"/>
      <c r="J942" s="109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</row>
    <row r="943" spans="1:21" s="82" customFormat="1" ht="36" hidden="1">
      <c r="A943" s="38" t="s">
        <v>371</v>
      </c>
      <c r="B943" s="18" t="s">
        <v>278</v>
      </c>
      <c r="C943" s="18" t="s">
        <v>281</v>
      </c>
      <c r="D943" s="18" t="s">
        <v>370</v>
      </c>
      <c r="E943" s="18" t="s">
        <v>116</v>
      </c>
      <c r="F943" s="61"/>
      <c r="G943" s="20">
        <f t="shared" si="47"/>
        <v>0</v>
      </c>
      <c r="H943" s="36"/>
      <c r="I943" s="108"/>
      <c r="J943" s="109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</row>
    <row r="944" spans="1:21" s="82" customFormat="1" ht="24">
      <c r="A944" s="226" t="s">
        <v>1146</v>
      </c>
      <c r="B944" s="18" t="s">
        <v>278</v>
      </c>
      <c r="C944" s="18" t="s">
        <v>281</v>
      </c>
      <c r="D944" s="18" t="s">
        <v>370</v>
      </c>
      <c r="E944" s="18" t="s">
        <v>384</v>
      </c>
      <c r="F944" s="20">
        <f>F945+F946</f>
        <v>3500</v>
      </c>
      <c r="G944" s="20">
        <f t="shared" si="47"/>
        <v>3500</v>
      </c>
      <c r="H944" s="41"/>
      <c r="I944" s="108"/>
      <c r="J944" s="109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</row>
    <row r="945" spans="1:21" s="82" customFormat="1" ht="36">
      <c r="A945" s="38" t="s">
        <v>371</v>
      </c>
      <c r="B945" s="18" t="s">
        <v>278</v>
      </c>
      <c r="C945" s="18" t="s">
        <v>281</v>
      </c>
      <c r="D945" s="18" t="s">
        <v>370</v>
      </c>
      <c r="E945" s="18" t="s">
        <v>185</v>
      </c>
      <c r="F945" s="21">
        <v>3000</v>
      </c>
      <c r="G945" s="20">
        <f t="shared" si="47"/>
        <v>3000</v>
      </c>
      <c r="H945" s="41"/>
      <c r="I945" s="108"/>
      <c r="J945" s="109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</row>
    <row r="946" spans="1:21" s="82" customFormat="1" ht="82.5" customHeight="1">
      <c r="A946" s="19" t="s">
        <v>546</v>
      </c>
      <c r="B946" s="18" t="s">
        <v>278</v>
      </c>
      <c r="C946" s="18" t="s">
        <v>281</v>
      </c>
      <c r="D946" s="18" t="s">
        <v>1346</v>
      </c>
      <c r="E946" s="18" t="s">
        <v>384</v>
      </c>
      <c r="F946" s="20">
        <f>F947</f>
        <v>500</v>
      </c>
      <c r="G946" s="20">
        <f t="shared" si="47"/>
        <v>500</v>
      </c>
      <c r="H946" s="20">
        <f>H948+H953</f>
        <v>0</v>
      </c>
      <c r="I946" s="108"/>
      <c r="J946" s="109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</row>
    <row r="947" spans="1:21" s="82" customFormat="1" ht="21.75" customHeight="1">
      <c r="A947" s="38" t="s">
        <v>165</v>
      </c>
      <c r="B947" s="18" t="s">
        <v>278</v>
      </c>
      <c r="C947" s="18" t="s">
        <v>281</v>
      </c>
      <c r="D947" s="18" t="s">
        <v>1346</v>
      </c>
      <c r="E947" s="18" t="s">
        <v>191</v>
      </c>
      <c r="F947" s="20">
        <f>F948</f>
        <v>500</v>
      </c>
      <c r="G947" s="20">
        <f t="shared" si="47"/>
        <v>500</v>
      </c>
      <c r="H947" s="20"/>
      <c r="I947" s="108"/>
      <c r="J947" s="109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</row>
    <row r="948" spans="1:21" s="82" customFormat="1" ht="36">
      <c r="A948" s="19" t="s">
        <v>1349</v>
      </c>
      <c r="B948" s="18" t="s">
        <v>278</v>
      </c>
      <c r="C948" s="18" t="s">
        <v>281</v>
      </c>
      <c r="D948" s="18" t="s">
        <v>1346</v>
      </c>
      <c r="E948" s="18" t="s">
        <v>1350</v>
      </c>
      <c r="F948" s="21">
        <v>500</v>
      </c>
      <c r="G948" s="20">
        <f>F948-H948</f>
        <v>500</v>
      </c>
      <c r="H948" s="31"/>
      <c r="I948" s="108"/>
      <c r="J948" s="109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</row>
    <row r="949" spans="1:21" s="82" customFormat="1" ht="156.75" hidden="1">
      <c r="A949" s="291" t="s">
        <v>1271</v>
      </c>
      <c r="B949" s="18" t="s">
        <v>278</v>
      </c>
      <c r="C949" s="18" t="s">
        <v>281</v>
      </c>
      <c r="D949" s="18" t="s">
        <v>372</v>
      </c>
      <c r="E949" s="18" t="s">
        <v>384</v>
      </c>
      <c r="F949" s="110">
        <f>F950</f>
        <v>0</v>
      </c>
      <c r="G949" s="110">
        <f>G950</f>
        <v>0</v>
      </c>
      <c r="H949" s="20">
        <f>H950</f>
        <v>0</v>
      </c>
      <c r="I949" s="108"/>
      <c r="J949" s="109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</row>
    <row r="950" spans="1:21" s="82" customFormat="1" ht="24.75" hidden="1">
      <c r="A950" s="19" t="s">
        <v>1005</v>
      </c>
      <c r="B950" s="18" t="s">
        <v>278</v>
      </c>
      <c r="C950" s="18" t="s">
        <v>281</v>
      </c>
      <c r="D950" s="18" t="s">
        <v>372</v>
      </c>
      <c r="E950" s="18" t="s">
        <v>116</v>
      </c>
      <c r="F950" s="37"/>
      <c r="G950" s="20">
        <f aca="true" t="shared" si="48" ref="G950:G1017">F950-H950</f>
        <v>0</v>
      </c>
      <c r="H950" s="31">
        <v>0</v>
      </c>
      <c r="I950" s="108"/>
      <c r="J950" s="109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</row>
    <row r="951" spans="1:21" s="82" customFormat="1" ht="159.75" customHeight="1" hidden="1">
      <c r="A951" s="292" t="s">
        <v>1470</v>
      </c>
      <c r="B951" s="18" t="s">
        <v>278</v>
      </c>
      <c r="C951" s="18" t="s">
        <v>281</v>
      </c>
      <c r="D951" s="18" t="s">
        <v>1066</v>
      </c>
      <c r="E951" s="18" t="s">
        <v>384</v>
      </c>
      <c r="F951" s="20">
        <f>F952</f>
        <v>0</v>
      </c>
      <c r="G951" s="20">
        <f t="shared" si="48"/>
        <v>0</v>
      </c>
      <c r="H951" s="20">
        <f>H952</f>
        <v>0</v>
      </c>
      <c r="I951" s="108"/>
      <c r="J951" s="109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</row>
    <row r="952" spans="1:21" s="82" customFormat="1" ht="24.75" hidden="1">
      <c r="A952" s="38" t="s">
        <v>1588</v>
      </c>
      <c r="B952" s="18" t="s">
        <v>278</v>
      </c>
      <c r="C952" s="18" t="s">
        <v>281</v>
      </c>
      <c r="D952" s="18" t="s">
        <v>1066</v>
      </c>
      <c r="E952" s="18" t="s">
        <v>1589</v>
      </c>
      <c r="F952" s="21"/>
      <c r="G952" s="21">
        <f t="shared" si="48"/>
        <v>0</v>
      </c>
      <c r="H952" s="31"/>
      <c r="I952" s="108"/>
      <c r="J952" s="109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</row>
    <row r="953" spans="1:21" s="82" customFormat="1" ht="15.75" hidden="1">
      <c r="A953" s="38"/>
      <c r="B953" s="18"/>
      <c r="C953" s="18"/>
      <c r="D953" s="18"/>
      <c r="E953" s="18"/>
      <c r="F953" s="21">
        <v>0</v>
      </c>
      <c r="G953" s="21">
        <f>F953-H953</f>
        <v>0</v>
      </c>
      <c r="H953" s="31"/>
      <c r="I953" s="108"/>
      <c r="J953" s="109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</row>
    <row r="954" spans="1:21" s="82" customFormat="1" ht="84" hidden="1">
      <c r="A954" s="38" t="s">
        <v>673</v>
      </c>
      <c r="B954" s="18" t="s">
        <v>278</v>
      </c>
      <c r="C954" s="18" t="s">
        <v>281</v>
      </c>
      <c r="D954" s="18" t="s">
        <v>1066</v>
      </c>
      <c r="E954" s="18"/>
      <c r="F954" s="20">
        <f>F955</f>
        <v>0</v>
      </c>
      <c r="G954" s="21"/>
      <c r="H954" s="20">
        <f>H955</f>
        <v>0</v>
      </c>
      <c r="I954" s="108"/>
      <c r="J954" s="109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</row>
    <row r="955" spans="1:21" s="82" customFormat="1" ht="24.75" hidden="1">
      <c r="A955" s="38" t="s">
        <v>1588</v>
      </c>
      <c r="B955" s="18" t="s">
        <v>278</v>
      </c>
      <c r="C955" s="18" t="s">
        <v>281</v>
      </c>
      <c r="D955" s="18" t="s">
        <v>1066</v>
      </c>
      <c r="E955" s="18" t="s">
        <v>1581</v>
      </c>
      <c r="F955" s="21"/>
      <c r="G955" s="21"/>
      <c r="H955" s="41"/>
      <c r="I955" s="108"/>
      <c r="J955" s="109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</row>
    <row r="956" spans="1:21" s="82" customFormat="1" ht="72" hidden="1">
      <c r="A956" s="38" t="s">
        <v>1803</v>
      </c>
      <c r="B956" s="18" t="s">
        <v>278</v>
      </c>
      <c r="C956" s="18" t="s">
        <v>281</v>
      </c>
      <c r="D956" s="18" t="s">
        <v>1066</v>
      </c>
      <c r="E956" s="18" t="s">
        <v>384</v>
      </c>
      <c r="F956" s="20">
        <f>F957</f>
        <v>0</v>
      </c>
      <c r="G956" s="21"/>
      <c r="H956" s="20">
        <f>H957</f>
        <v>0</v>
      </c>
      <c r="I956" s="108"/>
      <c r="J956" s="109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</row>
    <row r="957" spans="1:21" s="82" customFormat="1" ht="18.75" customHeight="1" hidden="1">
      <c r="A957" s="38" t="s">
        <v>1588</v>
      </c>
      <c r="B957" s="18" t="s">
        <v>278</v>
      </c>
      <c r="C957" s="18" t="s">
        <v>281</v>
      </c>
      <c r="D957" s="18" t="s">
        <v>1066</v>
      </c>
      <c r="E957" s="18" t="s">
        <v>1581</v>
      </c>
      <c r="F957" s="21"/>
      <c r="G957" s="21"/>
      <c r="H957" s="41"/>
      <c r="I957" s="108"/>
      <c r="J957" s="109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</row>
    <row r="958" spans="1:21" s="82" customFormat="1" ht="72" hidden="1">
      <c r="A958" s="38" t="s">
        <v>1488</v>
      </c>
      <c r="B958" s="18" t="s">
        <v>278</v>
      </c>
      <c r="C958" s="18" t="s">
        <v>281</v>
      </c>
      <c r="D958" s="18" t="s">
        <v>1489</v>
      </c>
      <c r="E958" s="18" t="s">
        <v>384</v>
      </c>
      <c r="F958" s="20">
        <f>F959</f>
        <v>0</v>
      </c>
      <c r="G958" s="20">
        <f t="shared" si="48"/>
        <v>0</v>
      </c>
      <c r="H958" s="20">
        <f>H959</f>
        <v>0</v>
      </c>
      <c r="I958" s="108"/>
      <c r="J958" s="109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</row>
    <row r="959" spans="1:21" s="82" customFormat="1" ht="24.75" hidden="1">
      <c r="A959" s="38" t="s">
        <v>1588</v>
      </c>
      <c r="B959" s="18" t="s">
        <v>278</v>
      </c>
      <c r="C959" s="18" t="s">
        <v>281</v>
      </c>
      <c r="D959" s="18" t="s">
        <v>1489</v>
      </c>
      <c r="E959" s="18" t="s">
        <v>1581</v>
      </c>
      <c r="F959" s="21"/>
      <c r="G959" s="21">
        <f t="shared" si="48"/>
        <v>0</v>
      </c>
      <c r="H959" s="61"/>
      <c r="I959" s="108"/>
      <c r="J959" s="109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</row>
    <row r="960" spans="1:21" s="82" customFormat="1" ht="60" hidden="1">
      <c r="A960" s="38" t="s">
        <v>335</v>
      </c>
      <c r="B960" s="18" t="s">
        <v>278</v>
      </c>
      <c r="C960" s="18" t="s">
        <v>281</v>
      </c>
      <c r="D960" s="18" t="s">
        <v>508</v>
      </c>
      <c r="E960" s="18" t="s">
        <v>384</v>
      </c>
      <c r="F960" s="20">
        <f>F961</f>
        <v>0</v>
      </c>
      <c r="G960" s="20">
        <f t="shared" si="48"/>
        <v>0</v>
      </c>
      <c r="H960" s="20">
        <f>H961</f>
        <v>0</v>
      </c>
      <c r="I960" s="108"/>
      <c r="J960" s="109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</row>
    <row r="961" spans="1:21" s="82" customFormat="1" ht="24.75" hidden="1">
      <c r="A961" s="38" t="s">
        <v>1588</v>
      </c>
      <c r="B961" s="18" t="s">
        <v>278</v>
      </c>
      <c r="C961" s="18" t="s">
        <v>281</v>
      </c>
      <c r="D961" s="18" t="s">
        <v>508</v>
      </c>
      <c r="E961" s="18" t="s">
        <v>1589</v>
      </c>
      <c r="F961" s="21">
        <v>0</v>
      </c>
      <c r="G961" s="21">
        <f t="shared" si="48"/>
        <v>0</v>
      </c>
      <c r="H961" s="41">
        <v>0</v>
      </c>
      <c r="I961" s="108"/>
      <c r="J961" s="109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</row>
    <row r="962" spans="1:8" ht="31.5" customHeight="1" hidden="1">
      <c r="A962" s="19" t="s">
        <v>61</v>
      </c>
      <c r="B962" s="18" t="s">
        <v>278</v>
      </c>
      <c r="C962" s="18" t="s">
        <v>281</v>
      </c>
      <c r="D962" s="18" t="s">
        <v>509</v>
      </c>
      <c r="E962" s="18" t="s">
        <v>384</v>
      </c>
      <c r="F962" s="20">
        <f>F963+F964+F966</f>
        <v>0</v>
      </c>
      <c r="G962" s="20">
        <f t="shared" si="48"/>
        <v>0</v>
      </c>
      <c r="H962" s="20">
        <f>H963+H964+H966</f>
        <v>0</v>
      </c>
    </row>
    <row r="963" spans="1:21" s="89" customFormat="1" ht="36.75" customHeight="1" hidden="1">
      <c r="A963" s="19" t="s">
        <v>166</v>
      </c>
      <c r="B963" s="18" t="s">
        <v>278</v>
      </c>
      <c r="C963" s="18" t="s">
        <v>281</v>
      </c>
      <c r="D963" s="18" t="s">
        <v>509</v>
      </c>
      <c r="E963" s="18" t="s">
        <v>167</v>
      </c>
      <c r="F963" s="21"/>
      <c r="G963" s="20">
        <f t="shared" si="48"/>
        <v>0</v>
      </c>
      <c r="H963" s="21"/>
      <c r="I963" s="111"/>
      <c r="J963" s="112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</row>
    <row r="964" spans="1:21" s="89" customFormat="1" ht="87" customHeight="1" hidden="1">
      <c r="A964" s="19" t="s">
        <v>1768</v>
      </c>
      <c r="B964" s="18" t="s">
        <v>278</v>
      </c>
      <c r="C964" s="18" t="s">
        <v>281</v>
      </c>
      <c r="D964" s="18" t="s">
        <v>1347</v>
      </c>
      <c r="E964" s="18" t="s">
        <v>384</v>
      </c>
      <c r="F964" s="20">
        <f>F965+F972</f>
        <v>0</v>
      </c>
      <c r="G964" s="20">
        <f>G965+G972</f>
        <v>0</v>
      </c>
      <c r="H964" s="20">
        <f>H965+H972</f>
        <v>0</v>
      </c>
      <c r="I964" s="111"/>
      <c r="J964" s="112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</row>
    <row r="965" spans="1:21" s="89" customFormat="1" ht="18.75" customHeight="1" hidden="1">
      <c r="A965" s="19" t="s">
        <v>1005</v>
      </c>
      <c r="B965" s="18" t="s">
        <v>278</v>
      </c>
      <c r="C965" s="18" t="s">
        <v>281</v>
      </c>
      <c r="D965" s="18" t="s">
        <v>1347</v>
      </c>
      <c r="E965" s="18" t="s">
        <v>116</v>
      </c>
      <c r="F965" s="21">
        <v>0</v>
      </c>
      <c r="G965" s="20">
        <f t="shared" si="48"/>
        <v>0</v>
      </c>
      <c r="H965" s="41"/>
      <c r="I965" s="111"/>
      <c r="J965" s="112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</row>
    <row r="966" spans="1:21" s="89" customFormat="1" ht="36" hidden="1">
      <c r="A966" s="19" t="s">
        <v>1221</v>
      </c>
      <c r="B966" s="18" t="s">
        <v>278</v>
      </c>
      <c r="C966" s="18" t="s">
        <v>281</v>
      </c>
      <c r="D966" s="18" t="s">
        <v>1738</v>
      </c>
      <c r="E966" s="18" t="s">
        <v>384</v>
      </c>
      <c r="F966" s="20">
        <f>F967</f>
        <v>0</v>
      </c>
      <c r="G966" s="20">
        <f t="shared" si="48"/>
        <v>0</v>
      </c>
      <c r="H966" s="41"/>
      <c r="I966" s="111"/>
      <c r="J966" s="112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</row>
    <row r="967" spans="1:21" s="89" customFormat="1" ht="24.75" hidden="1">
      <c r="A967" s="19" t="s">
        <v>1005</v>
      </c>
      <c r="B967" s="18" t="s">
        <v>278</v>
      </c>
      <c r="C967" s="18" t="s">
        <v>281</v>
      </c>
      <c r="D967" s="18" t="s">
        <v>1738</v>
      </c>
      <c r="E967" s="18" t="s">
        <v>116</v>
      </c>
      <c r="F967" s="21">
        <v>0</v>
      </c>
      <c r="G967" s="20">
        <f t="shared" si="48"/>
        <v>0</v>
      </c>
      <c r="H967" s="41"/>
      <c r="I967" s="111"/>
      <c r="J967" s="112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</row>
    <row r="968" spans="1:21" s="89" customFormat="1" ht="96" hidden="1">
      <c r="A968" s="19" t="s">
        <v>1788</v>
      </c>
      <c r="B968" s="18" t="s">
        <v>278</v>
      </c>
      <c r="C968" s="18" t="s">
        <v>281</v>
      </c>
      <c r="D968" s="18" t="s">
        <v>1167</v>
      </c>
      <c r="E968" s="18"/>
      <c r="F968" s="20">
        <f>F969</f>
        <v>0</v>
      </c>
      <c r="G968" s="20">
        <f t="shared" si="48"/>
        <v>0</v>
      </c>
      <c r="H968" s="41"/>
      <c r="I968" s="111"/>
      <c r="J968" s="112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</row>
    <row r="969" spans="1:21" s="89" customFormat="1" ht="24.75" hidden="1">
      <c r="A969" s="19" t="s">
        <v>1005</v>
      </c>
      <c r="B969" s="18" t="s">
        <v>278</v>
      </c>
      <c r="C969" s="18" t="s">
        <v>281</v>
      </c>
      <c r="D969" s="18" t="s">
        <v>1167</v>
      </c>
      <c r="E969" s="18" t="s">
        <v>116</v>
      </c>
      <c r="F969" s="21">
        <v>0</v>
      </c>
      <c r="G969" s="20">
        <f t="shared" si="48"/>
        <v>0</v>
      </c>
      <c r="H969" s="41"/>
      <c r="I969" s="111"/>
      <c r="J969" s="112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</row>
    <row r="970" spans="1:8" ht="36" hidden="1">
      <c r="A970" s="19" t="s">
        <v>771</v>
      </c>
      <c r="B970" s="18" t="s">
        <v>278</v>
      </c>
      <c r="C970" s="18" t="s">
        <v>281</v>
      </c>
      <c r="D970" s="18" t="s">
        <v>510</v>
      </c>
      <c r="E970" s="18"/>
      <c r="F970" s="20">
        <f>F971</f>
        <v>0</v>
      </c>
      <c r="G970" s="20">
        <f t="shared" si="48"/>
        <v>0</v>
      </c>
      <c r="H970" s="41"/>
    </row>
    <row r="971" spans="1:8" ht="24.75" hidden="1">
      <c r="A971" s="19" t="s">
        <v>1005</v>
      </c>
      <c r="B971" s="18" t="s">
        <v>278</v>
      </c>
      <c r="C971" s="18" t="s">
        <v>281</v>
      </c>
      <c r="D971" s="18" t="s">
        <v>510</v>
      </c>
      <c r="E971" s="18" t="s">
        <v>116</v>
      </c>
      <c r="F971" s="21">
        <v>0</v>
      </c>
      <c r="G971" s="20">
        <f t="shared" si="48"/>
        <v>0</v>
      </c>
      <c r="H971" s="41"/>
    </row>
    <row r="972" spans="1:8" ht="24.75" hidden="1">
      <c r="A972" s="38" t="s">
        <v>165</v>
      </c>
      <c r="B972" s="18" t="s">
        <v>278</v>
      </c>
      <c r="C972" s="18" t="s">
        <v>281</v>
      </c>
      <c r="D972" s="18" t="s">
        <v>1347</v>
      </c>
      <c r="E972" s="18" t="s">
        <v>191</v>
      </c>
      <c r="F972" s="21"/>
      <c r="G972" s="20">
        <f t="shared" si="48"/>
        <v>0</v>
      </c>
      <c r="H972" s="41"/>
    </row>
    <row r="973" spans="1:8" ht="24">
      <c r="A973" s="19" t="s">
        <v>511</v>
      </c>
      <c r="B973" s="18" t="s">
        <v>278</v>
      </c>
      <c r="C973" s="18" t="s">
        <v>281</v>
      </c>
      <c r="D973" s="18" t="s">
        <v>512</v>
      </c>
      <c r="E973" s="18" t="s">
        <v>384</v>
      </c>
      <c r="F973" s="20">
        <f>F974</f>
        <v>1835.1</v>
      </c>
      <c r="G973" s="20">
        <f t="shared" si="48"/>
        <v>1835.1</v>
      </c>
      <c r="H973" s="41"/>
    </row>
    <row r="974" spans="1:8" ht="24">
      <c r="A974" s="38" t="s">
        <v>165</v>
      </c>
      <c r="B974" s="18" t="s">
        <v>278</v>
      </c>
      <c r="C974" s="18" t="s">
        <v>281</v>
      </c>
      <c r="D974" s="18" t="s">
        <v>512</v>
      </c>
      <c r="E974" s="18" t="s">
        <v>191</v>
      </c>
      <c r="F974" s="20">
        <f>F975</f>
        <v>1835.1</v>
      </c>
      <c r="G974" s="20">
        <f t="shared" si="48"/>
        <v>1835.1</v>
      </c>
      <c r="H974" s="41"/>
    </row>
    <row r="975" spans="1:8" ht="36">
      <c r="A975" s="19" t="s">
        <v>1349</v>
      </c>
      <c r="B975" s="18" t="s">
        <v>278</v>
      </c>
      <c r="C975" s="18" t="s">
        <v>281</v>
      </c>
      <c r="D975" s="18" t="s">
        <v>512</v>
      </c>
      <c r="E975" s="18" t="s">
        <v>1350</v>
      </c>
      <c r="F975" s="21">
        <v>1835.1</v>
      </c>
      <c r="G975" s="20">
        <f t="shared" si="48"/>
        <v>1835.1</v>
      </c>
      <c r="H975" s="41"/>
    </row>
    <row r="976" spans="1:8" ht="120">
      <c r="A976" s="19" t="s">
        <v>1280</v>
      </c>
      <c r="B976" s="18" t="s">
        <v>278</v>
      </c>
      <c r="C976" s="18" t="s">
        <v>281</v>
      </c>
      <c r="D976" s="18" t="s">
        <v>513</v>
      </c>
      <c r="E976" s="18" t="s">
        <v>384</v>
      </c>
      <c r="F976" s="20">
        <f>F977</f>
        <v>2425</v>
      </c>
      <c r="G976" s="20">
        <f t="shared" si="48"/>
        <v>2425</v>
      </c>
      <c r="H976" s="41"/>
    </row>
    <row r="977" spans="1:8" ht="24">
      <c r="A977" s="38" t="s">
        <v>165</v>
      </c>
      <c r="B977" s="18" t="s">
        <v>278</v>
      </c>
      <c r="C977" s="18" t="s">
        <v>281</v>
      </c>
      <c r="D977" s="18" t="s">
        <v>513</v>
      </c>
      <c r="E977" s="18" t="s">
        <v>191</v>
      </c>
      <c r="F977" s="20">
        <f>F978</f>
        <v>2425</v>
      </c>
      <c r="G977" s="20">
        <f t="shared" si="48"/>
        <v>2425</v>
      </c>
      <c r="H977" s="41"/>
    </row>
    <row r="978" spans="1:8" ht="36">
      <c r="A978" s="19" t="s">
        <v>1349</v>
      </c>
      <c r="B978" s="18" t="s">
        <v>278</v>
      </c>
      <c r="C978" s="18" t="s">
        <v>281</v>
      </c>
      <c r="D978" s="18" t="s">
        <v>513</v>
      </c>
      <c r="E978" s="18" t="s">
        <v>1350</v>
      </c>
      <c r="F978" s="21">
        <v>2425</v>
      </c>
      <c r="G978" s="20">
        <f t="shared" si="48"/>
        <v>2425</v>
      </c>
      <c r="H978" s="41"/>
    </row>
    <row r="979" spans="1:8" ht="60">
      <c r="A979" s="19" t="s">
        <v>1560</v>
      </c>
      <c r="B979" s="18" t="s">
        <v>278</v>
      </c>
      <c r="C979" s="18" t="s">
        <v>281</v>
      </c>
      <c r="D979" s="18" t="s">
        <v>514</v>
      </c>
      <c r="E979" s="18" t="s">
        <v>384</v>
      </c>
      <c r="F979" s="20">
        <f>F980</f>
        <v>360</v>
      </c>
      <c r="G979" s="20">
        <f t="shared" si="48"/>
        <v>360</v>
      </c>
      <c r="H979" s="41"/>
    </row>
    <row r="980" spans="1:8" ht="24">
      <c r="A980" s="38" t="s">
        <v>165</v>
      </c>
      <c r="B980" s="18" t="s">
        <v>278</v>
      </c>
      <c r="C980" s="18" t="s">
        <v>281</v>
      </c>
      <c r="D980" s="18" t="s">
        <v>514</v>
      </c>
      <c r="E980" s="18" t="s">
        <v>191</v>
      </c>
      <c r="F980" s="20">
        <f>F981</f>
        <v>360</v>
      </c>
      <c r="G980" s="20">
        <f t="shared" si="48"/>
        <v>360</v>
      </c>
      <c r="H980" s="41"/>
    </row>
    <row r="981" spans="1:8" ht="36">
      <c r="A981" s="19" t="s">
        <v>1349</v>
      </c>
      <c r="B981" s="18" t="s">
        <v>278</v>
      </c>
      <c r="C981" s="18" t="s">
        <v>281</v>
      </c>
      <c r="D981" s="18" t="s">
        <v>514</v>
      </c>
      <c r="E981" s="18" t="s">
        <v>1350</v>
      </c>
      <c r="F981" s="21">
        <v>360</v>
      </c>
      <c r="G981" s="20">
        <f t="shared" si="48"/>
        <v>360</v>
      </c>
      <c r="H981" s="41"/>
    </row>
    <row r="982" spans="1:8" ht="36">
      <c r="A982" s="19" t="s">
        <v>468</v>
      </c>
      <c r="B982" s="18" t="s">
        <v>278</v>
      </c>
      <c r="C982" s="18" t="s">
        <v>281</v>
      </c>
      <c r="D982" s="18" t="s">
        <v>469</v>
      </c>
      <c r="E982" s="18" t="s">
        <v>384</v>
      </c>
      <c r="F982" s="20">
        <f>F983</f>
        <v>359.3</v>
      </c>
      <c r="G982" s="20">
        <f t="shared" si="48"/>
        <v>359.3</v>
      </c>
      <c r="H982" s="41"/>
    </row>
    <row r="983" spans="1:8" ht="24">
      <c r="A983" s="38" t="s">
        <v>165</v>
      </c>
      <c r="B983" s="18" t="s">
        <v>278</v>
      </c>
      <c r="C983" s="18" t="s">
        <v>281</v>
      </c>
      <c r="D983" s="18" t="s">
        <v>469</v>
      </c>
      <c r="E983" s="18" t="s">
        <v>191</v>
      </c>
      <c r="F983" s="20">
        <f>F984</f>
        <v>359.3</v>
      </c>
      <c r="G983" s="20">
        <f t="shared" si="48"/>
        <v>359.3</v>
      </c>
      <c r="H983" s="41"/>
    </row>
    <row r="984" spans="1:8" ht="36">
      <c r="A984" s="19" t="s">
        <v>1349</v>
      </c>
      <c r="B984" s="18" t="s">
        <v>278</v>
      </c>
      <c r="C984" s="18" t="s">
        <v>281</v>
      </c>
      <c r="D984" s="18" t="s">
        <v>469</v>
      </c>
      <c r="E984" s="18" t="s">
        <v>1350</v>
      </c>
      <c r="F984" s="21">
        <v>359.3</v>
      </c>
      <c r="G984" s="20">
        <f t="shared" si="48"/>
        <v>359.3</v>
      </c>
      <c r="H984" s="41"/>
    </row>
    <row r="985" spans="1:8" ht="36">
      <c r="A985" s="19" t="s">
        <v>470</v>
      </c>
      <c r="B985" s="18" t="s">
        <v>278</v>
      </c>
      <c r="C985" s="18" t="s">
        <v>281</v>
      </c>
      <c r="D985" s="18" t="s">
        <v>471</v>
      </c>
      <c r="E985" s="18" t="s">
        <v>384</v>
      </c>
      <c r="F985" s="20">
        <f>F986</f>
        <v>193.5</v>
      </c>
      <c r="G985" s="20">
        <f t="shared" si="48"/>
        <v>193.5</v>
      </c>
      <c r="H985" s="41"/>
    </row>
    <row r="986" spans="1:8" ht="24">
      <c r="A986" s="38" t="s">
        <v>165</v>
      </c>
      <c r="B986" s="18" t="s">
        <v>278</v>
      </c>
      <c r="C986" s="18" t="s">
        <v>281</v>
      </c>
      <c r="D986" s="18" t="s">
        <v>471</v>
      </c>
      <c r="E986" s="18" t="s">
        <v>191</v>
      </c>
      <c r="F986" s="20">
        <f>F987</f>
        <v>193.5</v>
      </c>
      <c r="G986" s="20">
        <f t="shared" si="48"/>
        <v>193.5</v>
      </c>
      <c r="H986" s="41"/>
    </row>
    <row r="987" spans="1:8" ht="36">
      <c r="A987" s="19" t="s">
        <v>1349</v>
      </c>
      <c r="B987" s="18" t="s">
        <v>278</v>
      </c>
      <c r="C987" s="18" t="s">
        <v>281</v>
      </c>
      <c r="D987" s="18" t="s">
        <v>471</v>
      </c>
      <c r="E987" s="18" t="s">
        <v>1350</v>
      </c>
      <c r="F987" s="21">
        <v>193.5</v>
      </c>
      <c r="G987" s="20">
        <f t="shared" si="48"/>
        <v>193.5</v>
      </c>
      <c r="H987" s="41"/>
    </row>
    <row r="988" spans="1:8" ht="36">
      <c r="A988" s="19" t="s">
        <v>477</v>
      </c>
      <c r="B988" s="18" t="s">
        <v>278</v>
      </c>
      <c r="C988" s="18" t="s">
        <v>281</v>
      </c>
      <c r="D988" s="18" t="s">
        <v>478</v>
      </c>
      <c r="E988" s="18" t="s">
        <v>384</v>
      </c>
      <c r="F988" s="20">
        <f>F989</f>
        <v>357.7</v>
      </c>
      <c r="G988" s="20">
        <f t="shared" si="48"/>
        <v>357.7</v>
      </c>
      <c r="H988" s="41"/>
    </row>
    <row r="989" spans="1:8" ht="24">
      <c r="A989" s="38" t="s">
        <v>165</v>
      </c>
      <c r="B989" s="18" t="s">
        <v>278</v>
      </c>
      <c r="C989" s="18" t="s">
        <v>281</v>
      </c>
      <c r="D989" s="18" t="s">
        <v>478</v>
      </c>
      <c r="E989" s="18" t="s">
        <v>191</v>
      </c>
      <c r="F989" s="20">
        <f>F990</f>
        <v>357.7</v>
      </c>
      <c r="G989" s="20">
        <f t="shared" si="48"/>
        <v>357.7</v>
      </c>
      <c r="H989" s="41"/>
    </row>
    <row r="990" spans="1:8" ht="36">
      <c r="A990" s="19" t="s">
        <v>1349</v>
      </c>
      <c r="B990" s="18" t="s">
        <v>278</v>
      </c>
      <c r="C990" s="18" t="s">
        <v>281</v>
      </c>
      <c r="D990" s="18" t="s">
        <v>478</v>
      </c>
      <c r="E990" s="18" t="s">
        <v>1350</v>
      </c>
      <c r="F990" s="21">
        <v>357.7</v>
      </c>
      <c r="G990" s="20">
        <f t="shared" si="48"/>
        <v>357.7</v>
      </c>
      <c r="H990" s="41"/>
    </row>
    <row r="991" spans="1:8" ht="36">
      <c r="A991" s="19" t="s">
        <v>479</v>
      </c>
      <c r="B991" s="18" t="s">
        <v>278</v>
      </c>
      <c r="C991" s="18" t="s">
        <v>281</v>
      </c>
      <c r="D991" s="18" t="s">
        <v>480</v>
      </c>
      <c r="E991" s="18" t="s">
        <v>384</v>
      </c>
      <c r="F991" s="20">
        <f>F992</f>
        <v>38.4</v>
      </c>
      <c r="G991" s="20">
        <f t="shared" si="48"/>
        <v>38.4</v>
      </c>
      <c r="H991" s="41"/>
    </row>
    <row r="992" spans="1:8" ht="24">
      <c r="A992" s="38" t="s">
        <v>165</v>
      </c>
      <c r="B992" s="18" t="s">
        <v>278</v>
      </c>
      <c r="C992" s="18" t="s">
        <v>281</v>
      </c>
      <c r="D992" s="18" t="s">
        <v>480</v>
      </c>
      <c r="E992" s="18" t="s">
        <v>191</v>
      </c>
      <c r="F992" s="20">
        <f>F993</f>
        <v>38.4</v>
      </c>
      <c r="G992" s="20">
        <f t="shared" si="48"/>
        <v>38.4</v>
      </c>
      <c r="H992" s="41"/>
    </row>
    <row r="993" spans="1:8" ht="36">
      <c r="A993" s="19" t="s">
        <v>1349</v>
      </c>
      <c r="B993" s="18" t="s">
        <v>278</v>
      </c>
      <c r="C993" s="18" t="s">
        <v>281</v>
      </c>
      <c r="D993" s="18" t="s">
        <v>480</v>
      </c>
      <c r="E993" s="18" t="s">
        <v>1350</v>
      </c>
      <c r="F993" s="21">
        <v>38.4</v>
      </c>
      <c r="G993" s="20">
        <f t="shared" si="48"/>
        <v>38.4</v>
      </c>
      <c r="H993" s="41"/>
    </row>
    <row r="994" spans="1:8" ht="36">
      <c r="A994" s="19" t="s">
        <v>1206</v>
      </c>
      <c r="B994" s="18" t="s">
        <v>278</v>
      </c>
      <c r="C994" s="18" t="s">
        <v>281</v>
      </c>
      <c r="D994" s="18" t="s">
        <v>1207</v>
      </c>
      <c r="E994" s="18" t="s">
        <v>384</v>
      </c>
      <c r="F994" s="20">
        <f>F995</f>
        <v>38.4</v>
      </c>
      <c r="G994" s="20">
        <f t="shared" si="48"/>
        <v>38.4</v>
      </c>
      <c r="H994" s="41"/>
    </row>
    <row r="995" spans="1:8" ht="24">
      <c r="A995" s="38" t="s">
        <v>165</v>
      </c>
      <c r="B995" s="18" t="s">
        <v>278</v>
      </c>
      <c r="C995" s="18" t="s">
        <v>281</v>
      </c>
      <c r="D995" s="18" t="s">
        <v>1207</v>
      </c>
      <c r="E995" s="18" t="s">
        <v>191</v>
      </c>
      <c r="F995" s="20">
        <f>F996</f>
        <v>38.4</v>
      </c>
      <c r="G995" s="20">
        <f t="shared" si="48"/>
        <v>38.4</v>
      </c>
      <c r="H995" s="41"/>
    </row>
    <row r="996" spans="1:8" ht="36">
      <c r="A996" s="19" t="s">
        <v>1349</v>
      </c>
      <c r="B996" s="18" t="s">
        <v>278</v>
      </c>
      <c r="C996" s="18" t="s">
        <v>281</v>
      </c>
      <c r="D996" s="18" t="s">
        <v>1207</v>
      </c>
      <c r="E996" s="18" t="s">
        <v>1350</v>
      </c>
      <c r="F996" s="21">
        <v>38.4</v>
      </c>
      <c r="G996" s="20">
        <f t="shared" si="48"/>
        <v>38.4</v>
      </c>
      <c r="H996" s="41"/>
    </row>
    <row r="997" spans="1:8" ht="36">
      <c r="A997" s="19" t="s">
        <v>1608</v>
      </c>
      <c r="B997" s="18" t="s">
        <v>278</v>
      </c>
      <c r="C997" s="18" t="s">
        <v>281</v>
      </c>
      <c r="D997" s="18" t="s">
        <v>1609</v>
      </c>
      <c r="E997" s="18" t="s">
        <v>384</v>
      </c>
      <c r="F997" s="20">
        <f>F998</f>
        <v>35.3</v>
      </c>
      <c r="G997" s="20">
        <f t="shared" si="48"/>
        <v>35.3</v>
      </c>
      <c r="H997" s="41"/>
    </row>
    <row r="998" spans="1:8" ht="24">
      <c r="A998" s="38" t="s">
        <v>165</v>
      </c>
      <c r="B998" s="18" t="s">
        <v>278</v>
      </c>
      <c r="C998" s="18" t="s">
        <v>281</v>
      </c>
      <c r="D998" s="18" t="s">
        <v>1609</v>
      </c>
      <c r="E998" s="18" t="s">
        <v>191</v>
      </c>
      <c r="F998" s="20">
        <f>F999</f>
        <v>35.3</v>
      </c>
      <c r="G998" s="20">
        <f t="shared" si="48"/>
        <v>35.3</v>
      </c>
      <c r="H998" s="41"/>
    </row>
    <row r="999" spans="1:8" ht="36">
      <c r="A999" s="19" t="s">
        <v>1349</v>
      </c>
      <c r="B999" s="18" t="s">
        <v>278</v>
      </c>
      <c r="C999" s="18" t="s">
        <v>281</v>
      </c>
      <c r="D999" s="18" t="s">
        <v>1609</v>
      </c>
      <c r="E999" s="18" t="s">
        <v>1350</v>
      </c>
      <c r="F999" s="21">
        <v>35.3</v>
      </c>
      <c r="G999" s="20">
        <f t="shared" si="48"/>
        <v>35.3</v>
      </c>
      <c r="H999" s="41"/>
    </row>
    <row r="1000" spans="1:8" ht="36">
      <c r="A1000" s="19" t="s">
        <v>970</v>
      </c>
      <c r="B1000" s="18" t="s">
        <v>278</v>
      </c>
      <c r="C1000" s="18" t="s">
        <v>281</v>
      </c>
      <c r="D1000" s="18" t="s">
        <v>971</v>
      </c>
      <c r="E1000" s="18" t="s">
        <v>384</v>
      </c>
      <c r="F1000" s="20">
        <f>F1001</f>
        <v>20</v>
      </c>
      <c r="G1000" s="20">
        <f t="shared" si="48"/>
        <v>20</v>
      </c>
      <c r="H1000" s="41"/>
    </row>
    <row r="1001" spans="1:8" ht="24">
      <c r="A1001" s="38" t="s">
        <v>165</v>
      </c>
      <c r="B1001" s="18" t="s">
        <v>278</v>
      </c>
      <c r="C1001" s="18" t="s">
        <v>281</v>
      </c>
      <c r="D1001" s="18" t="s">
        <v>971</v>
      </c>
      <c r="E1001" s="18" t="s">
        <v>191</v>
      </c>
      <c r="F1001" s="20">
        <f>F1002</f>
        <v>20</v>
      </c>
      <c r="G1001" s="20">
        <f t="shared" si="48"/>
        <v>20</v>
      </c>
      <c r="H1001" s="41"/>
    </row>
    <row r="1002" spans="1:8" ht="36">
      <c r="A1002" s="19" t="s">
        <v>1349</v>
      </c>
      <c r="B1002" s="18" t="s">
        <v>278</v>
      </c>
      <c r="C1002" s="18" t="s">
        <v>281</v>
      </c>
      <c r="D1002" s="18" t="s">
        <v>971</v>
      </c>
      <c r="E1002" s="18" t="s">
        <v>1350</v>
      </c>
      <c r="F1002" s="21">
        <v>20</v>
      </c>
      <c r="G1002" s="20">
        <f t="shared" si="48"/>
        <v>20</v>
      </c>
      <c r="H1002" s="41"/>
    </row>
    <row r="1003" spans="1:8" ht="36">
      <c r="A1003" s="19" t="s">
        <v>1650</v>
      </c>
      <c r="B1003" s="18" t="s">
        <v>278</v>
      </c>
      <c r="C1003" s="18" t="s">
        <v>281</v>
      </c>
      <c r="D1003" s="18" t="s">
        <v>1651</v>
      </c>
      <c r="E1003" s="18" t="s">
        <v>384</v>
      </c>
      <c r="F1003" s="20">
        <f>F1004</f>
        <v>1610.6</v>
      </c>
      <c r="G1003" s="20">
        <f t="shared" si="48"/>
        <v>1610.6</v>
      </c>
      <c r="H1003" s="41"/>
    </row>
    <row r="1004" spans="1:8" ht="24">
      <c r="A1004" s="38" t="s">
        <v>165</v>
      </c>
      <c r="B1004" s="18" t="s">
        <v>278</v>
      </c>
      <c r="C1004" s="18" t="s">
        <v>281</v>
      </c>
      <c r="D1004" s="18" t="s">
        <v>1651</v>
      </c>
      <c r="E1004" s="18" t="s">
        <v>191</v>
      </c>
      <c r="F1004" s="20">
        <f>F1005</f>
        <v>1610.6</v>
      </c>
      <c r="G1004" s="20">
        <f t="shared" si="48"/>
        <v>1610.6</v>
      </c>
      <c r="H1004" s="41"/>
    </row>
    <row r="1005" spans="1:8" ht="36">
      <c r="A1005" s="19" t="s">
        <v>1349</v>
      </c>
      <c r="B1005" s="18" t="s">
        <v>278</v>
      </c>
      <c r="C1005" s="18" t="s">
        <v>281</v>
      </c>
      <c r="D1005" s="18" t="s">
        <v>1651</v>
      </c>
      <c r="E1005" s="18" t="s">
        <v>1350</v>
      </c>
      <c r="F1005" s="21">
        <v>1610.6</v>
      </c>
      <c r="G1005" s="20">
        <f t="shared" si="48"/>
        <v>1610.6</v>
      </c>
      <c r="H1005" s="41"/>
    </row>
    <row r="1006" spans="1:8" ht="48">
      <c r="A1006" s="19" t="s">
        <v>1810</v>
      </c>
      <c r="B1006" s="18" t="s">
        <v>278</v>
      </c>
      <c r="C1006" s="18" t="s">
        <v>281</v>
      </c>
      <c r="D1006" s="18" t="s">
        <v>1652</v>
      </c>
      <c r="E1006" s="18" t="s">
        <v>384</v>
      </c>
      <c r="F1006" s="20">
        <f>F1007</f>
        <v>30.7</v>
      </c>
      <c r="G1006" s="20">
        <f t="shared" si="48"/>
        <v>30.7</v>
      </c>
      <c r="H1006" s="41"/>
    </row>
    <row r="1007" spans="1:8" ht="24">
      <c r="A1007" s="38" t="s">
        <v>165</v>
      </c>
      <c r="B1007" s="18" t="s">
        <v>278</v>
      </c>
      <c r="C1007" s="18" t="s">
        <v>281</v>
      </c>
      <c r="D1007" s="18" t="s">
        <v>1652</v>
      </c>
      <c r="E1007" s="18" t="s">
        <v>191</v>
      </c>
      <c r="F1007" s="20">
        <f>F1008</f>
        <v>30.7</v>
      </c>
      <c r="G1007" s="20">
        <f t="shared" si="48"/>
        <v>30.7</v>
      </c>
      <c r="H1007" s="41"/>
    </row>
    <row r="1008" spans="1:8" ht="36">
      <c r="A1008" s="19" t="s">
        <v>1349</v>
      </c>
      <c r="B1008" s="18" t="s">
        <v>278</v>
      </c>
      <c r="C1008" s="18" t="s">
        <v>281</v>
      </c>
      <c r="D1008" s="18" t="s">
        <v>1652</v>
      </c>
      <c r="E1008" s="18" t="s">
        <v>1350</v>
      </c>
      <c r="F1008" s="21">
        <v>30.7</v>
      </c>
      <c r="G1008" s="20">
        <f t="shared" si="48"/>
        <v>30.7</v>
      </c>
      <c r="H1008" s="41"/>
    </row>
    <row r="1009" spans="1:8" ht="36" hidden="1">
      <c r="A1009" s="19" t="s">
        <v>54</v>
      </c>
      <c r="B1009" s="18" t="s">
        <v>278</v>
      </c>
      <c r="C1009" s="18" t="s">
        <v>281</v>
      </c>
      <c r="D1009" s="18" t="s">
        <v>55</v>
      </c>
      <c r="E1009" s="18" t="s">
        <v>384</v>
      </c>
      <c r="F1009" s="20">
        <f>F1010</f>
        <v>0</v>
      </c>
      <c r="G1009" s="20">
        <f t="shared" si="48"/>
        <v>0</v>
      </c>
      <c r="H1009" s="41"/>
    </row>
    <row r="1010" spans="1:8" ht="24.75" hidden="1">
      <c r="A1010" s="38" t="s">
        <v>165</v>
      </c>
      <c r="B1010" s="18" t="s">
        <v>278</v>
      </c>
      <c r="C1010" s="18" t="s">
        <v>281</v>
      </c>
      <c r="D1010" s="18" t="s">
        <v>55</v>
      </c>
      <c r="E1010" s="18" t="s">
        <v>191</v>
      </c>
      <c r="F1010" s="20">
        <f>F1011</f>
        <v>0</v>
      </c>
      <c r="G1010" s="20">
        <f t="shared" si="48"/>
        <v>0</v>
      </c>
      <c r="H1010" s="41"/>
    </row>
    <row r="1011" spans="1:8" ht="24.75" hidden="1">
      <c r="A1011" s="19" t="s">
        <v>1349</v>
      </c>
      <c r="B1011" s="18" t="s">
        <v>278</v>
      </c>
      <c r="C1011" s="18" t="s">
        <v>281</v>
      </c>
      <c r="D1011" s="18" t="s">
        <v>55</v>
      </c>
      <c r="E1011" s="18" t="s">
        <v>1350</v>
      </c>
      <c r="F1011" s="21">
        <v>0</v>
      </c>
      <c r="G1011" s="20">
        <f t="shared" si="48"/>
        <v>0</v>
      </c>
      <c r="H1011" s="41"/>
    </row>
    <row r="1012" spans="1:8" ht="24">
      <c r="A1012" s="19" t="s">
        <v>56</v>
      </c>
      <c r="B1012" s="18" t="s">
        <v>278</v>
      </c>
      <c r="C1012" s="18" t="s">
        <v>281</v>
      </c>
      <c r="D1012" s="18" t="s">
        <v>57</v>
      </c>
      <c r="E1012" s="18" t="s">
        <v>384</v>
      </c>
      <c r="F1012" s="20">
        <f>F1013</f>
        <v>301</v>
      </c>
      <c r="G1012" s="20">
        <f>F1012-H1012</f>
        <v>301</v>
      </c>
      <c r="H1012" s="31"/>
    </row>
    <row r="1013" spans="1:8" ht="24">
      <c r="A1013" s="38" t="s">
        <v>165</v>
      </c>
      <c r="B1013" s="18" t="s">
        <v>278</v>
      </c>
      <c r="C1013" s="18" t="s">
        <v>281</v>
      </c>
      <c r="D1013" s="18" t="s">
        <v>57</v>
      </c>
      <c r="E1013" s="18" t="s">
        <v>191</v>
      </c>
      <c r="F1013" s="20">
        <f>F1014</f>
        <v>301</v>
      </c>
      <c r="G1013" s="20">
        <f>F1013-H1013</f>
        <v>301</v>
      </c>
      <c r="H1013" s="31"/>
    </row>
    <row r="1014" spans="1:8" ht="24.75" customHeight="1">
      <c r="A1014" s="19" t="s">
        <v>1349</v>
      </c>
      <c r="B1014" s="18" t="s">
        <v>278</v>
      </c>
      <c r="C1014" s="18" t="s">
        <v>281</v>
      </c>
      <c r="D1014" s="18" t="s">
        <v>57</v>
      </c>
      <c r="E1014" s="18" t="s">
        <v>1350</v>
      </c>
      <c r="F1014" s="21">
        <v>301</v>
      </c>
      <c r="G1014" s="20">
        <f t="shared" si="48"/>
        <v>301</v>
      </c>
      <c r="H1014" s="21"/>
    </row>
    <row r="1015" spans="1:8" ht="36.75" customHeight="1">
      <c r="A1015" s="19" t="s">
        <v>1653</v>
      </c>
      <c r="B1015" s="18" t="s">
        <v>278</v>
      </c>
      <c r="C1015" s="18" t="s">
        <v>281</v>
      </c>
      <c r="D1015" s="18" t="s">
        <v>58</v>
      </c>
      <c r="E1015" s="18" t="s">
        <v>384</v>
      </c>
      <c r="F1015" s="20">
        <f>F1016</f>
        <v>1000</v>
      </c>
      <c r="G1015" s="20">
        <f t="shared" si="48"/>
        <v>1000</v>
      </c>
      <c r="H1015" s="20"/>
    </row>
    <row r="1016" spans="1:8" ht="18" customHeight="1">
      <c r="A1016" s="38" t="s">
        <v>165</v>
      </c>
      <c r="B1016" s="18" t="s">
        <v>278</v>
      </c>
      <c r="C1016" s="18" t="s">
        <v>281</v>
      </c>
      <c r="D1016" s="18" t="s">
        <v>58</v>
      </c>
      <c r="E1016" s="18" t="s">
        <v>191</v>
      </c>
      <c r="F1016" s="20">
        <f>F1017</f>
        <v>1000</v>
      </c>
      <c r="G1016" s="20">
        <f t="shared" si="48"/>
        <v>1000</v>
      </c>
      <c r="H1016" s="21"/>
    </row>
    <row r="1017" spans="1:8" ht="24.75" customHeight="1">
      <c r="A1017" s="19" t="s">
        <v>1349</v>
      </c>
      <c r="B1017" s="18" t="s">
        <v>278</v>
      </c>
      <c r="C1017" s="18" t="s">
        <v>281</v>
      </c>
      <c r="D1017" s="18" t="s">
        <v>58</v>
      </c>
      <c r="E1017" s="18" t="s">
        <v>1350</v>
      </c>
      <c r="F1017" s="21">
        <v>1000</v>
      </c>
      <c r="G1017" s="20">
        <f t="shared" si="48"/>
        <v>1000</v>
      </c>
      <c r="H1017" s="21"/>
    </row>
    <row r="1018" spans="1:8" ht="19.5" customHeight="1" hidden="1">
      <c r="A1018" s="19" t="s">
        <v>59</v>
      </c>
      <c r="B1018" s="18" t="s">
        <v>278</v>
      </c>
      <c r="C1018" s="18" t="s">
        <v>281</v>
      </c>
      <c r="D1018" s="18" t="s">
        <v>986</v>
      </c>
      <c r="E1018" s="18" t="s">
        <v>384</v>
      </c>
      <c r="F1018" s="20">
        <f>F1019</f>
        <v>0</v>
      </c>
      <c r="G1018" s="20">
        <f aca="true" t="shared" si="49" ref="G1018:G1024">F1018-H1018</f>
        <v>0</v>
      </c>
      <c r="H1018" s="21"/>
    </row>
    <row r="1019" spans="1:8" ht="25.5" customHeight="1" hidden="1">
      <c r="A1019" s="38" t="s">
        <v>165</v>
      </c>
      <c r="B1019" s="18" t="s">
        <v>278</v>
      </c>
      <c r="C1019" s="18" t="s">
        <v>281</v>
      </c>
      <c r="D1019" s="18" t="s">
        <v>986</v>
      </c>
      <c r="E1019" s="18" t="s">
        <v>191</v>
      </c>
      <c r="F1019" s="21"/>
      <c r="G1019" s="20">
        <f t="shared" si="49"/>
        <v>0</v>
      </c>
      <c r="H1019" s="21"/>
    </row>
    <row r="1020" spans="1:8" ht="36" customHeight="1" hidden="1">
      <c r="A1020" s="19" t="s">
        <v>802</v>
      </c>
      <c r="B1020" s="18" t="s">
        <v>278</v>
      </c>
      <c r="C1020" s="18" t="s">
        <v>281</v>
      </c>
      <c r="D1020" s="18" t="s">
        <v>803</v>
      </c>
      <c r="E1020" s="18" t="s">
        <v>191</v>
      </c>
      <c r="F1020" s="20">
        <f>F1021</f>
        <v>0</v>
      </c>
      <c r="G1020" s="20">
        <f t="shared" si="49"/>
        <v>0</v>
      </c>
      <c r="H1020" s="21"/>
    </row>
    <row r="1021" spans="1:8" ht="20.25" customHeight="1" hidden="1">
      <c r="A1021" s="19" t="s">
        <v>1005</v>
      </c>
      <c r="B1021" s="18" t="s">
        <v>278</v>
      </c>
      <c r="C1021" s="18" t="s">
        <v>281</v>
      </c>
      <c r="D1021" s="18" t="s">
        <v>803</v>
      </c>
      <c r="E1021" s="18" t="s">
        <v>1350</v>
      </c>
      <c r="F1021" s="21"/>
      <c r="G1021" s="20">
        <f t="shared" si="49"/>
        <v>0</v>
      </c>
      <c r="H1021" s="21"/>
    </row>
    <row r="1022" spans="1:8" ht="31.5" customHeight="1">
      <c r="A1022" s="19" t="s">
        <v>1797</v>
      </c>
      <c r="B1022" s="18" t="s">
        <v>278</v>
      </c>
      <c r="C1022" s="18" t="s">
        <v>281</v>
      </c>
      <c r="D1022" s="18" t="s">
        <v>1796</v>
      </c>
      <c r="E1022" s="18" t="s">
        <v>384</v>
      </c>
      <c r="F1022" s="20">
        <f>F1023</f>
        <v>3000</v>
      </c>
      <c r="G1022" s="20">
        <f t="shared" si="49"/>
        <v>3000</v>
      </c>
      <c r="H1022" s="21"/>
    </row>
    <row r="1023" spans="1:8" ht="21" customHeight="1">
      <c r="A1023" s="38" t="s">
        <v>165</v>
      </c>
      <c r="B1023" s="18" t="s">
        <v>278</v>
      </c>
      <c r="C1023" s="18" t="s">
        <v>281</v>
      </c>
      <c r="D1023" s="18" t="s">
        <v>1796</v>
      </c>
      <c r="E1023" s="18" t="s">
        <v>191</v>
      </c>
      <c r="F1023" s="20">
        <f>F1024</f>
        <v>3000</v>
      </c>
      <c r="G1023" s="20">
        <f t="shared" si="49"/>
        <v>3000</v>
      </c>
      <c r="H1023" s="21"/>
    </row>
    <row r="1024" spans="1:8" ht="26.25" customHeight="1">
      <c r="A1024" s="19" t="s">
        <v>1349</v>
      </c>
      <c r="B1024" s="18" t="s">
        <v>278</v>
      </c>
      <c r="C1024" s="18" t="s">
        <v>281</v>
      </c>
      <c r="D1024" s="18" t="s">
        <v>1796</v>
      </c>
      <c r="E1024" s="18" t="s">
        <v>1350</v>
      </c>
      <c r="F1024" s="21">
        <v>3000</v>
      </c>
      <c r="G1024" s="20">
        <f t="shared" si="49"/>
        <v>3000</v>
      </c>
      <c r="H1024" s="21"/>
    </row>
    <row r="1025" spans="1:8" ht="26.25" customHeight="1" hidden="1">
      <c r="A1025" s="19" t="s">
        <v>466</v>
      </c>
      <c r="B1025" s="18" t="s">
        <v>278</v>
      </c>
      <c r="C1025" s="18" t="s">
        <v>281</v>
      </c>
      <c r="D1025" s="18" t="s">
        <v>1490</v>
      </c>
      <c r="E1025" s="18" t="s">
        <v>384</v>
      </c>
      <c r="F1025" s="20">
        <f>F1026</f>
        <v>0</v>
      </c>
      <c r="G1025" s="20">
        <f>G1026</f>
        <v>0</v>
      </c>
      <c r="H1025" s="21">
        <f>H1026</f>
        <v>0</v>
      </c>
    </row>
    <row r="1026" spans="1:8" ht="21" customHeight="1" hidden="1">
      <c r="A1026" s="38" t="s">
        <v>165</v>
      </c>
      <c r="B1026" s="18" t="s">
        <v>278</v>
      </c>
      <c r="C1026" s="18" t="s">
        <v>281</v>
      </c>
      <c r="D1026" s="18" t="s">
        <v>1490</v>
      </c>
      <c r="E1026" s="18" t="s">
        <v>191</v>
      </c>
      <c r="F1026" s="21"/>
      <c r="G1026" s="20">
        <f aca="true" t="shared" si="50" ref="G1026:G1064">F1026-H1026</f>
        <v>0</v>
      </c>
      <c r="H1026" s="21"/>
    </row>
    <row r="1027" spans="1:8" ht="24">
      <c r="A1027" s="33" t="s">
        <v>360</v>
      </c>
      <c r="B1027" s="18" t="s">
        <v>278</v>
      </c>
      <c r="C1027" s="18" t="s">
        <v>281</v>
      </c>
      <c r="D1027" s="18" t="s">
        <v>63</v>
      </c>
      <c r="E1027" s="18"/>
      <c r="F1027" s="20">
        <f>F1028</f>
        <v>466</v>
      </c>
      <c r="G1027" s="20">
        <f t="shared" si="50"/>
        <v>466</v>
      </c>
      <c r="H1027" s="20"/>
    </row>
    <row r="1028" spans="1:8" ht="24">
      <c r="A1028" s="19" t="s">
        <v>205</v>
      </c>
      <c r="B1028" s="18" t="s">
        <v>278</v>
      </c>
      <c r="C1028" s="18" t="s">
        <v>281</v>
      </c>
      <c r="D1028" s="18" t="s">
        <v>63</v>
      </c>
      <c r="E1028" s="18" t="s">
        <v>384</v>
      </c>
      <c r="F1028" s="20">
        <f>F1030+F1032</f>
        <v>466</v>
      </c>
      <c r="G1028" s="20">
        <f t="shared" si="50"/>
        <v>466</v>
      </c>
      <c r="H1028" s="21"/>
    </row>
    <row r="1029" spans="1:8" ht="96">
      <c r="A1029" s="228" t="s">
        <v>1315</v>
      </c>
      <c r="B1029" s="18" t="s">
        <v>278</v>
      </c>
      <c r="C1029" s="18" t="s">
        <v>281</v>
      </c>
      <c r="D1029" s="18" t="s">
        <v>206</v>
      </c>
      <c r="E1029" s="18"/>
      <c r="F1029" s="20">
        <f>F1030</f>
        <v>466</v>
      </c>
      <c r="G1029" s="20">
        <f t="shared" si="50"/>
        <v>466</v>
      </c>
      <c r="H1029" s="21"/>
    </row>
    <row r="1030" spans="1:8" ht="36">
      <c r="A1030" s="19" t="s">
        <v>1411</v>
      </c>
      <c r="B1030" s="18" t="s">
        <v>278</v>
      </c>
      <c r="C1030" s="18" t="s">
        <v>281</v>
      </c>
      <c r="D1030" s="18" t="s">
        <v>206</v>
      </c>
      <c r="E1030" s="18" t="s">
        <v>1769</v>
      </c>
      <c r="F1030" s="21">
        <v>466</v>
      </c>
      <c r="G1030" s="20">
        <f t="shared" si="50"/>
        <v>466</v>
      </c>
      <c r="H1030" s="20"/>
    </row>
    <row r="1031" spans="1:8" ht="15.75" hidden="1">
      <c r="A1031" s="19" t="s">
        <v>324</v>
      </c>
      <c r="B1031" s="18" t="s">
        <v>278</v>
      </c>
      <c r="C1031" s="18" t="s">
        <v>281</v>
      </c>
      <c r="D1031" s="18" t="s">
        <v>24</v>
      </c>
      <c r="E1031" s="18"/>
      <c r="F1031" s="20">
        <f>F1032</f>
        <v>0</v>
      </c>
      <c r="G1031" s="20">
        <f t="shared" si="50"/>
        <v>0</v>
      </c>
      <c r="H1031" s="20"/>
    </row>
    <row r="1032" spans="1:8" ht="24.75" hidden="1">
      <c r="A1032" s="19" t="s">
        <v>207</v>
      </c>
      <c r="B1032" s="18" t="s">
        <v>278</v>
      </c>
      <c r="C1032" s="18" t="s">
        <v>281</v>
      </c>
      <c r="D1032" s="18" t="s">
        <v>24</v>
      </c>
      <c r="E1032" s="18" t="s">
        <v>116</v>
      </c>
      <c r="F1032" s="21"/>
      <c r="G1032" s="20">
        <f t="shared" si="50"/>
        <v>0</v>
      </c>
      <c r="H1032" s="21"/>
    </row>
    <row r="1033" spans="1:8" ht="24">
      <c r="A1033" s="19" t="s">
        <v>1430</v>
      </c>
      <c r="B1033" s="18" t="s">
        <v>278</v>
      </c>
      <c r="C1033" s="18" t="s">
        <v>281</v>
      </c>
      <c r="D1033" s="18" t="s">
        <v>1431</v>
      </c>
      <c r="E1033" s="18"/>
      <c r="F1033" s="20">
        <f>F1034+F1042</f>
        <v>35601</v>
      </c>
      <c r="G1033" s="20">
        <f t="shared" si="50"/>
        <v>0</v>
      </c>
      <c r="H1033" s="20">
        <f>H1034+H1042</f>
        <v>35601</v>
      </c>
    </row>
    <row r="1034" spans="1:8" ht="148.5" customHeight="1" hidden="1">
      <c r="A1034" s="19" t="s">
        <v>1093</v>
      </c>
      <c r="B1034" s="18" t="s">
        <v>278</v>
      </c>
      <c r="C1034" s="18" t="s">
        <v>281</v>
      </c>
      <c r="D1034" s="18" t="s">
        <v>1094</v>
      </c>
      <c r="E1034" s="18" t="s">
        <v>384</v>
      </c>
      <c r="F1034" s="20">
        <f>F1035</f>
        <v>0</v>
      </c>
      <c r="G1034" s="20">
        <f t="shared" si="50"/>
        <v>0</v>
      </c>
      <c r="H1034" s="20">
        <f>H1035</f>
        <v>0</v>
      </c>
    </row>
    <row r="1035" spans="1:8" ht="17.25" customHeight="1" hidden="1">
      <c r="A1035" s="19" t="s">
        <v>207</v>
      </c>
      <c r="B1035" s="18" t="s">
        <v>278</v>
      </c>
      <c r="C1035" s="18" t="s">
        <v>281</v>
      </c>
      <c r="D1035" s="18" t="s">
        <v>1094</v>
      </c>
      <c r="E1035" s="18" t="s">
        <v>116</v>
      </c>
      <c r="F1035" s="21">
        <v>0</v>
      </c>
      <c r="G1035" s="20">
        <f t="shared" si="50"/>
        <v>0</v>
      </c>
      <c r="H1035" s="21">
        <v>0</v>
      </c>
    </row>
    <row r="1036" spans="1:8" ht="15.75" hidden="1">
      <c r="A1036" s="34" t="s">
        <v>704</v>
      </c>
      <c r="B1036" s="18" t="s">
        <v>278</v>
      </c>
      <c r="C1036" s="18" t="s">
        <v>281</v>
      </c>
      <c r="D1036" s="18" t="s">
        <v>705</v>
      </c>
      <c r="E1036" s="18"/>
      <c r="F1036" s="36"/>
      <c r="G1036" s="20">
        <f t="shared" si="50"/>
        <v>0</v>
      </c>
      <c r="H1036" s="36"/>
    </row>
    <row r="1037" spans="1:8" ht="48" hidden="1">
      <c r="A1037" s="38" t="s">
        <v>676</v>
      </c>
      <c r="B1037" s="18" t="s">
        <v>278</v>
      </c>
      <c r="C1037" s="18" t="s">
        <v>281</v>
      </c>
      <c r="D1037" s="18" t="s">
        <v>522</v>
      </c>
      <c r="E1037" s="18" t="s">
        <v>384</v>
      </c>
      <c r="F1037" s="110">
        <f>F1038</f>
        <v>0</v>
      </c>
      <c r="G1037" s="20">
        <f t="shared" si="50"/>
        <v>0</v>
      </c>
      <c r="H1037" s="36">
        <f>H1038</f>
        <v>0</v>
      </c>
    </row>
    <row r="1038" spans="1:8" ht="48" hidden="1">
      <c r="A1038" s="19" t="s">
        <v>435</v>
      </c>
      <c r="B1038" s="18" t="s">
        <v>278</v>
      </c>
      <c r="C1038" s="18" t="s">
        <v>281</v>
      </c>
      <c r="D1038" s="18" t="s">
        <v>522</v>
      </c>
      <c r="E1038" s="18" t="s">
        <v>28</v>
      </c>
      <c r="F1038" s="37"/>
      <c r="G1038" s="20">
        <f t="shared" si="50"/>
        <v>0</v>
      </c>
      <c r="H1038" s="37"/>
    </row>
    <row r="1039" spans="1:8" ht="24.75" hidden="1">
      <c r="A1039" s="19" t="s">
        <v>25</v>
      </c>
      <c r="B1039" s="18" t="s">
        <v>278</v>
      </c>
      <c r="C1039" s="18" t="s">
        <v>281</v>
      </c>
      <c r="D1039" s="18" t="s">
        <v>1458</v>
      </c>
      <c r="E1039" s="18" t="s">
        <v>384</v>
      </c>
      <c r="F1039" s="20">
        <f>F1040+F1041</f>
        <v>0</v>
      </c>
      <c r="G1039" s="20">
        <f t="shared" si="50"/>
        <v>0</v>
      </c>
      <c r="H1039" s="20">
        <f>H1041</f>
        <v>0</v>
      </c>
    </row>
    <row r="1040" spans="1:8" ht="24.75" hidden="1">
      <c r="A1040" s="302" t="s">
        <v>1456</v>
      </c>
      <c r="B1040" s="18" t="s">
        <v>278</v>
      </c>
      <c r="C1040" s="18" t="s">
        <v>281</v>
      </c>
      <c r="D1040" s="18" t="s">
        <v>1458</v>
      </c>
      <c r="E1040" s="18" t="s">
        <v>1457</v>
      </c>
      <c r="F1040" s="105"/>
      <c r="G1040" s="20">
        <f t="shared" si="50"/>
        <v>0</v>
      </c>
      <c r="H1040" s="20"/>
    </row>
    <row r="1041" spans="1:8" ht="24.75" hidden="1">
      <c r="A1041" s="19" t="s">
        <v>1459</v>
      </c>
      <c r="B1041" s="18" t="s">
        <v>278</v>
      </c>
      <c r="C1041" s="18" t="s">
        <v>281</v>
      </c>
      <c r="D1041" s="18" t="s">
        <v>1458</v>
      </c>
      <c r="E1041" s="18" t="s">
        <v>1455</v>
      </c>
      <c r="F1041" s="21"/>
      <c r="G1041" s="20">
        <f t="shared" si="50"/>
        <v>0</v>
      </c>
      <c r="H1041" s="41"/>
    </row>
    <row r="1042" spans="1:8" ht="24">
      <c r="A1042" s="19" t="s">
        <v>61</v>
      </c>
      <c r="B1042" s="18" t="s">
        <v>278</v>
      </c>
      <c r="C1042" s="18" t="s">
        <v>281</v>
      </c>
      <c r="D1042" s="18" t="s">
        <v>1022</v>
      </c>
      <c r="E1042" s="18" t="s">
        <v>384</v>
      </c>
      <c r="F1042" s="20">
        <f>F1043</f>
        <v>35601</v>
      </c>
      <c r="G1042" s="20">
        <f t="shared" si="50"/>
        <v>0</v>
      </c>
      <c r="H1042" s="31">
        <f>H1043</f>
        <v>35601</v>
      </c>
    </row>
    <row r="1043" spans="1:8" ht="24">
      <c r="A1043" s="302" t="s">
        <v>1456</v>
      </c>
      <c r="B1043" s="18" t="s">
        <v>278</v>
      </c>
      <c r="C1043" s="18" t="s">
        <v>281</v>
      </c>
      <c r="D1043" s="18" t="s">
        <v>1022</v>
      </c>
      <c r="E1043" s="18" t="s">
        <v>1457</v>
      </c>
      <c r="F1043" s="20">
        <f>F1044</f>
        <v>35601</v>
      </c>
      <c r="G1043" s="20">
        <f t="shared" si="50"/>
        <v>0</v>
      </c>
      <c r="H1043" s="31">
        <f>H1044</f>
        <v>35601</v>
      </c>
    </row>
    <row r="1044" spans="1:8" ht="36">
      <c r="A1044" s="19" t="s">
        <v>166</v>
      </c>
      <c r="B1044" s="18" t="s">
        <v>278</v>
      </c>
      <c r="C1044" s="18" t="s">
        <v>281</v>
      </c>
      <c r="D1044" s="18" t="s">
        <v>1022</v>
      </c>
      <c r="E1044" s="18" t="s">
        <v>167</v>
      </c>
      <c r="F1044" s="21">
        <v>35601</v>
      </c>
      <c r="G1044" s="20">
        <f t="shared" si="50"/>
        <v>0</v>
      </c>
      <c r="H1044" s="41">
        <v>35601</v>
      </c>
    </row>
    <row r="1045" spans="1:8" ht="24">
      <c r="A1045" s="34" t="s">
        <v>808</v>
      </c>
      <c r="B1045" s="18" t="s">
        <v>278</v>
      </c>
      <c r="C1045" s="18" t="s">
        <v>281</v>
      </c>
      <c r="D1045" s="18" t="s">
        <v>807</v>
      </c>
      <c r="E1045" s="18" t="s">
        <v>384</v>
      </c>
      <c r="F1045" s="20">
        <f>F1046+F1053+F1055</f>
        <v>9505.3</v>
      </c>
      <c r="G1045" s="20">
        <f t="shared" si="50"/>
        <v>9505.3</v>
      </c>
      <c r="H1045" s="41"/>
    </row>
    <row r="1046" spans="1:8" ht="36">
      <c r="A1046" s="227" t="s">
        <v>1281</v>
      </c>
      <c r="B1046" s="18" t="s">
        <v>278</v>
      </c>
      <c r="C1046" s="18" t="s">
        <v>281</v>
      </c>
      <c r="D1046" s="18" t="s">
        <v>1096</v>
      </c>
      <c r="E1046" s="18" t="s">
        <v>384</v>
      </c>
      <c r="F1046" s="20">
        <f>F1047+F1049</f>
        <v>3984</v>
      </c>
      <c r="G1046" s="20">
        <f aca="true" t="shared" si="51" ref="G1046:G1052">F1046-H1046</f>
        <v>3984</v>
      </c>
      <c r="H1046" s="41"/>
    </row>
    <row r="1047" spans="1:8" ht="27" customHeight="1" hidden="1">
      <c r="A1047" s="228" t="s">
        <v>1770</v>
      </c>
      <c r="B1047" s="18" t="s">
        <v>278</v>
      </c>
      <c r="C1047" s="18" t="s">
        <v>281</v>
      </c>
      <c r="D1047" s="18" t="s">
        <v>1096</v>
      </c>
      <c r="E1047" s="18" t="s">
        <v>272</v>
      </c>
      <c r="F1047" s="21">
        <f>F1048</f>
        <v>0</v>
      </c>
      <c r="G1047" s="20">
        <f t="shared" si="51"/>
        <v>0</v>
      </c>
      <c r="H1047" s="41"/>
    </row>
    <row r="1048" spans="1:8" ht="29.25" customHeight="1" hidden="1">
      <c r="A1048" s="285" t="s">
        <v>929</v>
      </c>
      <c r="B1048" s="18" t="s">
        <v>278</v>
      </c>
      <c r="C1048" s="18" t="s">
        <v>281</v>
      </c>
      <c r="D1048" s="18" t="s">
        <v>1096</v>
      </c>
      <c r="E1048" s="18" t="s">
        <v>930</v>
      </c>
      <c r="F1048" s="21">
        <v>0</v>
      </c>
      <c r="G1048" s="20">
        <f t="shared" si="51"/>
        <v>0</v>
      </c>
      <c r="H1048" s="41"/>
    </row>
    <row r="1049" spans="1:8" ht="29.25" customHeight="1">
      <c r="A1049" s="285" t="s">
        <v>1456</v>
      </c>
      <c r="B1049" s="18" t="s">
        <v>278</v>
      </c>
      <c r="C1049" s="18" t="s">
        <v>281</v>
      </c>
      <c r="D1049" s="18" t="s">
        <v>1096</v>
      </c>
      <c r="E1049" s="18" t="s">
        <v>1457</v>
      </c>
      <c r="F1049" s="20">
        <f>F1050+F1051+F1052</f>
        <v>3984</v>
      </c>
      <c r="G1049" s="20">
        <f t="shared" si="51"/>
        <v>3984</v>
      </c>
      <c r="H1049" s="41"/>
    </row>
    <row r="1050" spans="1:8" ht="36.75" customHeight="1">
      <c r="A1050" s="227" t="s">
        <v>297</v>
      </c>
      <c r="B1050" s="18" t="s">
        <v>278</v>
      </c>
      <c r="C1050" s="18" t="s">
        <v>281</v>
      </c>
      <c r="D1050" s="18" t="s">
        <v>1096</v>
      </c>
      <c r="E1050" s="18" t="s">
        <v>1350</v>
      </c>
      <c r="F1050" s="21">
        <v>3000</v>
      </c>
      <c r="G1050" s="20">
        <f t="shared" si="51"/>
        <v>3000</v>
      </c>
      <c r="H1050" s="41"/>
    </row>
    <row r="1051" spans="1:8" ht="36">
      <c r="A1051" s="228" t="s">
        <v>1410</v>
      </c>
      <c r="B1051" s="18" t="s">
        <v>278</v>
      </c>
      <c r="C1051" s="18" t="s">
        <v>281</v>
      </c>
      <c r="D1051" s="18" t="s">
        <v>1096</v>
      </c>
      <c r="E1051" s="18" t="s">
        <v>1769</v>
      </c>
      <c r="F1051" s="21">
        <v>250</v>
      </c>
      <c r="G1051" s="20">
        <f t="shared" si="51"/>
        <v>250</v>
      </c>
      <c r="H1051" s="41"/>
    </row>
    <row r="1052" spans="1:8" ht="84">
      <c r="A1052" s="228" t="s">
        <v>1262</v>
      </c>
      <c r="B1052" s="18" t="s">
        <v>278</v>
      </c>
      <c r="C1052" s="18" t="s">
        <v>281</v>
      </c>
      <c r="D1052" s="18" t="s">
        <v>1096</v>
      </c>
      <c r="E1052" s="18" t="s">
        <v>1769</v>
      </c>
      <c r="F1052" s="21">
        <v>734</v>
      </c>
      <c r="G1052" s="20">
        <f t="shared" si="51"/>
        <v>734</v>
      </c>
      <c r="H1052" s="41"/>
    </row>
    <row r="1053" spans="1:8" ht="36">
      <c r="A1053" s="19" t="s">
        <v>295</v>
      </c>
      <c r="B1053" s="18" t="s">
        <v>278</v>
      </c>
      <c r="C1053" s="18" t="s">
        <v>281</v>
      </c>
      <c r="D1053" s="18" t="s">
        <v>1095</v>
      </c>
      <c r="E1053" s="18" t="s">
        <v>384</v>
      </c>
      <c r="F1053" s="20">
        <f>F1054</f>
        <v>3200</v>
      </c>
      <c r="G1053" s="20">
        <f t="shared" si="50"/>
        <v>3200</v>
      </c>
      <c r="H1053" s="41"/>
    </row>
    <row r="1054" spans="1:8" ht="24">
      <c r="A1054" s="19" t="s">
        <v>419</v>
      </c>
      <c r="B1054" s="18" t="s">
        <v>278</v>
      </c>
      <c r="C1054" s="18" t="s">
        <v>281</v>
      </c>
      <c r="D1054" s="18" t="s">
        <v>1095</v>
      </c>
      <c r="E1054" s="18" t="s">
        <v>1153</v>
      </c>
      <c r="F1054" s="21">
        <v>3200</v>
      </c>
      <c r="G1054" s="20">
        <f t="shared" si="50"/>
        <v>3200</v>
      </c>
      <c r="H1054" s="41"/>
    </row>
    <row r="1055" spans="1:8" ht="64.5" customHeight="1">
      <c r="A1055" s="256" t="s">
        <v>146</v>
      </c>
      <c r="B1055" s="18" t="s">
        <v>278</v>
      </c>
      <c r="C1055" s="18" t="s">
        <v>281</v>
      </c>
      <c r="D1055" s="18" t="s">
        <v>853</v>
      </c>
      <c r="E1055" s="18" t="s">
        <v>384</v>
      </c>
      <c r="F1055" s="20">
        <f>F1057</f>
        <v>2321.3</v>
      </c>
      <c r="G1055" s="20">
        <f t="shared" si="50"/>
        <v>2321.3</v>
      </c>
      <c r="H1055" s="41"/>
    </row>
    <row r="1056" spans="1:8" ht="132" hidden="1">
      <c r="A1056" s="227" t="s">
        <v>566</v>
      </c>
      <c r="B1056" s="18" t="s">
        <v>278</v>
      </c>
      <c r="C1056" s="18" t="s">
        <v>281</v>
      </c>
      <c r="D1056" s="18" t="s">
        <v>853</v>
      </c>
      <c r="E1056" s="18" t="s">
        <v>384</v>
      </c>
      <c r="F1056" s="21"/>
      <c r="G1056" s="20">
        <f t="shared" si="50"/>
        <v>0</v>
      </c>
      <c r="H1056" s="41"/>
    </row>
    <row r="1057" spans="1:8" ht="24">
      <c r="A1057" s="19" t="s">
        <v>1459</v>
      </c>
      <c r="B1057" s="18" t="s">
        <v>278</v>
      </c>
      <c r="C1057" s="18" t="s">
        <v>281</v>
      </c>
      <c r="D1057" s="18" t="s">
        <v>853</v>
      </c>
      <c r="E1057" s="18" t="s">
        <v>1455</v>
      </c>
      <c r="F1057" s="21">
        <v>2321.3</v>
      </c>
      <c r="G1057" s="20">
        <f t="shared" si="50"/>
        <v>2321.3</v>
      </c>
      <c r="H1057" s="41"/>
    </row>
    <row r="1058" spans="1:8" ht="15">
      <c r="A1058" s="32" t="s">
        <v>26</v>
      </c>
      <c r="B1058" s="18" t="s">
        <v>278</v>
      </c>
      <c r="C1058" s="18" t="s">
        <v>319</v>
      </c>
      <c r="D1058" s="255"/>
      <c r="E1058" s="18"/>
      <c r="F1058" s="20">
        <f>F1063+F1059</f>
        <v>34870</v>
      </c>
      <c r="G1058" s="20">
        <f>F1058-H1058</f>
        <v>0</v>
      </c>
      <c r="H1058" s="20">
        <f>H1063+H1059</f>
        <v>34870</v>
      </c>
    </row>
    <row r="1059" spans="1:8" ht="15.75" hidden="1">
      <c r="A1059" s="34" t="s">
        <v>1427</v>
      </c>
      <c r="B1059" s="18" t="s">
        <v>278</v>
      </c>
      <c r="C1059" s="18" t="s">
        <v>319</v>
      </c>
      <c r="D1059" s="306" t="s">
        <v>1426</v>
      </c>
      <c r="E1059" s="18"/>
      <c r="F1059" s="20">
        <f>F1060</f>
        <v>0</v>
      </c>
      <c r="G1059" s="20">
        <f>F1059-H1059</f>
        <v>0</v>
      </c>
      <c r="H1059" s="20">
        <f>H1060</f>
        <v>0</v>
      </c>
    </row>
    <row r="1060" spans="1:8" ht="60" hidden="1">
      <c r="A1060" s="38" t="s">
        <v>335</v>
      </c>
      <c r="B1060" s="18" t="s">
        <v>278</v>
      </c>
      <c r="C1060" s="18" t="s">
        <v>319</v>
      </c>
      <c r="D1060" s="18" t="s">
        <v>508</v>
      </c>
      <c r="E1060" s="18" t="s">
        <v>384</v>
      </c>
      <c r="F1060" s="20">
        <f>F1061</f>
        <v>0</v>
      </c>
      <c r="G1060" s="20">
        <f t="shared" si="50"/>
        <v>0</v>
      </c>
      <c r="H1060" s="20">
        <f>H1061</f>
        <v>0</v>
      </c>
    </row>
    <row r="1061" spans="1:8" ht="24.75" hidden="1">
      <c r="A1061" s="38" t="s">
        <v>1588</v>
      </c>
      <c r="B1061" s="18" t="s">
        <v>278</v>
      </c>
      <c r="C1061" s="18" t="s">
        <v>319</v>
      </c>
      <c r="D1061" s="18" t="s">
        <v>508</v>
      </c>
      <c r="E1061" s="18" t="s">
        <v>1581</v>
      </c>
      <c r="F1061" s="21"/>
      <c r="G1061" s="20">
        <f t="shared" si="50"/>
        <v>0</v>
      </c>
      <c r="H1061" s="21"/>
    </row>
    <row r="1062" spans="1:8" ht="15">
      <c r="A1062" s="33" t="s">
        <v>1592</v>
      </c>
      <c r="B1062" s="18" t="s">
        <v>278</v>
      </c>
      <c r="C1062" s="18" t="s">
        <v>319</v>
      </c>
      <c r="D1062" s="18" t="s">
        <v>1426</v>
      </c>
      <c r="E1062" s="18"/>
      <c r="F1062" s="20">
        <f>F1063</f>
        <v>34870</v>
      </c>
      <c r="G1062" s="20">
        <f t="shared" si="50"/>
        <v>0</v>
      </c>
      <c r="H1062" s="20">
        <f>H1063</f>
        <v>34870</v>
      </c>
    </row>
    <row r="1063" spans="1:8" ht="95.25" customHeight="1">
      <c r="A1063" s="38" t="s">
        <v>1382</v>
      </c>
      <c r="B1063" s="18" t="s">
        <v>278</v>
      </c>
      <c r="C1063" s="18" t="s">
        <v>319</v>
      </c>
      <c r="D1063" s="18" t="s">
        <v>1023</v>
      </c>
      <c r="E1063" s="18" t="s">
        <v>384</v>
      </c>
      <c r="F1063" s="20">
        <f>F1066+F1067</f>
        <v>34870</v>
      </c>
      <c r="G1063" s="20">
        <f t="shared" si="50"/>
        <v>0</v>
      </c>
      <c r="H1063" s="20">
        <f>H1066+H1067</f>
        <v>34870</v>
      </c>
    </row>
    <row r="1064" spans="1:8" ht="24.75" hidden="1">
      <c r="A1064" s="38" t="s">
        <v>1274</v>
      </c>
      <c r="B1064" s="18" t="s">
        <v>278</v>
      </c>
      <c r="C1064" s="18" t="s">
        <v>319</v>
      </c>
      <c r="D1064" s="18" t="s">
        <v>27</v>
      </c>
      <c r="E1064" s="18" t="s">
        <v>1275</v>
      </c>
      <c r="F1064" s="21">
        <v>0</v>
      </c>
      <c r="G1064" s="21">
        <f t="shared" si="50"/>
        <v>0</v>
      </c>
      <c r="H1064" s="21">
        <v>0</v>
      </c>
    </row>
    <row r="1065" spans="1:8" ht="24.75" hidden="1">
      <c r="A1065" s="19" t="s">
        <v>115</v>
      </c>
      <c r="B1065" s="18" t="s">
        <v>278</v>
      </c>
      <c r="C1065" s="18" t="s">
        <v>319</v>
      </c>
      <c r="D1065" s="18" t="s">
        <v>27</v>
      </c>
      <c r="E1065" s="18" t="s">
        <v>1275</v>
      </c>
      <c r="F1065" s="21"/>
      <c r="G1065" s="21"/>
      <c r="H1065" s="21"/>
    </row>
    <row r="1066" spans="1:8" ht="36">
      <c r="A1066" s="38" t="s">
        <v>854</v>
      </c>
      <c r="B1066" s="18" t="s">
        <v>278</v>
      </c>
      <c r="C1066" s="18" t="s">
        <v>319</v>
      </c>
      <c r="D1066" s="18" t="s">
        <v>1023</v>
      </c>
      <c r="E1066" s="18" t="s">
        <v>185</v>
      </c>
      <c r="F1066" s="21">
        <v>34870</v>
      </c>
      <c r="G1066" s="21">
        <f>F1066-H1066</f>
        <v>0</v>
      </c>
      <c r="H1066" s="21">
        <v>34870</v>
      </c>
    </row>
    <row r="1067" spans="1:8" ht="108" hidden="1">
      <c r="A1067" s="38" t="s">
        <v>1024</v>
      </c>
      <c r="B1067" s="18" t="s">
        <v>278</v>
      </c>
      <c r="C1067" s="18" t="s">
        <v>319</v>
      </c>
      <c r="D1067" s="18" t="s">
        <v>678</v>
      </c>
      <c r="E1067" s="18" t="s">
        <v>384</v>
      </c>
      <c r="F1067" s="20">
        <f>F1068</f>
        <v>0</v>
      </c>
      <c r="G1067" s="21">
        <f>F1067-H1067</f>
        <v>0</v>
      </c>
      <c r="H1067" s="20">
        <f>H1068</f>
        <v>0</v>
      </c>
    </row>
    <row r="1068" spans="1:8" ht="36" hidden="1">
      <c r="A1068" s="38" t="s">
        <v>854</v>
      </c>
      <c r="B1068" s="18" t="s">
        <v>278</v>
      </c>
      <c r="C1068" s="18" t="s">
        <v>319</v>
      </c>
      <c r="D1068" s="18" t="s">
        <v>678</v>
      </c>
      <c r="E1068" s="18" t="s">
        <v>185</v>
      </c>
      <c r="F1068" s="21"/>
      <c r="G1068" s="21">
        <f>F1068-H1068</f>
        <v>0</v>
      </c>
      <c r="H1068" s="21"/>
    </row>
    <row r="1069" spans="1:8" ht="72" hidden="1">
      <c r="A1069" s="38" t="s">
        <v>1484</v>
      </c>
      <c r="B1069" s="18" t="s">
        <v>278</v>
      </c>
      <c r="C1069" s="18" t="s">
        <v>319</v>
      </c>
      <c r="D1069" s="18"/>
      <c r="E1069" s="18"/>
      <c r="F1069" s="21"/>
      <c r="G1069" s="20">
        <f>F1069-H1069</f>
        <v>0</v>
      </c>
      <c r="H1069" s="21"/>
    </row>
    <row r="1070" spans="1:8" ht="15.75" hidden="1">
      <c r="A1070" s="19" t="s">
        <v>1005</v>
      </c>
      <c r="B1070" s="18" t="s">
        <v>278</v>
      </c>
      <c r="C1070" s="18" t="s">
        <v>319</v>
      </c>
      <c r="D1070" s="18"/>
      <c r="E1070" s="18"/>
      <c r="F1070" s="20">
        <f>F1071+F1072</f>
        <v>0</v>
      </c>
      <c r="G1070" s="20">
        <f>G1071+G1072</f>
        <v>0</v>
      </c>
      <c r="H1070" s="20">
        <f>H1071+H1072</f>
        <v>0</v>
      </c>
    </row>
    <row r="1071" spans="1:8" ht="24.75" hidden="1">
      <c r="A1071" s="19" t="s">
        <v>1486</v>
      </c>
      <c r="B1071" s="18" t="s">
        <v>278</v>
      </c>
      <c r="C1071" s="18" t="s">
        <v>319</v>
      </c>
      <c r="D1071" s="18" t="s">
        <v>899</v>
      </c>
      <c r="E1071" s="18" t="s">
        <v>1485</v>
      </c>
      <c r="F1071" s="21"/>
      <c r="G1071" s="20">
        <f>F1071-H1071</f>
        <v>0</v>
      </c>
      <c r="H1071" s="21"/>
    </row>
    <row r="1072" spans="1:8" ht="32.25" customHeight="1" hidden="1">
      <c r="A1072" s="19" t="s">
        <v>405</v>
      </c>
      <c r="B1072" s="18" t="s">
        <v>278</v>
      </c>
      <c r="C1072" s="18" t="s">
        <v>319</v>
      </c>
      <c r="D1072" s="18" t="s">
        <v>899</v>
      </c>
      <c r="E1072" s="18" t="s">
        <v>1487</v>
      </c>
      <c r="F1072" s="21"/>
      <c r="G1072" s="20">
        <f>F1072-H1072</f>
        <v>0</v>
      </c>
      <c r="H1072" s="21"/>
    </row>
    <row r="1073" spans="1:8" ht="15.75">
      <c r="A1073" s="25" t="s">
        <v>1376</v>
      </c>
      <c r="B1073" s="24" t="s">
        <v>109</v>
      </c>
      <c r="C1073" s="24"/>
      <c r="D1073" s="24"/>
      <c r="E1073" s="24"/>
      <c r="F1073" s="2">
        <f>F1074</f>
        <v>110031</v>
      </c>
      <c r="G1073" s="2">
        <f>G1074</f>
        <v>110031</v>
      </c>
      <c r="H1073" s="2">
        <f>H1074+H1079</f>
        <v>0</v>
      </c>
    </row>
    <row r="1074" spans="1:8" ht="15">
      <c r="A1074" s="32" t="s">
        <v>1377</v>
      </c>
      <c r="B1074" s="18" t="s">
        <v>109</v>
      </c>
      <c r="C1074" s="18" t="s">
        <v>539</v>
      </c>
      <c r="D1074" s="28"/>
      <c r="E1074" s="28"/>
      <c r="F1074" s="31">
        <f>F1075+F1080+F1091+F1098+F1105</f>
        <v>110031</v>
      </c>
      <c r="G1074" s="31">
        <f>G1075+G1080+G1091+G1098+G1105</f>
        <v>110031</v>
      </c>
      <c r="H1074" s="31">
        <f>H1075+H1142</f>
        <v>0</v>
      </c>
    </row>
    <row r="1075" spans="1:8" ht="36.75" hidden="1">
      <c r="A1075" s="40" t="s">
        <v>867</v>
      </c>
      <c r="B1075" s="18" t="s">
        <v>109</v>
      </c>
      <c r="C1075" s="18" t="s">
        <v>539</v>
      </c>
      <c r="D1075" s="18" t="s">
        <v>113</v>
      </c>
      <c r="E1075" s="18"/>
      <c r="F1075" s="20">
        <f>F1076</f>
        <v>0</v>
      </c>
      <c r="G1075" s="20">
        <f>G1076</f>
        <v>0</v>
      </c>
      <c r="H1075" s="31">
        <f>H1076</f>
        <v>0</v>
      </c>
    </row>
    <row r="1076" spans="1:8" ht="36.75" hidden="1">
      <c r="A1076" s="81" t="s">
        <v>353</v>
      </c>
      <c r="B1076" s="18" t="s">
        <v>109</v>
      </c>
      <c r="C1076" s="18" t="s">
        <v>539</v>
      </c>
      <c r="D1076" s="18" t="s">
        <v>1031</v>
      </c>
      <c r="E1076" s="18" t="s">
        <v>384</v>
      </c>
      <c r="F1076" s="20">
        <f>F1079+F1078</f>
        <v>0</v>
      </c>
      <c r="G1076" s="20">
        <f aca="true" t="shared" si="52" ref="G1076:G1141">F1076-H1076</f>
        <v>0</v>
      </c>
      <c r="H1076" s="21"/>
    </row>
    <row r="1077" spans="1:8" ht="24.75" hidden="1">
      <c r="A1077" s="81" t="s">
        <v>1348</v>
      </c>
      <c r="B1077" s="18" t="s">
        <v>109</v>
      </c>
      <c r="C1077" s="18" t="s">
        <v>539</v>
      </c>
      <c r="D1077" s="18" t="s">
        <v>1031</v>
      </c>
      <c r="E1077" s="18" t="s">
        <v>1589</v>
      </c>
      <c r="F1077" s="20"/>
      <c r="G1077" s="20">
        <f t="shared" si="52"/>
        <v>0</v>
      </c>
      <c r="H1077" s="21"/>
    </row>
    <row r="1078" spans="1:8" ht="48.75" hidden="1">
      <c r="A1078" s="81" t="s">
        <v>1058</v>
      </c>
      <c r="B1078" s="18" t="s">
        <v>109</v>
      </c>
      <c r="C1078" s="18" t="s">
        <v>539</v>
      </c>
      <c r="D1078" s="18" t="s">
        <v>1031</v>
      </c>
      <c r="E1078" s="18" t="s">
        <v>1589</v>
      </c>
      <c r="F1078" s="21"/>
      <c r="G1078" s="20">
        <f t="shared" si="52"/>
        <v>0</v>
      </c>
      <c r="H1078" s="21"/>
    </row>
    <row r="1079" spans="1:8" ht="36" hidden="1">
      <c r="A1079" s="38" t="s">
        <v>354</v>
      </c>
      <c r="B1079" s="18" t="s">
        <v>109</v>
      </c>
      <c r="C1079" s="18" t="s">
        <v>539</v>
      </c>
      <c r="D1079" s="18" t="s">
        <v>1031</v>
      </c>
      <c r="E1079" s="18" t="s">
        <v>935</v>
      </c>
      <c r="F1079" s="21"/>
      <c r="G1079" s="20">
        <f t="shared" si="52"/>
        <v>0</v>
      </c>
      <c r="H1079" s="21">
        <f>H1080</f>
        <v>0</v>
      </c>
    </row>
    <row r="1080" spans="1:8" ht="24" hidden="1">
      <c r="A1080" s="33" t="s">
        <v>2</v>
      </c>
      <c r="B1080" s="18" t="s">
        <v>109</v>
      </c>
      <c r="C1080" s="18" t="s">
        <v>539</v>
      </c>
      <c r="D1080" s="18" t="s">
        <v>3</v>
      </c>
      <c r="E1080" s="18"/>
      <c r="F1080" s="20">
        <f>F1081+F1087</f>
        <v>0</v>
      </c>
      <c r="G1080" s="20">
        <f t="shared" si="52"/>
        <v>0</v>
      </c>
      <c r="H1080" s="21">
        <f>H1081</f>
        <v>0</v>
      </c>
    </row>
    <row r="1081" spans="1:8" ht="24.75" hidden="1">
      <c r="A1081" s="19" t="s">
        <v>912</v>
      </c>
      <c r="B1081" s="18" t="s">
        <v>109</v>
      </c>
      <c r="C1081" s="18" t="s">
        <v>539</v>
      </c>
      <c r="D1081" s="18" t="s">
        <v>1182</v>
      </c>
      <c r="E1081" s="18" t="s">
        <v>384</v>
      </c>
      <c r="F1081" s="20">
        <f>F1082</f>
        <v>0</v>
      </c>
      <c r="G1081" s="20">
        <f t="shared" si="52"/>
        <v>0</v>
      </c>
      <c r="H1081" s="21">
        <f>H1092</f>
        <v>0</v>
      </c>
    </row>
    <row r="1082" spans="1:8" ht="24.75" hidden="1">
      <c r="A1082" s="19" t="s">
        <v>785</v>
      </c>
      <c r="B1082" s="18" t="s">
        <v>109</v>
      </c>
      <c r="C1082" s="18" t="s">
        <v>539</v>
      </c>
      <c r="D1082" s="18" t="s">
        <v>1182</v>
      </c>
      <c r="E1082" s="18" t="s">
        <v>70</v>
      </c>
      <c r="F1082" s="20">
        <f>F1083+F1084</f>
        <v>0</v>
      </c>
      <c r="G1082" s="20">
        <f t="shared" si="52"/>
        <v>0</v>
      </c>
      <c r="H1082" s="21"/>
    </row>
    <row r="1083" spans="1:8" ht="24.75" hidden="1">
      <c r="A1083" s="19" t="s">
        <v>68</v>
      </c>
      <c r="B1083" s="18" t="s">
        <v>109</v>
      </c>
      <c r="C1083" s="18" t="s">
        <v>539</v>
      </c>
      <c r="D1083" s="18" t="s">
        <v>1182</v>
      </c>
      <c r="E1083" s="18" t="s">
        <v>1807</v>
      </c>
      <c r="F1083" s="21"/>
      <c r="G1083" s="20">
        <f t="shared" si="52"/>
        <v>0</v>
      </c>
      <c r="H1083" s="21"/>
    </row>
    <row r="1084" spans="1:8" ht="24.75" hidden="1">
      <c r="A1084" s="19" t="s">
        <v>1252</v>
      </c>
      <c r="B1084" s="18" t="s">
        <v>109</v>
      </c>
      <c r="C1084" s="18" t="s">
        <v>539</v>
      </c>
      <c r="D1084" s="18" t="s">
        <v>1182</v>
      </c>
      <c r="E1084" s="18" t="s">
        <v>1068</v>
      </c>
      <c r="F1084" s="20">
        <f>F1085+F1086</f>
        <v>0</v>
      </c>
      <c r="G1084" s="20">
        <f t="shared" si="52"/>
        <v>0</v>
      </c>
      <c r="H1084" s="21"/>
    </row>
    <row r="1085" spans="1:8" ht="24.75" hidden="1">
      <c r="A1085" s="19" t="s">
        <v>498</v>
      </c>
      <c r="B1085" s="18" t="s">
        <v>109</v>
      </c>
      <c r="C1085" s="18" t="s">
        <v>539</v>
      </c>
      <c r="D1085" s="18" t="s">
        <v>1182</v>
      </c>
      <c r="E1085" s="18" t="s">
        <v>1068</v>
      </c>
      <c r="F1085" s="21"/>
      <c r="G1085" s="20">
        <f t="shared" si="52"/>
        <v>0</v>
      </c>
      <c r="H1085" s="21"/>
    </row>
    <row r="1086" spans="1:8" ht="24.75" hidden="1">
      <c r="A1086" s="301" t="s">
        <v>1162</v>
      </c>
      <c r="B1086" s="18" t="s">
        <v>109</v>
      </c>
      <c r="C1086" s="18" t="s">
        <v>539</v>
      </c>
      <c r="D1086" s="18" t="s">
        <v>1182</v>
      </c>
      <c r="E1086" s="18" t="s">
        <v>1068</v>
      </c>
      <c r="F1086" s="21"/>
      <c r="G1086" s="20">
        <f t="shared" si="52"/>
        <v>0</v>
      </c>
      <c r="H1086" s="21"/>
    </row>
    <row r="1087" spans="1:8" ht="24.75" hidden="1">
      <c r="A1087" s="19" t="s">
        <v>402</v>
      </c>
      <c r="B1087" s="18" t="s">
        <v>109</v>
      </c>
      <c r="C1087" s="18" t="s">
        <v>539</v>
      </c>
      <c r="D1087" s="18" t="s">
        <v>1182</v>
      </c>
      <c r="E1087" s="18" t="s">
        <v>403</v>
      </c>
      <c r="F1087" s="20">
        <f>F1088+F1089</f>
        <v>0</v>
      </c>
      <c r="G1087" s="20">
        <f t="shared" si="52"/>
        <v>0</v>
      </c>
      <c r="H1087" s="21"/>
    </row>
    <row r="1088" spans="1:8" ht="24.75" hidden="1">
      <c r="A1088" s="19" t="s">
        <v>628</v>
      </c>
      <c r="B1088" s="18" t="s">
        <v>109</v>
      </c>
      <c r="C1088" s="18" t="s">
        <v>539</v>
      </c>
      <c r="D1088" s="18" t="s">
        <v>1182</v>
      </c>
      <c r="E1088" s="18" t="s">
        <v>404</v>
      </c>
      <c r="F1088" s="21"/>
      <c r="G1088" s="20">
        <f t="shared" si="52"/>
        <v>0</v>
      </c>
      <c r="H1088" s="21"/>
    </row>
    <row r="1089" spans="1:8" ht="24.75" hidden="1">
      <c r="A1089" s="19" t="s">
        <v>499</v>
      </c>
      <c r="B1089" s="18" t="s">
        <v>109</v>
      </c>
      <c r="C1089" s="18" t="s">
        <v>539</v>
      </c>
      <c r="D1089" s="18" t="s">
        <v>961</v>
      </c>
      <c r="E1089" s="18" t="s">
        <v>786</v>
      </c>
      <c r="F1089" s="20">
        <f>F1090+F1096+F1097</f>
        <v>0</v>
      </c>
      <c r="G1089" s="20">
        <f t="shared" si="52"/>
        <v>0</v>
      </c>
      <c r="H1089" s="21"/>
    </row>
    <row r="1090" spans="1:8" ht="24.75" hidden="1">
      <c r="A1090" s="19" t="s">
        <v>500</v>
      </c>
      <c r="B1090" s="18" t="s">
        <v>109</v>
      </c>
      <c r="C1090" s="18" t="s">
        <v>539</v>
      </c>
      <c r="D1090" s="18" t="s">
        <v>961</v>
      </c>
      <c r="E1090" s="18" t="s">
        <v>786</v>
      </c>
      <c r="F1090" s="21"/>
      <c r="G1090" s="20">
        <f t="shared" si="52"/>
        <v>0</v>
      </c>
      <c r="H1090" s="21"/>
    </row>
    <row r="1091" spans="1:8" ht="24" hidden="1">
      <c r="A1091" s="33" t="s">
        <v>625</v>
      </c>
      <c r="B1091" s="18" t="s">
        <v>109</v>
      </c>
      <c r="C1091" s="18" t="s">
        <v>539</v>
      </c>
      <c r="D1091" s="18" t="s">
        <v>1183</v>
      </c>
      <c r="E1091" s="18"/>
      <c r="F1091" s="20">
        <f>F1092</f>
        <v>0</v>
      </c>
      <c r="G1091" s="20">
        <f t="shared" si="52"/>
        <v>0</v>
      </c>
      <c r="H1091" s="21"/>
    </row>
    <row r="1092" spans="1:8" ht="24.75" hidden="1">
      <c r="A1092" s="19" t="s">
        <v>785</v>
      </c>
      <c r="B1092" s="18" t="s">
        <v>109</v>
      </c>
      <c r="C1092" s="18" t="s">
        <v>539</v>
      </c>
      <c r="D1092" s="18" t="s">
        <v>1183</v>
      </c>
      <c r="E1092" s="18" t="s">
        <v>70</v>
      </c>
      <c r="F1092" s="20">
        <f>F1093+F1094</f>
        <v>0</v>
      </c>
      <c r="G1092" s="20">
        <f t="shared" si="52"/>
        <v>0</v>
      </c>
      <c r="H1092" s="21"/>
    </row>
    <row r="1093" spans="1:8" ht="24.75" hidden="1">
      <c r="A1093" s="19" t="s">
        <v>68</v>
      </c>
      <c r="B1093" s="18" t="s">
        <v>109</v>
      </c>
      <c r="C1093" s="18" t="s">
        <v>539</v>
      </c>
      <c r="D1093" s="18" t="s">
        <v>1183</v>
      </c>
      <c r="E1093" s="18" t="s">
        <v>1807</v>
      </c>
      <c r="F1093" s="21"/>
      <c r="G1093" s="20">
        <f t="shared" si="52"/>
        <v>0</v>
      </c>
      <c r="H1093" s="21"/>
    </row>
    <row r="1094" spans="1:8" ht="24.75" hidden="1">
      <c r="A1094" s="19" t="s">
        <v>1516</v>
      </c>
      <c r="B1094" s="18" t="s">
        <v>109</v>
      </c>
      <c r="C1094" s="18" t="s">
        <v>539</v>
      </c>
      <c r="D1094" s="18" t="s">
        <v>1183</v>
      </c>
      <c r="E1094" s="18" t="s">
        <v>1068</v>
      </c>
      <c r="F1094" s="20">
        <f>F1095</f>
        <v>0</v>
      </c>
      <c r="G1094" s="20">
        <f t="shared" si="52"/>
        <v>0</v>
      </c>
      <c r="H1094" s="21"/>
    </row>
    <row r="1095" spans="1:8" ht="24.75" hidden="1">
      <c r="A1095" s="19" t="s">
        <v>626</v>
      </c>
      <c r="B1095" s="18" t="s">
        <v>109</v>
      </c>
      <c r="C1095" s="18" t="s">
        <v>539</v>
      </c>
      <c r="D1095" s="18" t="s">
        <v>627</v>
      </c>
      <c r="E1095" s="18" t="s">
        <v>1068</v>
      </c>
      <c r="F1095" s="21">
        <f>2000-2000</f>
        <v>0</v>
      </c>
      <c r="G1095" s="20">
        <f t="shared" si="52"/>
        <v>0</v>
      </c>
      <c r="H1095" s="21"/>
    </row>
    <row r="1096" spans="1:8" ht="24.75" hidden="1">
      <c r="A1096" s="19" t="s">
        <v>71</v>
      </c>
      <c r="B1096" s="18" t="s">
        <v>109</v>
      </c>
      <c r="C1096" s="18" t="s">
        <v>539</v>
      </c>
      <c r="D1096" s="18" t="s">
        <v>961</v>
      </c>
      <c r="E1096" s="18" t="s">
        <v>786</v>
      </c>
      <c r="F1096" s="21"/>
      <c r="G1096" s="20">
        <f t="shared" si="52"/>
        <v>0</v>
      </c>
      <c r="H1096" s="21"/>
    </row>
    <row r="1097" spans="1:8" ht="24.75" hidden="1">
      <c r="A1097" s="19" t="s">
        <v>72</v>
      </c>
      <c r="B1097" s="18" t="s">
        <v>109</v>
      </c>
      <c r="C1097" s="18" t="s">
        <v>539</v>
      </c>
      <c r="D1097" s="18" t="s">
        <v>961</v>
      </c>
      <c r="E1097" s="18" t="s">
        <v>786</v>
      </c>
      <c r="F1097" s="21"/>
      <c r="G1097" s="20">
        <f t="shared" si="52"/>
        <v>0</v>
      </c>
      <c r="H1097" s="21"/>
    </row>
    <row r="1098" spans="1:8" ht="36" hidden="1">
      <c r="A1098" s="302" t="s">
        <v>1804</v>
      </c>
      <c r="B1098" s="18" t="s">
        <v>109</v>
      </c>
      <c r="C1098" s="18" t="s">
        <v>539</v>
      </c>
      <c r="D1098" s="18" t="s">
        <v>1805</v>
      </c>
      <c r="E1098" s="18" t="s">
        <v>384</v>
      </c>
      <c r="F1098" s="20">
        <f>F1099+F1101</f>
        <v>0</v>
      </c>
      <c r="G1098" s="20">
        <f t="shared" si="52"/>
        <v>0</v>
      </c>
      <c r="H1098" s="21"/>
    </row>
    <row r="1099" spans="1:8" ht="24.75" hidden="1">
      <c r="A1099" s="301" t="s">
        <v>73</v>
      </c>
      <c r="B1099" s="18" t="s">
        <v>109</v>
      </c>
      <c r="C1099" s="18" t="s">
        <v>539</v>
      </c>
      <c r="D1099" s="18" t="s">
        <v>1805</v>
      </c>
      <c r="E1099" s="18" t="s">
        <v>1068</v>
      </c>
      <c r="F1099" s="20">
        <f>F1100</f>
        <v>0</v>
      </c>
      <c r="G1099" s="20">
        <f t="shared" si="52"/>
        <v>0</v>
      </c>
      <c r="H1099" s="21"/>
    </row>
    <row r="1100" spans="1:8" ht="24.75" hidden="1">
      <c r="A1100" s="19" t="s">
        <v>74</v>
      </c>
      <c r="B1100" s="18" t="s">
        <v>109</v>
      </c>
      <c r="C1100" s="18" t="s">
        <v>539</v>
      </c>
      <c r="D1100" s="18" t="s">
        <v>1805</v>
      </c>
      <c r="E1100" s="18" t="s">
        <v>1068</v>
      </c>
      <c r="F1100" s="21"/>
      <c r="G1100" s="20">
        <f t="shared" si="52"/>
        <v>0</v>
      </c>
      <c r="H1100" s="21"/>
    </row>
    <row r="1101" spans="1:8" ht="24.75" hidden="1">
      <c r="A1101" s="19" t="s">
        <v>499</v>
      </c>
      <c r="B1101" s="18" t="s">
        <v>109</v>
      </c>
      <c r="C1101" s="18" t="s">
        <v>539</v>
      </c>
      <c r="D1101" s="18" t="s">
        <v>1805</v>
      </c>
      <c r="E1101" s="18" t="s">
        <v>786</v>
      </c>
      <c r="F1101" s="20">
        <f>F1102+F1103+F1104</f>
        <v>0</v>
      </c>
      <c r="G1101" s="20">
        <f t="shared" si="52"/>
        <v>0</v>
      </c>
      <c r="H1101" s="21"/>
    </row>
    <row r="1102" spans="1:8" ht="36" hidden="1">
      <c r="A1102" s="19" t="s">
        <v>75</v>
      </c>
      <c r="B1102" s="18" t="s">
        <v>109</v>
      </c>
      <c r="C1102" s="18" t="s">
        <v>539</v>
      </c>
      <c r="D1102" s="18" t="s">
        <v>1805</v>
      </c>
      <c r="E1102" s="18" t="s">
        <v>786</v>
      </c>
      <c r="F1102" s="21"/>
      <c r="G1102" s="20">
        <f t="shared" si="52"/>
        <v>0</v>
      </c>
      <c r="H1102" s="21"/>
    </row>
    <row r="1103" spans="1:8" ht="36" hidden="1">
      <c r="A1103" s="19" t="s">
        <v>1283</v>
      </c>
      <c r="B1103" s="304" t="s">
        <v>109</v>
      </c>
      <c r="C1103" s="305" t="s">
        <v>539</v>
      </c>
      <c r="D1103" s="305" t="s">
        <v>1805</v>
      </c>
      <c r="E1103" s="305" t="s">
        <v>786</v>
      </c>
      <c r="F1103" s="21"/>
      <c r="G1103" s="20">
        <f t="shared" si="52"/>
        <v>0</v>
      </c>
      <c r="H1103" s="21"/>
    </row>
    <row r="1104" spans="1:8" ht="36" hidden="1">
      <c r="A1104" s="19" t="s">
        <v>1284</v>
      </c>
      <c r="B1104" s="304" t="s">
        <v>109</v>
      </c>
      <c r="C1104" s="305" t="s">
        <v>539</v>
      </c>
      <c r="D1104" s="305" t="s">
        <v>1805</v>
      </c>
      <c r="E1104" s="305" t="s">
        <v>786</v>
      </c>
      <c r="F1104" s="21"/>
      <c r="G1104" s="20">
        <f t="shared" si="52"/>
        <v>0</v>
      </c>
      <c r="H1104" s="21"/>
    </row>
    <row r="1105" spans="1:8" ht="24">
      <c r="A1105" s="34" t="s">
        <v>808</v>
      </c>
      <c r="B1105" s="18" t="s">
        <v>109</v>
      </c>
      <c r="C1105" s="18" t="s">
        <v>539</v>
      </c>
      <c r="D1105" s="18" t="s">
        <v>807</v>
      </c>
      <c r="E1105" s="18"/>
      <c r="F1105" s="20">
        <f>F1106</f>
        <v>110031</v>
      </c>
      <c r="G1105" s="20">
        <f t="shared" si="52"/>
        <v>110031</v>
      </c>
      <c r="H1105" s="21"/>
    </row>
    <row r="1106" spans="1:8" ht="36">
      <c r="A1106" s="19" t="s">
        <v>1811</v>
      </c>
      <c r="B1106" s="18" t="s">
        <v>109</v>
      </c>
      <c r="C1106" s="18" t="s">
        <v>539</v>
      </c>
      <c r="D1106" s="18" t="s">
        <v>1383</v>
      </c>
      <c r="E1106" s="18" t="s">
        <v>384</v>
      </c>
      <c r="F1106" s="20">
        <f>F1107+F1114</f>
        <v>110031</v>
      </c>
      <c r="G1106" s="20">
        <f t="shared" si="52"/>
        <v>110031</v>
      </c>
      <c r="H1106" s="21"/>
    </row>
    <row r="1107" spans="1:8" ht="24">
      <c r="A1107" s="19" t="s">
        <v>785</v>
      </c>
      <c r="B1107" s="18" t="s">
        <v>109</v>
      </c>
      <c r="C1107" s="18" t="s">
        <v>539</v>
      </c>
      <c r="D1107" s="18" t="s">
        <v>1383</v>
      </c>
      <c r="E1107" s="18" t="s">
        <v>70</v>
      </c>
      <c r="F1107" s="20">
        <f>F1108+F1109</f>
        <v>30320</v>
      </c>
      <c r="G1107" s="20">
        <f t="shared" si="52"/>
        <v>30320</v>
      </c>
      <c r="H1107" s="21"/>
    </row>
    <row r="1108" spans="1:8" ht="24">
      <c r="A1108" s="19" t="s">
        <v>68</v>
      </c>
      <c r="B1108" s="18" t="s">
        <v>109</v>
      </c>
      <c r="C1108" s="18" t="s">
        <v>539</v>
      </c>
      <c r="D1108" s="18" t="s">
        <v>1383</v>
      </c>
      <c r="E1108" s="18" t="s">
        <v>1807</v>
      </c>
      <c r="F1108" s="21">
        <v>26216</v>
      </c>
      <c r="G1108" s="20">
        <f t="shared" si="52"/>
        <v>26216</v>
      </c>
      <c r="H1108" s="21"/>
    </row>
    <row r="1109" spans="1:8" ht="24">
      <c r="A1109" s="19" t="s">
        <v>1252</v>
      </c>
      <c r="B1109" s="18" t="s">
        <v>109</v>
      </c>
      <c r="C1109" s="18" t="s">
        <v>539</v>
      </c>
      <c r="D1109" s="18" t="s">
        <v>1383</v>
      </c>
      <c r="E1109" s="18" t="s">
        <v>1068</v>
      </c>
      <c r="F1109" s="20">
        <f>F1110+F1111+F1112+F1113</f>
        <v>4104</v>
      </c>
      <c r="G1109" s="20">
        <f t="shared" si="52"/>
        <v>4104</v>
      </c>
      <c r="H1109" s="21"/>
    </row>
    <row r="1110" spans="1:8" ht="36">
      <c r="A1110" s="19" t="s">
        <v>1812</v>
      </c>
      <c r="B1110" s="18" t="s">
        <v>109</v>
      </c>
      <c r="C1110" s="18" t="s">
        <v>539</v>
      </c>
      <c r="D1110" s="18" t="s">
        <v>1383</v>
      </c>
      <c r="E1110" s="18" t="s">
        <v>1068</v>
      </c>
      <c r="F1110" s="21">
        <v>3060</v>
      </c>
      <c r="G1110" s="20">
        <f t="shared" si="52"/>
        <v>3060</v>
      </c>
      <c r="H1110" s="21"/>
    </row>
    <row r="1111" spans="1:8" ht="24">
      <c r="A1111" s="19" t="s">
        <v>1462</v>
      </c>
      <c r="B1111" s="18" t="s">
        <v>109</v>
      </c>
      <c r="C1111" s="18" t="s">
        <v>539</v>
      </c>
      <c r="D1111" s="18" t="s">
        <v>1383</v>
      </c>
      <c r="E1111" s="18" t="s">
        <v>1068</v>
      </c>
      <c r="F1111" s="21">
        <v>794</v>
      </c>
      <c r="G1111" s="20">
        <f t="shared" si="52"/>
        <v>794</v>
      </c>
      <c r="H1111" s="21"/>
    </row>
    <row r="1112" spans="1:8" ht="24">
      <c r="A1112" s="19" t="s">
        <v>1544</v>
      </c>
      <c r="B1112" s="18" t="s">
        <v>109</v>
      </c>
      <c r="C1112" s="18" t="s">
        <v>539</v>
      </c>
      <c r="D1112" s="18" t="s">
        <v>1383</v>
      </c>
      <c r="E1112" s="18" t="s">
        <v>1068</v>
      </c>
      <c r="F1112" s="21">
        <v>100</v>
      </c>
      <c r="G1112" s="20">
        <f t="shared" si="52"/>
        <v>100</v>
      </c>
      <c r="H1112" s="21"/>
    </row>
    <row r="1113" spans="1:8" ht="24">
      <c r="A1113" s="19" t="s">
        <v>1316</v>
      </c>
      <c r="B1113" s="18" t="s">
        <v>109</v>
      </c>
      <c r="C1113" s="18" t="s">
        <v>539</v>
      </c>
      <c r="D1113" s="18" t="s">
        <v>1383</v>
      </c>
      <c r="E1113" s="18" t="s">
        <v>1068</v>
      </c>
      <c r="F1113" s="21">
        <v>150</v>
      </c>
      <c r="G1113" s="20">
        <f t="shared" si="52"/>
        <v>150</v>
      </c>
      <c r="H1113" s="21"/>
    </row>
    <row r="1114" spans="1:8" ht="24">
      <c r="A1114" s="19" t="s">
        <v>402</v>
      </c>
      <c r="B1114" s="18" t="s">
        <v>109</v>
      </c>
      <c r="C1114" s="18" t="s">
        <v>539</v>
      </c>
      <c r="D1114" s="18" t="s">
        <v>1383</v>
      </c>
      <c r="E1114" s="18" t="s">
        <v>403</v>
      </c>
      <c r="F1114" s="20">
        <f>F1115+F1116</f>
        <v>79711</v>
      </c>
      <c r="G1114" s="20">
        <f t="shared" si="52"/>
        <v>79711</v>
      </c>
      <c r="H1114" s="21"/>
    </row>
    <row r="1115" spans="1:8" ht="24">
      <c r="A1115" s="19" t="s">
        <v>628</v>
      </c>
      <c r="B1115" s="18" t="s">
        <v>109</v>
      </c>
      <c r="C1115" s="18" t="s">
        <v>539</v>
      </c>
      <c r="D1115" s="18" t="s">
        <v>1383</v>
      </c>
      <c r="E1115" s="18" t="s">
        <v>404</v>
      </c>
      <c r="F1115" s="21">
        <f>77501-1000-620</f>
        <v>75881</v>
      </c>
      <c r="G1115" s="20">
        <f t="shared" si="52"/>
        <v>75881</v>
      </c>
      <c r="H1115" s="21"/>
    </row>
    <row r="1116" spans="1:8" ht="24">
      <c r="A1116" s="19" t="s">
        <v>499</v>
      </c>
      <c r="B1116" s="18" t="s">
        <v>109</v>
      </c>
      <c r="C1116" s="18" t="s">
        <v>539</v>
      </c>
      <c r="D1116" s="18" t="s">
        <v>1383</v>
      </c>
      <c r="E1116" s="18" t="s">
        <v>786</v>
      </c>
      <c r="F1116" s="20">
        <f>F1119+F1120+F1121+F1117+F1118+F1122</f>
        <v>3830</v>
      </c>
      <c r="G1116" s="20">
        <f t="shared" si="52"/>
        <v>3830</v>
      </c>
      <c r="H1116" s="21"/>
    </row>
    <row r="1117" spans="1:8" ht="36">
      <c r="A1117" s="19" t="s">
        <v>872</v>
      </c>
      <c r="B1117" s="18" t="s">
        <v>109</v>
      </c>
      <c r="C1117" s="18" t="s">
        <v>539</v>
      </c>
      <c r="D1117" s="18" t="s">
        <v>1383</v>
      </c>
      <c r="E1117" s="18" t="s">
        <v>786</v>
      </c>
      <c r="F1117" s="21">
        <v>220</v>
      </c>
      <c r="G1117" s="20">
        <f t="shared" si="52"/>
        <v>220</v>
      </c>
      <c r="H1117" s="21"/>
    </row>
    <row r="1118" spans="1:8" ht="36">
      <c r="A1118" s="19" t="s">
        <v>873</v>
      </c>
      <c r="B1118" s="18" t="s">
        <v>109</v>
      </c>
      <c r="C1118" s="18" t="s">
        <v>539</v>
      </c>
      <c r="D1118" s="18" t="s">
        <v>1383</v>
      </c>
      <c r="E1118" s="18" t="s">
        <v>786</v>
      </c>
      <c r="F1118" s="21">
        <v>400</v>
      </c>
      <c r="G1118" s="20">
        <f t="shared" si="52"/>
        <v>400</v>
      </c>
      <c r="H1118" s="21"/>
    </row>
    <row r="1119" spans="1:8" ht="24">
      <c r="A1119" s="19" t="s">
        <v>1462</v>
      </c>
      <c r="B1119" s="18" t="s">
        <v>109</v>
      </c>
      <c r="C1119" s="18" t="s">
        <v>539</v>
      </c>
      <c r="D1119" s="18" t="s">
        <v>1383</v>
      </c>
      <c r="E1119" s="18" t="s">
        <v>786</v>
      </c>
      <c r="F1119" s="21">
        <f>1000+250</f>
        <v>1250</v>
      </c>
      <c r="G1119" s="20">
        <f t="shared" si="52"/>
        <v>1250</v>
      </c>
      <c r="H1119" s="21"/>
    </row>
    <row r="1120" spans="1:8" ht="24">
      <c r="A1120" s="19" t="s">
        <v>1813</v>
      </c>
      <c r="B1120" s="18" t="s">
        <v>109</v>
      </c>
      <c r="C1120" s="18" t="s">
        <v>539</v>
      </c>
      <c r="D1120" s="18" t="s">
        <v>1383</v>
      </c>
      <c r="E1120" s="18" t="s">
        <v>786</v>
      </c>
      <c r="F1120" s="21">
        <f>300+400</f>
        <v>700</v>
      </c>
      <c r="G1120" s="20">
        <f t="shared" si="52"/>
        <v>700</v>
      </c>
      <c r="H1120" s="21"/>
    </row>
    <row r="1121" spans="1:8" ht="24">
      <c r="A1121" s="19" t="s">
        <v>960</v>
      </c>
      <c r="B1121" s="18" t="s">
        <v>109</v>
      </c>
      <c r="C1121" s="18" t="s">
        <v>539</v>
      </c>
      <c r="D1121" s="18" t="s">
        <v>1148</v>
      </c>
      <c r="E1121" s="18" t="s">
        <v>786</v>
      </c>
      <c r="F1121" s="21">
        <f>700+210+350-592.9</f>
        <v>667.1</v>
      </c>
      <c r="G1121" s="20">
        <f t="shared" si="52"/>
        <v>667.1</v>
      </c>
      <c r="H1121" s="21"/>
    </row>
    <row r="1122" spans="1:8" ht="24">
      <c r="A1122" s="19" t="s">
        <v>1367</v>
      </c>
      <c r="B1122" s="18" t="s">
        <v>109</v>
      </c>
      <c r="C1122" s="18" t="s">
        <v>539</v>
      </c>
      <c r="D1122" s="18" t="s">
        <v>1148</v>
      </c>
      <c r="E1122" s="18" t="s">
        <v>786</v>
      </c>
      <c r="F1122" s="21">
        <v>592.9</v>
      </c>
      <c r="G1122" s="20">
        <f>F1122-H1122</f>
        <v>592.9</v>
      </c>
      <c r="H1122" s="21"/>
    </row>
    <row r="1123" spans="1:8" ht="15.75">
      <c r="A1123" s="103" t="s">
        <v>1375</v>
      </c>
      <c r="B1123" s="18" t="s">
        <v>283</v>
      </c>
      <c r="C1123" s="18"/>
      <c r="D1123" s="18"/>
      <c r="E1123" s="18"/>
      <c r="F1123" s="104">
        <f>F1124+F1128</f>
        <v>19455.3</v>
      </c>
      <c r="G1123" s="104">
        <f t="shared" si="52"/>
        <v>19455.3</v>
      </c>
      <c r="H1123" s="21"/>
    </row>
    <row r="1124" spans="1:8" ht="15">
      <c r="A1124" s="202" t="s">
        <v>1505</v>
      </c>
      <c r="B1124" s="18" t="s">
        <v>283</v>
      </c>
      <c r="C1124" s="18" t="s">
        <v>539</v>
      </c>
      <c r="D1124" s="22"/>
      <c r="E1124" s="22"/>
      <c r="F1124" s="20">
        <f>F1125</f>
        <v>10388</v>
      </c>
      <c r="G1124" s="20">
        <f t="shared" si="52"/>
        <v>10388</v>
      </c>
      <c r="H1124" s="21"/>
    </row>
    <row r="1125" spans="1:8" ht="15">
      <c r="A1125" s="33" t="s">
        <v>1699</v>
      </c>
      <c r="B1125" s="18" t="s">
        <v>283</v>
      </c>
      <c r="C1125" s="18" t="s">
        <v>539</v>
      </c>
      <c r="D1125" s="18" t="s">
        <v>1794</v>
      </c>
      <c r="E1125" s="18"/>
      <c r="F1125" s="20">
        <f>F1126</f>
        <v>10388</v>
      </c>
      <c r="G1125" s="20">
        <f t="shared" si="52"/>
        <v>10388</v>
      </c>
      <c r="H1125" s="21"/>
    </row>
    <row r="1126" spans="1:8" ht="24">
      <c r="A1126" s="19" t="s">
        <v>35</v>
      </c>
      <c r="B1126" s="18" t="s">
        <v>283</v>
      </c>
      <c r="C1126" s="18" t="s">
        <v>539</v>
      </c>
      <c r="D1126" s="18" t="s">
        <v>36</v>
      </c>
      <c r="E1126" s="18" t="s">
        <v>384</v>
      </c>
      <c r="F1126" s="20">
        <f>F1127</f>
        <v>10388</v>
      </c>
      <c r="G1126" s="20">
        <f t="shared" si="52"/>
        <v>10388</v>
      </c>
      <c r="H1126" s="21"/>
    </row>
    <row r="1127" spans="1:8" ht="48">
      <c r="A1127" s="38" t="s">
        <v>1579</v>
      </c>
      <c r="B1127" s="18" t="s">
        <v>283</v>
      </c>
      <c r="C1127" s="18" t="s">
        <v>539</v>
      </c>
      <c r="D1127" s="18" t="s">
        <v>36</v>
      </c>
      <c r="E1127" s="18" t="s">
        <v>1580</v>
      </c>
      <c r="F1127" s="21">
        <v>10388</v>
      </c>
      <c r="G1127" s="20">
        <f t="shared" si="52"/>
        <v>10388</v>
      </c>
      <c r="H1127" s="21"/>
    </row>
    <row r="1128" spans="1:8" ht="24">
      <c r="A1128" s="43" t="s">
        <v>1506</v>
      </c>
      <c r="B1128" s="18" t="s">
        <v>283</v>
      </c>
      <c r="C1128" s="18" t="s">
        <v>465</v>
      </c>
      <c r="D1128" s="18"/>
      <c r="E1128" s="18"/>
      <c r="F1128" s="20">
        <f>F1129</f>
        <v>9067.3</v>
      </c>
      <c r="G1128" s="20">
        <f t="shared" si="52"/>
        <v>9067.3</v>
      </c>
      <c r="H1128" s="21"/>
    </row>
    <row r="1129" spans="1:8" ht="24">
      <c r="A1129" s="39" t="s">
        <v>1495</v>
      </c>
      <c r="B1129" s="18" t="s">
        <v>283</v>
      </c>
      <c r="C1129" s="18" t="s">
        <v>465</v>
      </c>
      <c r="D1129" s="18" t="s">
        <v>1496</v>
      </c>
      <c r="E1129" s="18"/>
      <c r="F1129" s="20">
        <f>F1130</f>
        <v>9067.3</v>
      </c>
      <c r="G1129" s="20">
        <f t="shared" si="52"/>
        <v>9067.3</v>
      </c>
      <c r="H1129" s="21"/>
    </row>
    <row r="1130" spans="1:8" ht="36">
      <c r="A1130" s="19" t="s">
        <v>5</v>
      </c>
      <c r="B1130" s="18" t="s">
        <v>283</v>
      </c>
      <c r="C1130" s="18" t="s">
        <v>465</v>
      </c>
      <c r="D1130" s="18" t="s">
        <v>6</v>
      </c>
      <c r="E1130" s="18" t="s">
        <v>384</v>
      </c>
      <c r="F1130" s="20">
        <f>F1131+F1132</f>
        <v>9067.3</v>
      </c>
      <c r="G1130" s="20">
        <f t="shared" si="52"/>
        <v>9067.3</v>
      </c>
      <c r="H1130" s="21"/>
    </row>
    <row r="1131" spans="1:8" ht="24.75" hidden="1">
      <c r="A1131" s="19" t="s">
        <v>97</v>
      </c>
      <c r="B1131" s="18" t="s">
        <v>283</v>
      </c>
      <c r="C1131" s="18" t="s">
        <v>465</v>
      </c>
      <c r="D1131" s="18" t="s">
        <v>758</v>
      </c>
      <c r="E1131" s="18" t="s">
        <v>98</v>
      </c>
      <c r="F1131" s="21">
        <v>0</v>
      </c>
      <c r="G1131" s="20">
        <f t="shared" si="52"/>
        <v>0</v>
      </c>
      <c r="H1131" s="21"/>
    </row>
    <row r="1132" spans="1:8" ht="48">
      <c r="A1132" s="38" t="s">
        <v>1579</v>
      </c>
      <c r="B1132" s="18" t="s">
        <v>283</v>
      </c>
      <c r="C1132" s="18" t="s">
        <v>465</v>
      </c>
      <c r="D1132" s="18" t="s">
        <v>6</v>
      </c>
      <c r="E1132" s="18" t="s">
        <v>1580</v>
      </c>
      <c r="F1132" s="21">
        <f>5516+2046.3+1505</f>
        <v>9067.3</v>
      </c>
      <c r="G1132" s="20">
        <f t="shared" si="52"/>
        <v>9067.3</v>
      </c>
      <c r="H1132" s="21"/>
    </row>
    <row r="1133" spans="1:8" ht="24">
      <c r="A1133" s="32" t="s">
        <v>1585</v>
      </c>
      <c r="B1133" s="18" t="s">
        <v>1512</v>
      </c>
      <c r="C1133" s="18" t="s">
        <v>274</v>
      </c>
      <c r="D1133" s="18"/>
      <c r="E1133" s="18"/>
      <c r="F1133" s="104">
        <f>F1134</f>
        <v>120071</v>
      </c>
      <c r="G1133" s="104">
        <f t="shared" si="52"/>
        <v>120071</v>
      </c>
      <c r="H1133" s="21"/>
    </row>
    <row r="1134" spans="1:8" ht="24">
      <c r="A1134" s="33" t="s">
        <v>1374</v>
      </c>
      <c r="B1134" s="18" t="s">
        <v>1512</v>
      </c>
      <c r="C1134" s="18" t="s">
        <v>539</v>
      </c>
      <c r="D1134" s="18" t="s">
        <v>587</v>
      </c>
      <c r="E1134" s="18"/>
      <c r="F1134" s="20">
        <f>F1136+F1137</f>
        <v>120071</v>
      </c>
      <c r="G1134" s="20">
        <f t="shared" si="52"/>
        <v>120071</v>
      </c>
      <c r="H1134" s="21"/>
    </row>
    <row r="1135" spans="1:8" ht="15.75" hidden="1">
      <c r="A1135" s="19"/>
      <c r="B1135" s="18"/>
      <c r="C1135" s="18"/>
      <c r="D1135" s="18"/>
      <c r="E1135" s="18"/>
      <c r="F1135" s="20"/>
      <c r="G1135" s="20">
        <f t="shared" si="52"/>
        <v>0</v>
      </c>
      <c r="H1135" s="21"/>
    </row>
    <row r="1136" spans="1:8" ht="24">
      <c r="A1136" s="19" t="s">
        <v>331</v>
      </c>
      <c r="B1136" s="18" t="s">
        <v>1512</v>
      </c>
      <c r="C1136" s="18" t="s">
        <v>539</v>
      </c>
      <c r="D1136" s="18" t="s">
        <v>209</v>
      </c>
      <c r="E1136" s="18" t="s">
        <v>332</v>
      </c>
      <c r="F1136" s="21">
        <v>30000</v>
      </c>
      <c r="G1136" s="20">
        <f t="shared" si="52"/>
        <v>30000</v>
      </c>
      <c r="H1136" s="21"/>
    </row>
    <row r="1137" spans="1:8" ht="48">
      <c r="A1137" s="19" t="s">
        <v>1529</v>
      </c>
      <c r="B1137" s="18" t="s">
        <v>1512</v>
      </c>
      <c r="C1137" s="18" t="s">
        <v>539</v>
      </c>
      <c r="D1137" s="18" t="s">
        <v>209</v>
      </c>
      <c r="E1137" s="18" t="s">
        <v>1791</v>
      </c>
      <c r="F1137" s="21">
        <v>90071</v>
      </c>
      <c r="G1137" s="20">
        <f t="shared" si="52"/>
        <v>90071</v>
      </c>
      <c r="H1137" s="21"/>
    </row>
    <row r="1138" spans="1:8" ht="63.75">
      <c r="A1138" s="25" t="s">
        <v>355</v>
      </c>
      <c r="B1138" s="22" t="s">
        <v>1425</v>
      </c>
      <c r="C1138" s="22"/>
      <c r="D1138" s="22"/>
      <c r="E1138" s="22"/>
      <c r="F1138" s="104">
        <f>F1139</f>
        <v>103496</v>
      </c>
      <c r="G1138" s="104">
        <f t="shared" si="52"/>
        <v>103496</v>
      </c>
      <c r="H1138" s="21"/>
    </row>
    <row r="1139" spans="1:8" ht="24">
      <c r="A1139" s="32" t="s">
        <v>358</v>
      </c>
      <c r="B1139" s="18" t="s">
        <v>1425</v>
      </c>
      <c r="C1139" s="18" t="s">
        <v>281</v>
      </c>
      <c r="D1139" s="18"/>
      <c r="E1139" s="18"/>
      <c r="F1139" s="20">
        <f>F1140</f>
        <v>103496</v>
      </c>
      <c r="G1139" s="20">
        <f t="shared" si="52"/>
        <v>103496</v>
      </c>
      <c r="H1139" s="21"/>
    </row>
    <row r="1140" spans="1:8" ht="48">
      <c r="A1140" s="38" t="s">
        <v>892</v>
      </c>
      <c r="B1140" s="18" t="s">
        <v>1425</v>
      </c>
      <c r="C1140" s="18" t="s">
        <v>281</v>
      </c>
      <c r="D1140" s="18" t="s">
        <v>893</v>
      </c>
      <c r="E1140" s="18" t="s">
        <v>384</v>
      </c>
      <c r="F1140" s="20">
        <f>F1141</f>
        <v>103496</v>
      </c>
      <c r="G1140" s="20">
        <f t="shared" si="52"/>
        <v>103496</v>
      </c>
      <c r="H1140" s="21"/>
    </row>
    <row r="1141" spans="1:8" ht="48">
      <c r="A1141" s="38" t="s">
        <v>1673</v>
      </c>
      <c r="B1141" s="18" t="s">
        <v>1425</v>
      </c>
      <c r="C1141" s="18" t="s">
        <v>281</v>
      </c>
      <c r="D1141" s="18" t="s">
        <v>893</v>
      </c>
      <c r="E1141" s="18" t="s">
        <v>1674</v>
      </c>
      <c r="F1141" s="21">
        <v>103496</v>
      </c>
      <c r="G1141" s="20">
        <f t="shared" si="52"/>
        <v>103496</v>
      </c>
      <c r="H1141" s="21"/>
    </row>
    <row r="1142" spans="1:8" ht="28.5" customHeight="1">
      <c r="A1142" s="349" t="s">
        <v>1384</v>
      </c>
      <c r="B1142" s="350"/>
      <c r="C1142" s="350"/>
      <c r="D1142" s="350"/>
      <c r="E1142" s="350"/>
      <c r="F1142" s="350"/>
      <c r="G1142" s="350"/>
      <c r="H1142" s="350"/>
    </row>
    <row r="1143" spans="1:8" ht="15">
      <c r="A1143" s="149"/>
      <c r="G1143" s="17"/>
      <c r="H1143" s="17"/>
    </row>
    <row r="1144" spans="7:8" ht="15">
      <c r="G1144" s="17"/>
      <c r="H1144" s="17"/>
    </row>
    <row r="1145" spans="7:8" ht="15">
      <c r="G1145" s="17"/>
      <c r="H1145" s="17"/>
    </row>
    <row r="1146" spans="7:8" ht="15">
      <c r="G1146" s="17"/>
      <c r="H1146" s="17"/>
    </row>
    <row r="1147" spans="7:8" ht="15">
      <c r="G1147" s="17"/>
      <c r="H1147" s="17"/>
    </row>
    <row r="1148" spans="7:8" ht="15">
      <c r="G1148" s="17"/>
      <c r="H1148" s="17"/>
    </row>
    <row r="1149" spans="7:8" ht="15">
      <c r="G1149" s="17"/>
      <c r="H1149" s="17"/>
    </row>
    <row r="1150" spans="7:8" ht="15">
      <c r="G1150" s="17"/>
      <c r="H1150" s="17"/>
    </row>
    <row r="1151" spans="7:8" ht="15">
      <c r="G1151" s="17"/>
      <c r="H1151" s="17"/>
    </row>
    <row r="1152" spans="7:8" ht="15">
      <c r="G1152" s="17"/>
      <c r="H1152" s="17"/>
    </row>
    <row r="1153" spans="7:8" ht="15">
      <c r="G1153" s="17"/>
      <c r="H1153" s="17"/>
    </row>
    <row r="1154" spans="7:8" ht="15">
      <c r="G1154" s="17"/>
      <c r="H1154" s="17"/>
    </row>
    <row r="1155" spans="7:8" ht="15">
      <c r="G1155" s="17"/>
      <c r="H1155" s="17"/>
    </row>
    <row r="1156" spans="7:8" ht="50.25" customHeight="1">
      <c r="G1156" s="17"/>
      <c r="H1156" s="17"/>
    </row>
    <row r="1157" spans="7:8" ht="15">
      <c r="G1157" s="17"/>
      <c r="H1157" s="17"/>
    </row>
    <row r="1158" spans="7:8" ht="15">
      <c r="G1158" s="17"/>
      <c r="H1158" s="17"/>
    </row>
    <row r="1159" spans="7:8" ht="15">
      <c r="G1159" s="17"/>
      <c r="H1159" s="17"/>
    </row>
    <row r="1160" spans="7:8" ht="15">
      <c r="G1160" s="17"/>
      <c r="H1160" s="17"/>
    </row>
    <row r="1161" spans="7:8" ht="15">
      <c r="G1161" s="17"/>
      <c r="H1161" s="17"/>
    </row>
    <row r="1162" spans="7:8" ht="15">
      <c r="G1162" s="17"/>
      <c r="H1162" s="17"/>
    </row>
    <row r="1163" spans="7:8" ht="15">
      <c r="G1163" s="17"/>
      <c r="H1163" s="17"/>
    </row>
    <row r="1164" spans="7:8" ht="15">
      <c r="G1164" s="17"/>
      <c r="H1164" s="17"/>
    </row>
    <row r="1165" spans="7:8" ht="15">
      <c r="G1165" s="17"/>
      <c r="H1165" s="17"/>
    </row>
    <row r="1166" spans="7:8" ht="15">
      <c r="G1166" s="17"/>
      <c r="H1166" s="17"/>
    </row>
    <row r="1167" spans="7:8" ht="15">
      <c r="G1167" s="17"/>
      <c r="H1167" s="17"/>
    </row>
    <row r="1168" spans="7:8" ht="18" customHeight="1">
      <c r="G1168" s="17"/>
      <c r="H1168" s="17"/>
    </row>
    <row r="1169" spans="7:8" ht="15">
      <c r="G1169" s="17"/>
      <c r="H1169" s="17"/>
    </row>
    <row r="1170" spans="7:8" ht="15">
      <c r="G1170" s="17"/>
      <c r="H1170" s="17"/>
    </row>
    <row r="1171" spans="7:8" ht="15">
      <c r="G1171" s="17"/>
      <c r="H1171" s="17"/>
    </row>
    <row r="1172" spans="7:8" ht="15">
      <c r="G1172" s="17"/>
      <c r="H1172" s="17"/>
    </row>
    <row r="1173" spans="7:8" ht="15">
      <c r="G1173" s="17"/>
      <c r="H1173" s="17"/>
    </row>
    <row r="1174" spans="7:8" ht="15">
      <c r="G1174" s="17"/>
      <c r="H1174" s="17"/>
    </row>
    <row r="1175" spans="7:8" ht="15">
      <c r="G1175" s="17"/>
      <c r="H1175" s="17"/>
    </row>
    <row r="1176" spans="7:8" ht="15">
      <c r="G1176" s="17"/>
      <c r="H1176" s="17"/>
    </row>
    <row r="1177" spans="7:8" ht="15">
      <c r="G1177" s="17"/>
      <c r="H1177" s="17"/>
    </row>
    <row r="1178" spans="7:8" ht="15">
      <c r="G1178" s="17"/>
      <c r="H1178" s="17"/>
    </row>
    <row r="1179" spans="7:8" ht="15">
      <c r="G1179" s="17"/>
      <c r="H1179" s="17"/>
    </row>
    <row r="1180" spans="7:8" ht="15">
      <c r="G1180" s="17"/>
      <c r="H1180" s="17"/>
    </row>
    <row r="1181" spans="7:8" ht="15">
      <c r="G1181" s="17"/>
      <c r="H1181" s="17"/>
    </row>
    <row r="1182" spans="7:8" ht="15">
      <c r="G1182" s="17"/>
      <c r="H1182" s="17"/>
    </row>
    <row r="1183" spans="7:8" ht="15">
      <c r="G1183" s="17"/>
      <c r="H1183" s="17"/>
    </row>
    <row r="1184" spans="7:8" ht="15">
      <c r="G1184" s="17"/>
      <c r="H1184" s="17"/>
    </row>
    <row r="1185" spans="7:8" ht="15">
      <c r="G1185" s="17"/>
      <c r="H1185" s="17"/>
    </row>
    <row r="1186" spans="7:8" ht="15">
      <c r="G1186" s="17"/>
      <c r="H1186" s="17"/>
    </row>
    <row r="1187" spans="7:8" ht="15">
      <c r="G1187" s="17"/>
      <c r="H1187" s="17"/>
    </row>
    <row r="1188" spans="7:8" ht="15">
      <c r="G1188" s="17"/>
      <c r="H1188" s="17"/>
    </row>
    <row r="1189" spans="7:8" ht="15">
      <c r="G1189" s="17"/>
      <c r="H1189" s="17"/>
    </row>
    <row r="1190" spans="7:8" ht="15">
      <c r="G1190" s="17"/>
      <c r="H1190" s="17"/>
    </row>
    <row r="1191" spans="7:8" ht="15">
      <c r="G1191" s="17"/>
      <c r="H1191" s="17"/>
    </row>
    <row r="1192" spans="7:8" ht="15">
      <c r="G1192" s="17"/>
      <c r="H1192" s="17"/>
    </row>
    <row r="1193" spans="7:8" ht="15">
      <c r="G1193" s="17"/>
      <c r="H1193" s="17"/>
    </row>
    <row r="1194" spans="7:8" ht="15">
      <c r="G1194" s="17"/>
      <c r="H1194" s="17"/>
    </row>
    <row r="1195" spans="7:8" ht="15">
      <c r="G1195" s="17"/>
      <c r="H1195" s="17"/>
    </row>
    <row r="1196" spans="7:8" ht="15">
      <c r="G1196" s="17"/>
      <c r="H1196" s="17"/>
    </row>
    <row r="1197" spans="7:8" ht="15">
      <c r="G1197" s="17"/>
      <c r="H1197" s="17"/>
    </row>
    <row r="1198" spans="7:8" ht="15">
      <c r="G1198" s="17"/>
      <c r="H1198" s="17"/>
    </row>
    <row r="1199" spans="7:8" ht="15">
      <c r="G1199" s="17"/>
      <c r="H1199" s="17"/>
    </row>
    <row r="1200" spans="7:8" ht="15">
      <c r="G1200" s="17"/>
      <c r="H1200" s="17"/>
    </row>
    <row r="1201" spans="7:8" ht="15">
      <c r="G1201" s="17"/>
      <c r="H1201" s="17"/>
    </row>
    <row r="1202" spans="7:8" ht="15">
      <c r="G1202" s="17"/>
      <c r="H1202" s="17"/>
    </row>
    <row r="1203" spans="7:8" ht="15">
      <c r="G1203" s="17"/>
      <c r="H1203" s="17"/>
    </row>
    <row r="1204" spans="7:8" ht="15">
      <c r="G1204" s="17"/>
      <c r="H1204" s="17"/>
    </row>
    <row r="1205" spans="7:8" ht="15">
      <c r="G1205" s="17"/>
      <c r="H1205" s="17"/>
    </row>
    <row r="1206" spans="7:8" ht="15">
      <c r="G1206" s="17"/>
      <c r="H1206" s="17"/>
    </row>
    <row r="1207" spans="7:8" ht="15">
      <c r="G1207" s="17"/>
      <c r="H1207" s="17"/>
    </row>
    <row r="1208" spans="7:8" ht="15">
      <c r="G1208" s="17"/>
      <c r="H1208" s="17"/>
    </row>
    <row r="1209" spans="7:8" ht="15">
      <c r="G1209" s="17"/>
      <c r="H1209" s="17"/>
    </row>
    <row r="1210" spans="7:8" ht="15">
      <c r="G1210" s="17"/>
      <c r="H1210" s="17"/>
    </row>
    <row r="1211" spans="7:8" ht="15">
      <c r="G1211" s="17"/>
      <c r="H1211" s="17"/>
    </row>
    <row r="1212" spans="7:8" ht="15">
      <c r="G1212" s="17"/>
      <c r="H1212" s="17"/>
    </row>
    <row r="1213" spans="7:8" ht="15">
      <c r="G1213" s="17"/>
      <c r="H1213" s="17"/>
    </row>
    <row r="1214" spans="7:8" ht="15">
      <c r="G1214" s="17"/>
      <c r="H1214" s="17"/>
    </row>
    <row r="1215" spans="7:8" ht="15">
      <c r="G1215" s="17"/>
      <c r="H1215" s="17"/>
    </row>
    <row r="1216" spans="7:8" ht="15">
      <c r="G1216" s="17"/>
      <c r="H1216" s="17"/>
    </row>
    <row r="1217" spans="7:8" ht="15">
      <c r="G1217" s="17"/>
      <c r="H1217" s="17"/>
    </row>
    <row r="1218" spans="7:8" ht="15">
      <c r="G1218" s="17"/>
      <c r="H1218" s="17"/>
    </row>
    <row r="1219" spans="7:8" ht="15">
      <c r="G1219" s="17"/>
      <c r="H1219" s="17"/>
    </row>
    <row r="1220" spans="7:8" ht="15">
      <c r="G1220" s="17"/>
      <c r="H1220" s="17"/>
    </row>
    <row r="1221" spans="7:8" ht="15">
      <c r="G1221" s="17"/>
      <c r="H1221" s="17"/>
    </row>
    <row r="1222" spans="7:8" ht="15">
      <c r="G1222" s="17"/>
      <c r="H1222" s="17"/>
    </row>
    <row r="1223" spans="7:8" ht="15">
      <c r="G1223" s="17"/>
      <c r="H1223" s="17"/>
    </row>
    <row r="1224" spans="7:8" ht="15">
      <c r="G1224" s="17"/>
      <c r="H1224" s="17"/>
    </row>
    <row r="1225" spans="7:8" ht="15">
      <c r="G1225" s="17"/>
      <c r="H1225" s="17"/>
    </row>
    <row r="1226" spans="7:8" ht="15">
      <c r="G1226" s="17"/>
      <c r="H1226" s="17"/>
    </row>
    <row r="1227" spans="7:8" ht="15">
      <c r="G1227" s="17"/>
      <c r="H1227" s="17"/>
    </row>
    <row r="1228" spans="7:8" ht="15">
      <c r="G1228" s="17"/>
      <c r="H1228" s="17"/>
    </row>
    <row r="1229" spans="7:8" ht="15">
      <c r="G1229" s="17"/>
      <c r="H1229" s="17"/>
    </row>
    <row r="1230" spans="7:8" ht="15">
      <c r="G1230" s="17"/>
      <c r="H1230" s="17"/>
    </row>
    <row r="1231" spans="7:8" ht="15">
      <c r="G1231" s="17"/>
      <c r="H1231" s="17"/>
    </row>
    <row r="1232" spans="7:8" ht="15">
      <c r="G1232" s="17"/>
      <c r="H1232" s="17"/>
    </row>
    <row r="1233" spans="7:8" ht="15">
      <c r="G1233" s="17"/>
      <c r="H1233" s="17"/>
    </row>
    <row r="1234" spans="7:8" ht="15">
      <c r="G1234" s="17"/>
      <c r="H1234" s="17"/>
    </row>
    <row r="1235" spans="7:8" ht="15">
      <c r="G1235" s="17"/>
      <c r="H1235" s="17"/>
    </row>
    <row r="1236" spans="7:8" ht="15">
      <c r="G1236" s="17"/>
      <c r="H1236" s="17"/>
    </row>
    <row r="1237" spans="7:8" ht="15">
      <c r="G1237" s="17"/>
      <c r="H1237" s="17"/>
    </row>
    <row r="1238" spans="7:8" ht="15">
      <c r="G1238" s="17"/>
      <c r="H1238" s="17"/>
    </row>
    <row r="1239" spans="7:8" ht="15">
      <c r="G1239" s="17"/>
      <c r="H1239" s="17"/>
    </row>
    <row r="1240" spans="7:8" ht="15">
      <c r="G1240" s="17"/>
      <c r="H1240" s="17"/>
    </row>
    <row r="1241" spans="7:8" ht="15">
      <c r="G1241" s="17"/>
      <c r="H1241" s="17"/>
    </row>
    <row r="1242" spans="7:8" ht="15">
      <c r="G1242" s="17"/>
      <c r="H1242" s="17"/>
    </row>
    <row r="1243" spans="7:8" ht="15">
      <c r="G1243" s="17"/>
      <c r="H1243" s="17"/>
    </row>
    <row r="1244" spans="7:8" ht="15">
      <c r="G1244" s="17"/>
      <c r="H1244" s="17"/>
    </row>
    <row r="1245" spans="7:8" ht="15">
      <c r="G1245" s="17"/>
      <c r="H1245" s="17"/>
    </row>
    <row r="1246" spans="7:8" ht="15">
      <c r="G1246" s="17"/>
      <c r="H1246" s="17"/>
    </row>
    <row r="1247" spans="7:8" ht="15">
      <c r="G1247" s="17"/>
      <c r="H1247" s="17"/>
    </row>
    <row r="1248" spans="7:8" ht="15">
      <c r="G1248" s="17"/>
      <c r="H1248" s="17"/>
    </row>
    <row r="1249" spans="7:8" ht="15">
      <c r="G1249" s="17"/>
      <c r="H1249" s="17"/>
    </row>
    <row r="1250" spans="7:8" ht="15">
      <c r="G1250" s="17"/>
      <c r="H1250" s="17"/>
    </row>
    <row r="1251" spans="7:8" ht="15">
      <c r="G1251" s="17"/>
      <c r="H1251" s="17"/>
    </row>
    <row r="1252" spans="7:8" ht="15">
      <c r="G1252" s="17"/>
      <c r="H1252" s="17"/>
    </row>
    <row r="1253" spans="7:8" ht="15">
      <c r="G1253" s="17"/>
      <c r="H1253" s="17"/>
    </row>
    <row r="1254" spans="7:8" ht="15">
      <c r="G1254" s="17"/>
      <c r="H1254" s="17"/>
    </row>
    <row r="1255" spans="7:8" ht="15">
      <c r="G1255" s="17"/>
      <c r="H1255" s="17"/>
    </row>
    <row r="1256" spans="7:8" ht="15">
      <c r="G1256" s="17"/>
      <c r="H1256" s="17"/>
    </row>
    <row r="1257" spans="7:8" ht="15">
      <c r="G1257" s="17"/>
      <c r="H1257" s="17"/>
    </row>
    <row r="1258" spans="7:8" ht="15">
      <c r="G1258" s="17"/>
      <c r="H1258" s="17"/>
    </row>
    <row r="1259" spans="7:8" ht="15">
      <c r="G1259" s="17"/>
      <c r="H1259" s="17"/>
    </row>
    <row r="1260" spans="7:8" ht="15">
      <c r="G1260" s="17"/>
      <c r="H1260" s="17"/>
    </row>
    <row r="1261" spans="7:8" ht="15">
      <c r="G1261" s="17"/>
      <c r="H1261" s="17"/>
    </row>
    <row r="1262" spans="7:8" ht="15">
      <c r="G1262" s="17"/>
      <c r="H1262" s="17"/>
    </row>
    <row r="1263" spans="7:8" ht="15">
      <c r="G1263" s="17"/>
      <c r="H1263" s="17"/>
    </row>
    <row r="1264" spans="7:8" ht="15">
      <c r="G1264" s="17"/>
      <c r="H1264" s="17"/>
    </row>
    <row r="1265" spans="7:8" ht="15">
      <c r="G1265" s="17"/>
      <c r="H1265" s="17"/>
    </row>
    <row r="1266" spans="7:8" ht="15">
      <c r="G1266" s="17"/>
      <c r="H1266" s="17"/>
    </row>
    <row r="1267" spans="7:8" ht="15">
      <c r="G1267" s="17"/>
      <c r="H1267" s="17"/>
    </row>
    <row r="1268" spans="7:8" ht="15">
      <c r="G1268" s="17"/>
      <c r="H1268" s="17"/>
    </row>
    <row r="1269" spans="7:8" ht="15">
      <c r="G1269" s="17"/>
      <c r="H1269" s="17"/>
    </row>
    <row r="1270" spans="7:8" ht="15">
      <c r="G1270" s="17"/>
      <c r="H1270" s="17"/>
    </row>
    <row r="1271" spans="7:8" ht="15">
      <c r="G1271" s="17"/>
      <c r="H1271" s="17"/>
    </row>
    <row r="1272" spans="7:8" ht="15">
      <c r="G1272" s="17"/>
      <c r="H1272" s="17"/>
    </row>
    <row r="1273" spans="7:8" ht="15">
      <c r="G1273" s="17"/>
      <c r="H1273" s="17"/>
    </row>
    <row r="1274" spans="7:8" ht="15">
      <c r="G1274" s="17"/>
      <c r="H1274" s="17"/>
    </row>
    <row r="1275" spans="7:8" ht="15">
      <c r="G1275" s="17"/>
      <c r="H1275" s="17"/>
    </row>
    <row r="1276" spans="7:8" ht="15">
      <c r="G1276" s="17"/>
      <c r="H1276" s="17"/>
    </row>
    <row r="1277" spans="7:8" ht="15">
      <c r="G1277" s="17"/>
      <c r="H1277" s="17"/>
    </row>
    <row r="1278" spans="7:8" ht="15">
      <c r="G1278" s="17"/>
      <c r="H1278" s="17"/>
    </row>
    <row r="1279" spans="7:8" ht="15">
      <c r="G1279" s="17"/>
      <c r="H1279" s="17"/>
    </row>
    <row r="1280" spans="7:8" ht="15">
      <c r="G1280" s="17"/>
      <c r="H1280" s="17"/>
    </row>
    <row r="1281" spans="7:8" ht="15">
      <c r="G1281" s="17"/>
      <c r="H1281" s="17"/>
    </row>
    <row r="1282" spans="7:8" ht="15">
      <c r="G1282" s="17"/>
      <c r="H1282" s="17"/>
    </row>
    <row r="1283" spans="7:8" ht="15">
      <c r="G1283" s="17"/>
      <c r="H1283" s="17"/>
    </row>
    <row r="1284" spans="7:8" ht="15">
      <c r="G1284" s="17"/>
      <c r="H1284" s="17"/>
    </row>
    <row r="1285" spans="7:8" ht="15">
      <c r="G1285" s="17"/>
      <c r="H1285" s="17"/>
    </row>
    <row r="1286" spans="7:8" ht="15">
      <c r="G1286" s="17"/>
      <c r="H1286" s="17"/>
    </row>
    <row r="1287" spans="7:8" ht="15">
      <c r="G1287" s="17"/>
      <c r="H1287" s="17"/>
    </row>
    <row r="1288" spans="7:8" ht="15">
      <c r="G1288" s="17"/>
      <c r="H1288" s="17"/>
    </row>
    <row r="1289" spans="7:8" ht="15">
      <c r="G1289" s="17"/>
      <c r="H1289" s="17"/>
    </row>
    <row r="1290" spans="7:8" ht="15">
      <c r="G1290" s="17"/>
      <c r="H1290" s="17"/>
    </row>
    <row r="1291" spans="7:8" ht="15">
      <c r="G1291" s="17"/>
      <c r="H1291" s="17"/>
    </row>
    <row r="1292" spans="7:8" ht="15">
      <c r="G1292" s="17"/>
      <c r="H1292" s="17"/>
    </row>
    <row r="1293" spans="7:8" ht="15">
      <c r="G1293" s="17"/>
      <c r="H1293" s="17"/>
    </row>
    <row r="1294" spans="7:8" ht="15">
      <c r="G1294" s="17"/>
      <c r="H1294" s="17"/>
    </row>
    <row r="1295" spans="7:8" ht="15">
      <c r="G1295" s="17"/>
      <c r="H1295" s="17"/>
    </row>
    <row r="1296" spans="7:8" ht="15">
      <c r="G1296" s="17"/>
      <c r="H1296" s="17"/>
    </row>
    <row r="1297" spans="7:8" ht="15">
      <c r="G1297" s="17"/>
      <c r="H1297" s="17"/>
    </row>
    <row r="1298" spans="7:8" ht="15">
      <c r="G1298" s="17"/>
      <c r="H1298" s="17"/>
    </row>
    <row r="1299" spans="7:8" ht="15">
      <c r="G1299" s="17"/>
      <c r="H1299" s="17"/>
    </row>
    <row r="1300" spans="7:8" ht="15">
      <c r="G1300" s="17"/>
      <c r="H1300" s="17"/>
    </row>
    <row r="1301" spans="7:8" ht="15">
      <c r="G1301" s="17"/>
      <c r="H1301" s="17"/>
    </row>
    <row r="1302" spans="7:8" ht="15">
      <c r="G1302" s="17"/>
      <c r="H1302" s="17"/>
    </row>
    <row r="1303" spans="7:8" ht="15">
      <c r="G1303" s="17"/>
      <c r="H1303" s="17"/>
    </row>
    <row r="1304" spans="7:8" ht="15">
      <c r="G1304" s="17"/>
      <c r="H1304" s="17"/>
    </row>
    <row r="1305" spans="7:8" ht="15">
      <c r="G1305" s="17"/>
      <c r="H1305" s="17"/>
    </row>
    <row r="1306" spans="7:8" ht="15">
      <c r="G1306" s="17"/>
      <c r="H1306" s="17"/>
    </row>
    <row r="1307" spans="7:8" ht="15">
      <c r="G1307" s="17"/>
      <c r="H1307" s="17"/>
    </row>
    <row r="1308" spans="7:8" ht="15">
      <c r="G1308" s="17"/>
      <c r="H1308" s="17"/>
    </row>
    <row r="1309" spans="7:8" ht="15">
      <c r="G1309" s="17"/>
      <c r="H1309" s="17"/>
    </row>
    <row r="1310" spans="7:8" ht="15">
      <c r="G1310" s="17"/>
      <c r="H1310" s="17"/>
    </row>
    <row r="1311" spans="7:8" ht="15">
      <c r="G1311" s="17"/>
      <c r="H1311" s="17"/>
    </row>
    <row r="1312" spans="7:8" ht="15">
      <c r="G1312" s="17"/>
      <c r="H1312" s="17"/>
    </row>
    <row r="1313" spans="7:8" ht="15">
      <c r="G1313" s="17"/>
      <c r="H1313" s="17"/>
    </row>
    <row r="1314" spans="7:8" ht="15">
      <c r="G1314" s="17"/>
      <c r="H1314" s="17"/>
    </row>
    <row r="1315" spans="7:8" ht="15">
      <c r="G1315" s="17"/>
      <c r="H1315" s="17"/>
    </row>
    <row r="1316" spans="7:8" ht="15">
      <c r="G1316" s="17"/>
      <c r="H1316" s="17"/>
    </row>
    <row r="1317" spans="7:8" ht="15">
      <c r="G1317" s="17"/>
      <c r="H1317" s="17"/>
    </row>
    <row r="1318" spans="7:8" ht="15">
      <c r="G1318" s="17"/>
      <c r="H1318" s="17"/>
    </row>
    <row r="1319" spans="7:8" ht="15">
      <c r="G1319" s="17"/>
      <c r="H1319" s="17"/>
    </row>
    <row r="1320" spans="7:8" ht="15">
      <c r="G1320" s="17"/>
      <c r="H1320" s="17"/>
    </row>
    <row r="1321" spans="7:8" ht="15">
      <c r="G1321" s="17"/>
      <c r="H1321" s="17"/>
    </row>
    <row r="1322" spans="7:8" ht="15">
      <c r="G1322" s="17"/>
      <c r="H1322" s="17"/>
    </row>
    <row r="1323" spans="7:8" ht="15">
      <c r="G1323" s="17"/>
      <c r="H1323" s="17"/>
    </row>
    <row r="1324" spans="7:8" ht="15">
      <c r="G1324" s="17"/>
      <c r="H1324" s="17"/>
    </row>
    <row r="1325" spans="7:8" ht="15">
      <c r="G1325" s="17"/>
      <c r="H1325" s="17"/>
    </row>
    <row r="1326" spans="7:8" ht="15">
      <c r="G1326" s="17"/>
      <c r="H1326" s="17"/>
    </row>
    <row r="1327" spans="7:8" ht="15">
      <c r="G1327" s="17"/>
      <c r="H1327" s="17"/>
    </row>
    <row r="1328" spans="7:8" ht="15">
      <c r="G1328" s="17"/>
      <c r="H1328" s="17"/>
    </row>
    <row r="1329" spans="7:8" ht="15">
      <c r="G1329" s="17"/>
      <c r="H1329" s="17"/>
    </row>
    <row r="1330" spans="7:8" ht="15">
      <c r="G1330" s="17"/>
      <c r="H1330" s="17"/>
    </row>
    <row r="1331" spans="7:8" ht="15">
      <c r="G1331" s="17"/>
      <c r="H1331" s="17"/>
    </row>
    <row r="1332" spans="7:8" ht="15">
      <c r="G1332" s="17"/>
      <c r="H1332" s="17"/>
    </row>
    <row r="1333" spans="7:8" ht="15">
      <c r="G1333" s="17"/>
      <c r="H1333" s="17"/>
    </row>
    <row r="1334" spans="7:8" ht="15">
      <c r="G1334" s="17"/>
      <c r="H1334" s="17"/>
    </row>
    <row r="1335" spans="7:8" ht="15">
      <c r="G1335" s="17"/>
      <c r="H1335" s="17"/>
    </row>
    <row r="1336" spans="7:8" ht="15">
      <c r="G1336" s="17"/>
      <c r="H1336" s="17"/>
    </row>
    <row r="1337" spans="7:8" ht="15">
      <c r="G1337" s="17"/>
      <c r="H1337" s="17"/>
    </row>
    <row r="1338" spans="7:8" ht="15">
      <c r="G1338" s="17"/>
      <c r="H1338" s="17"/>
    </row>
    <row r="1339" spans="7:8" ht="15">
      <c r="G1339" s="17"/>
      <c r="H1339" s="17"/>
    </row>
    <row r="1340" spans="7:8" ht="15">
      <c r="G1340" s="17"/>
      <c r="H1340" s="17"/>
    </row>
    <row r="1341" spans="7:8" ht="15">
      <c r="G1341" s="17"/>
      <c r="H1341" s="17"/>
    </row>
    <row r="1342" spans="7:8" ht="15">
      <c r="G1342" s="17"/>
      <c r="H1342" s="17"/>
    </row>
    <row r="1343" spans="7:8" ht="15">
      <c r="G1343" s="17"/>
      <c r="H1343" s="17"/>
    </row>
    <row r="1344" spans="7:8" ht="15">
      <c r="G1344" s="17"/>
      <c r="H1344" s="17"/>
    </row>
    <row r="1345" spans="7:8" ht="15">
      <c r="G1345" s="17"/>
      <c r="H1345" s="17"/>
    </row>
    <row r="1346" spans="7:8" ht="15">
      <c r="G1346" s="17"/>
      <c r="H1346" s="17"/>
    </row>
    <row r="1347" spans="7:8" ht="15">
      <c r="G1347" s="17"/>
      <c r="H1347" s="17"/>
    </row>
    <row r="1348" spans="7:8" ht="15">
      <c r="G1348" s="17"/>
      <c r="H1348" s="17"/>
    </row>
    <row r="1349" spans="7:8" ht="15">
      <c r="G1349" s="17"/>
      <c r="H1349" s="17"/>
    </row>
    <row r="1350" spans="7:8" ht="15">
      <c r="G1350" s="17"/>
      <c r="H1350" s="17"/>
    </row>
    <row r="1351" spans="7:8" ht="15">
      <c r="G1351" s="17"/>
      <c r="H1351" s="17"/>
    </row>
    <row r="1352" spans="7:8" ht="15">
      <c r="G1352" s="17"/>
      <c r="H1352" s="17"/>
    </row>
    <row r="1353" spans="7:8" ht="15">
      <c r="G1353" s="17"/>
      <c r="H1353" s="17"/>
    </row>
    <row r="1354" spans="7:8" ht="15">
      <c r="G1354" s="17"/>
      <c r="H1354" s="17"/>
    </row>
    <row r="1355" spans="7:8" ht="15">
      <c r="G1355" s="17"/>
      <c r="H1355" s="17"/>
    </row>
    <row r="1356" spans="7:8" ht="15">
      <c r="G1356" s="17"/>
      <c r="H1356" s="17"/>
    </row>
    <row r="1357" spans="7:8" ht="15">
      <c r="G1357" s="17"/>
      <c r="H1357" s="17"/>
    </row>
    <row r="1358" spans="7:8" ht="15">
      <c r="G1358" s="17"/>
      <c r="H1358" s="17"/>
    </row>
    <row r="1359" spans="7:8" ht="15">
      <c r="G1359" s="17"/>
      <c r="H1359" s="17"/>
    </row>
    <row r="1360" spans="7:8" ht="15">
      <c r="G1360" s="17"/>
      <c r="H1360" s="17"/>
    </row>
    <row r="1361" spans="7:8" ht="15">
      <c r="G1361" s="17"/>
      <c r="H1361" s="17"/>
    </row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</sheetData>
  <sheetProtection selectLockedCells="1" selectUnlockedCells="1"/>
  <mergeCells count="8">
    <mergeCell ref="A1142:H1142"/>
    <mergeCell ref="A12:H12"/>
    <mergeCell ref="A10:H10"/>
    <mergeCell ref="A11:H11"/>
    <mergeCell ref="A14:A15"/>
    <mergeCell ref="B14:E14"/>
    <mergeCell ref="F14:F15"/>
    <mergeCell ref="G14:H14"/>
  </mergeCells>
  <printOptions/>
  <pageMargins left="0.7874015748031497" right="0.54" top="0.5905511811023623" bottom="0.6299212598425197" header="0.3937007874015748" footer="0.3937007874015748"/>
  <pageSetup firstPageNumber="9" useFirstPageNumber="1" fitToHeight="13" horizontalDpi="600" verticalDpi="600" orientation="portrait" paperSize="9" scale="95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4"/>
  <sheetViews>
    <sheetView showGridLines="0" showZeros="0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24.75390625" style="45" customWidth="1"/>
    <col min="2" max="2" width="52.75390625" style="45" customWidth="1"/>
    <col min="3" max="3" width="23.375" style="114" customWidth="1"/>
    <col min="4" max="16384" width="38.875" style="45" customWidth="1"/>
  </cols>
  <sheetData>
    <row r="1" ht="12.75">
      <c r="C1" s="113"/>
    </row>
    <row r="2" ht="12.75">
      <c r="C2" s="113"/>
    </row>
    <row r="3" ht="12.75">
      <c r="C3" s="92" t="s">
        <v>83</v>
      </c>
    </row>
    <row r="4" ht="12.75">
      <c r="C4" s="92" t="s">
        <v>1091</v>
      </c>
    </row>
    <row r="5" ht="12.75">
      <c r="C5" s="113" t="s">
        <v>87</v>
      </c>
    </row>
    <row r="6" ht="12" customHeight="1">
      <c r="B6" s="307"/>
    </row>
    <row r="7" spans="2:3" ht="12.75">
      <c r="B7" s="308"/>
      <c r="C7" s="11" t="s">
        <v>1814</v>
      </c>
    </row>
    <row r="8" spans="2:3" ht="12.75">
      <c r="B8" s="308"/>
      <c r="C8" s="11" t="s">
        <v>1091</v>
      </c>
    </row>
    <row r="9" spans="2:3" ht="12.75">
      <c r="B9" s="309"/>
      <c r="C9" s="141" t="s">
        <v>1228</v>
      </c>
    </row>
    <row r="10" spans="2:3" ht="12.75">
      <c r="B10" s="307"/>
      <c r="C10" s="173"/>
    </row>
    <row r="11" spans="1:2" ht="12.75">
      <c r="A11" s="3"/>
      <c r="B11" s="7"/>
    </row>
    <row r="12" spans="1:3" ht="15.75">
      <c r="A12" s="366" t="s">
        <v>1164</v>
      </c>
      <c r="B12" s="366"/>
      <c r="C12" s="366"/>
    </row>
    <row r="13" spans="1:3" ht="15.75">
      <c r="A13" s="366" t="s">
        <v>474</v>
      </c>
      <c r="B13" s="366"/>
      <c r="C13" s="366"/>
    </row>
    <row r="14" spans="1:3" ht="12.75">
      <c r="A14" s="231"/>
      <c r="C14" s="140" t="s">
        <v>1092</v>
      </c>
    </row>
    <row r="15" spans="1:3" ht="51">
      <c r="A15" s="232" t="s">
        <v>933</v>
      </c>
      <c r="B15" s="225" t="s">
        <v>388</v>
      </c>
      <c r="C15" s="233" t="s">
        <v>1479</v>
      </c>
    </row>
    <row r="16" spans="1:5" ht="18.75" customHeight="1">
      <c r="A16" s="367" t="s">
        <v>989</v>
      </c>
      <c r="B16" s="368"/>
      <c r="C16" s="237">
        <f>'Приложение 2'!C202-'Приложение 3'!F16</f>
        <v>-291185</v>
      </c>
      <c r="D16" s="79"/>
      <c r="E16" s="79"/>
    </row>
    <row r="17" spans="1:3" ht="18.75" customHeight="1">
      <c r="A17" s="369" t="s">
        <v>1062</v>
      </c>
      <c r="B17" s="370"/>
      <c r="C17" s="238">
        <f>(-C16-C37-C29)/'Приложение 2'!C14*100</f>
        <v>9.624752948356315</v>
      </c>
    </row>
    <row r="18" spans="1:3" ht="18" customHeight="1">
      <c r="A18" s="364" t="s">
        <v>106</v>
      </c>
      <c r="B18" s="365"/>
      <c r="C18" s="239">
        <f>C19+C24+C29+C36+C43</f>
        <v>291185.0000000002</v>
      </c>
    </row>
    <row r="19" spans="1:3" ht="27" customHeight="1">
      <c r="A19" s="240" t="s">
        <v>796</v>
      </c>
      <c r="B19" s="154" t="s">
        <v>1584</v>
      </c>
      <c r="C19" s="243">
        <f>C20-C22</f>
        <v>287912.8</v>
      </c>
    </row>
    <row r="20" spans="1:3" ht="27.75" customHeight="1">
      <c r="A20" s="242" t="s">
        <v>1693</v>
      </c>
      <c r="B20" s="155" t="s">
        <v>248</v>
      </c>
      <c r="C20" s="243">
        <f>C21</f>
        <v>300000</v>
      </c>
    </row>
    <row r="21" spans="1:3" ht="25.5">
      <c r="A21" s="242" t="s">
        <v>1694</v>
      </c>
      <c r="B21" s="156" t="s">
        <v>1695</v>
      </c>
      <c r="C21" s="244">
        <v>300000</v>
      </c>
    </row>
    <row r="22" spans="1:3" ht="25.5">
      <c r="A22" s="242" t="s">
        <v>1696</v>
      </c>
      <c r="B22" s="156" t="s">
        <v>1697</v>
      </c>
      <c r="C22" s="241">
        <f>C23</f>
        <v>12087.2</v>
      </c>
    </row>
    <row r="23" spans="1:3" ht="25.5">
      <c r="A23" s="242" t="s">
        <v>1583</v>
      </c>
      <c r="B23" s="157" t="s">
        <v>1155</v>
      </c>
      <c r="C23" s="245">
        <f>11344.5+742.7</f>
        <v>12087.2</v>
      </c>
    </row>
    <row r="24" spans="1:3" s="91" customFormat="1" ht="25.5" hidden="1">
      <c r="A24" s="246" t="s">
        <v>1156</v>
      </c>
      <c r="B24" s="158" t="s">
        <v>249</v>
      </c>
      <c r="C24" s="241">
        <f>SUM(C25-C27)</f>
        <v>0</v>
      </c>
    </row>
    <row r="25" spans="1:3" ht="25.5" hidden="1">
      <c r="A25" s="242" t="s">
        <v>1157</v>
      </c>
      <c r="B25" s="159" t="s">
        <v>1368</v>
      </c>
      <c r="C25" s="241">
        <f>C26</f>
        <v>0</v>
      </c>
    </row>
    <row r="26" spans="1:3" ht="38.25" hidden="1">
      <c r="A26" s="242" t="s">
        <v>716</v>
      </c>
      <c r="B26" s="160" t="s">
        <v>1216</v>
      </c>
      <c r="C26" s="245"/>
    </row>
    <row r="27" spans="1:3" ht="38.25" hidden="1">
      <c r="A27" s="242" t="s">
        <v>550</v>
      </c>
      <c r="B27" s="161" t="s">
        <v>1200</v>
      </c>
      <c r="C27" s="241">
        <f>C28</f>
        <v>0</v>
      </c>
    </row>
    <row r="28" spans="1:3" ht="38.25" hidden="1">
      <c r="A28" s="242" t="s">
        <v>1605</v>
      </c>
      <c r="B28" s="156" t="s">
        <v>1606</v>
      </c>
      <c r="C28" s="245"/>
    </row>
    <row r="29" spans="1:3" s="91" customFormat="1" ht="25.5" hidden="1">
      <c r="A29" s="246" t="s">
        <v>1607</v>
      </c>
      <c r="B29" s="154" t="s">
        <v>1600</v>
      </c>
      <c r="C29" s="247">
        <f>C33-C30</f>
        <v>3272.2000000001863</v>
      </c>
    </row>
    <row r="30" spans="1:3" ht="15.75">
      <c r="A30" s="248" t="s">
        <v>1601</v>
      </c>
      <c r="B30" s="159" t="s">
        <v>1388</v>
      </c>
      <c r="C30" s="247">
        <f>C31</f>
        <v>4313978.8</v>
      </c>
    </row>
    <row r="31" spans="1:3" ht="15.75">
      <c r="A31" s="248" t="s">
        <v>573</v>
      </c>
      <c r="B31" s="160" t="s">
        <v>1074</v>
      </c>
      <c r="C31" s="247">
        <f>C32</f>
        <v>4313978.8</v>
      </c>
    </row>
    <row r="32" spans="1:3" ht="27.75" customHeight="1">
      <c r="A32" s="248" t="s">
        <v>574</v>
      </c>
      <c r="B32" s="160" t="s">
        <v>575</v>
      </c>
      <c r="C32" s="249">
        <f>'Приложение 2'!C202+'Приложение 4'!C20+'Приложение 4'!C25+'Приложение 4'!C37+'Приложение 4'!C44+'Приложение 4'!C49</f>
        <v>4313978.8</v>
      </c>
    </row>
    <row r="33" spans="1:3" ht="19.5" customHeight="1">
      <c r="A33" s="250" t="s">
        <v>576</v>
      </c>
      <c r="B33" s="159" t="s">
        <v>1075</v>
      </c>
      <c r="C33" s="247">
        <f>C34</f>
        <v>4317251</v>
      </c>
    </row>
    <row r="34" spans="1:3" ht="15.75">
      <c r="A34" s="250" t="s">
        <v>1138</v>
      </c>
      <c r="B34" s="160" t="s">
        <v>1075</v>
      </c>
      <c r="C34" s="247">
        <f>C35</f>
        <v>4317251</v>
      </c>
    </row>
    <row r="35" spans="1:3" ht="25.5">
      <c r="A35" s="251" t="s">
        <v>1139</v>
      </c>
      <c r="B35" s="252" t="s">
        <v>1140</v>
      </c>
      <c r="C35" s="253">
        <f>'Приложение 3'!F16+'Приложение 4'!C22+'Приложение 4'!C27+'Приложение 4'!C40+'Приложение 4'!C46+'Приложение 4'!C51</f>
        <v>4317251</v>
      </c>
    </row>
    <row r="36" spans="1:3" ht="25.5" hidden="1">
      <c r="A36" s="234" t="s">
        <v>1385</v>
      </c>
      <c r="B36" s="235" t="s">
        <v>7</v>
      </c>
      <c r="C36" s="236">
        <f>C37+C40+C43+C48</f>
        <v>0</v>
      </c>
    </row>
    <row r="37" spans="1:3" ht="25.5" hidden="1">
      <c r="A37" s="164" t="s">
        <v>1108</v>
      </c>
      <c r="B37" s="158" t="s">
        <v>1109</v>
      </c>
      <c r="C37" s="115">
        <f>C38</f>
        <v>0</v>
      </c>
    </row>
    <row r="38" spans="1:3" ht="38.25" hidden="1">
      <c r="A38" s="163" t="s">
        <v>1341</v>
      </c>
      <c r="B38" s="159" t="s">
        <v>1530</v>
      </c>
      <c r="C38" s="115">
        <f>C39</f>
        <v>0</v>
      </c>
    </row>
    <row r="39" spans="1:3" ht="25.5" hidden="1">
      <c r="A39" s="163" t="s">
        <v>1342</v>
      </c>
      <c r="B39" s="165" t="s">
        <v>1531</v>
      </c>
      <c r="C39" s="116">
        <v>0</v>
      </c>
    </row>
    <row r="40" spans="1:3" ht="25.5" hidden="1">
      <c r="A40" s="164" t="s">
        <v>1617</v>
      </c>
      <c r="B40" s="158" t="s">
        <v>570</v>
      </c>
      <c r="C40" s="115">
        <f>C41</f>
        <v>0</v>
      </c>
    </row>
    <row r="41" spans="1:5" ht="76.5" hidden="1">
      <c r="A41" s="162" t="s">
        <v>571</v>
      </c>
      <c r="B41" s="159" t="s">
        <v>653</v>
      </c>
      <c r="C41" s="115">
        <f>C42</f>
        <v>0</v>
      </c>
      <c r="D41" s="80"/>
      <c r="E41" s="80">
        <f>D41-C41</f>
        <v>0</v>
      </c>
    </row>
    <row r="42" spans="1:3" ht="76.5" hidden="1">
      <c r="A42" s="162" t="s">
        <v>572</v>
      </c>
      <c r="B42" s="160" t="s">
        <v>286</v>
      </c>
      <c r="C42" s="116">
        <v>0</v>
      </c>
    </row>
    <row r="43" spans="1:3" s="91" customFormat="1" ht="25.5" hidden="1">
      <c r="A43" s="153" t="s">
        <v>540</v>
      </c>
      <c r="B43" s="166" t="s">
        <v>329</v>
      </c>
      <c r="C43" s="117">
        <f>C44-C46</f>
        <v>0</v>
      </c>
    </row>
    <row r="44" spans="1:3" ht="25.5" hidden="1">
      <c r="A44" s="162" t="s">
        <v>330</v>
      </c>
      <c r="B44" s="167" t="s">
        <v>560</v>
      </c>
      <c r="C44" s="118">
        <f>C45</f>
        <v>0</v>
      </c>
    </row>
    <row r="45" spans="1:3" ht="38.25" hidden="1">
      <c r="A45" s="162" t="s">
        <v>101</v>
      </c>
      <c r="B45" s="168" t="s">
        <v>561</v>
      </c>
      <c r="C45" s="119">
        <v>0</v>
      </c>
    </row>
    <row r="46" spans="1:3" ht="25.5" hidden="1">
      <c r="A46" s="162" t="s">
        <v>102</v>
      </c>
      <c r="B46" s="167" t="s">
        <v>503</v>
      </c>
      <c r="C46" s="118">
        <f>C47</f>
        <v>0</v>
      </c>
    </row>
    <row r="47" spans="1:3" ht="25.5" hidden="1">
      <c r="A47" s="162" t="s">
        <v>1</v>
      </c>
      <c r="B47" s="168" t="s">
        <v>504</v>
      </c>
      <c r="C47" s="119">
        <v>0</v>
      </c>
    </row>
    <row r="48" spans="1:3" ht="25.5" hidden="1">
      <c r="A48" s="153" t="s">
        <v>1176</v>
      </c>
      <c r="B48" s="169" t="s">
        <v>432</v>
      </c>
      <c r="C48" s="93">
        <f>C49-C51</f>
        <v>0</v>
      </c>
    </row>
    <row r="49" spans="1:3" ht="25.5" hidden="1">
      <c r="A49" s="162" t="s">
        <v>1537</v>
      </c>
      <c r="B49" s="159" t="s">
        <v>1064</v>
      </c>
      <c r="C49" s="93">
        <f>C50</f>
        <v>0</v>
      </c>
    </row>
    <row r="50" spans="1:3" ht="25.5" hidden="1">
      <c r="A50" s="162" t="s">
        <v>1065</v>
      </c>
      <c r="B50" s="160" t="s">
        <v>486</v>
      </c>
      <c r="C50" s="93"/>
    </row>
    <row r="51" spans="1:3" ht="25.5" hidden="1">
      <c r="A51" s="162" t="s">
        <v>1273</v>
      </c>
      <c r="B51" s="159" t="s">
        <v>118</v>
      </c>
      <c r="C51" s="93">
        <f>C52</f>
        <v>0</v>
      </c>
    </row>
    <row r="52" spans="1:3" ht="38.25" hidden="1">
      <c r="A52" s="162" t="s">
        <v>852</v>
      </c>
      <c r="B52" s="160" t="s">
        <v>1239</v>
      </c>
      <c r="C52" s="120">
        <v>0</v>
      </c>
    </row>
    <row r="53" spans="1:3" ht="15">
      <c r="A53" s="145"/>
      <c r="B53" s="175"/>
      <c r="C53" s="121"/>
    </row>
    <row r="54" spans="1:3" ht="15">
      <c r="A54" s="47"/>
      <c r="B54" s="48"/>
      <c r="C54" s="121"/>
    </row>
  </sheetData>
  <sheetProtection selectLockedCells="1" selectUnlockedCells="1"/>
  <mergeCells count="5">
    <mergeCell ref="A18:B18"/>
    <mergeCell ref="A12:C12"/>
    <mergeCell ref="A13:C13"/>
    <mergeCell ref="A16:B16"/>
    <mergeCell ref="A17:B17"/>
  </mergeCells>
  <printOptions/>
  <pageMargins left="0.75" right="0.39" top="0.62" bottom="0.69" header="0.5" footer="0.5"/>
  <pageSetup firstPageNumber="34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1257"/>
  <sheetViews>
    <sheetView showGridLines="0" zoomScaleSheetLayoutView="100" workbookViewId="0" topLeftCell="A1">
      <selection activeCell="B4" sqref="B4:G4"/>
    </sheetView>
  </sheetViews>
  <sheetFormatPr defaultColWidth="9.00390625" defaultRowHeight="12.75"/>
  <cols>
    <col min="1" max="1" width="53.00390625" style="8" customWidth="1"/>
    <col min="2" max="2" width="4.375" style="9" customWidth="1"/>
    <col min="3" max="4" width="3.375" style="9" customWidth="1"/>
    <col min="5" max="5" width="9.75390625" style="9" customWidth="1"/>
    <col min="6" max="6" width="3.37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97" customWidth="1"/>
    <col min="11" max="11" width="14.375" style="97" customWidth="1"/>
    <col min="12" max="12" width="14.875" style="97" customWidth="1"/>
    <col min="13" max="15" width="9.375" style="97" customWidth="1"/>
    <col min="16" max="16" width="7.375" style="97" customWidth="1"/>
    <col min="17" max="17" width="12.375" style="97" customWidth="1"/>
    <col min="18" max="18" width="13.375" style="12" customWidth="1"/>
    <col min="19" max="19" width="7.375" style="12" customWidth="1"/>
    <col min="20" max="20" width="15.375" style="12" customWidth="1"/>
    <col min="21" max="21" width="7.00390625" style="12" customWidth="1"/>
    <col min="22" max="22" width="18.00390625" style="12" customWidth="1"/>
    <col min="23" max="16384" width="9.375" style="12" customWidth="1"/>
  </cols>
  <sheetData>
    <row r="1" ht="15">
      <c r="B1" s="11"/>
    </row>
    <row r="2" spans="2:7" ht="15">
      <c r="B2" s="371" t="s">
        <v>421</v>
      </c>
      <c r="C2" s="371"/>
      <c r="D2" s="371"/>
      <c r="E2" s="371"/>
      <c r="F2" s="371"/>
      <c r="G2" s="371"/>
    </row>
    <row r="3" spans="2:7" ht="15">
      <c r="B3" s="371" t="s">
        <v>855</v>
      </c>
      <c r="C3" s="371"/>
      <c r="D3" s="371"/>
      <c r="E3" s="371"/>
      <c r="F3" s="371"/>
      <c r="G3" s="371"/>
    </row>
    <row r="4" spans="2:7" ht="15">
      <c r="B4" s="372" t="s">
        <v>88</v>
      </c>
      <c r="C4" s="372"/>
      <c r="D4" s="372"/>
      <c r="E4" s="372"/>
      <c r="F4" s="372"/>
      <c r="G4" s="372"/>
    </row>
    <row r="5" ht="11.25" customHeight="1">
      <c r="B5" s="1"/>
    </row>
    <row r="6" spans="2:7" ht="13.5" customHeight="1">
      <c r="B6" s="371" t="s">
        <v>580</v>
      </c>
      <c r="C6" s="371"/>
      <c r="D6" s="371"/>
      <c r="E6" s="371"/>
      <c r="F6" s="371"/>
      <c r="G6" s="371"/>
    </row>
    <row r="7" spans="2:7" ht="17.25" customHeight="1">
      <c r="B7" s="371" t="s">
        <v>1734</v>
      </c>
      <c r="C7" s="371"/>
      <c r="D7" s="371"/>
      <c r="E7" s="371"/>
      <c r="F7" s="371"/>
      <c r="G7" s="371"/>
    </row>
    <row r="8" spans="2:7" ht="13.5" customHeight="1">
      <c r="B8" s="372" t="s">
        <v>394</v>
      </c>
      <c r="C8" s="372"/>
      <c r="D8" s="372"/>
      <c r="E8" s="372"/>
      <c r="F8" s="372"/>
      <c r="G8" s="372"/>
    </row>
    <row r="9" spans="1:7" ht="15.75" customHeight="1">
      <c r="A9" s="374" t="s">
        <v>932</v>
      </c>
      <c r="B9" s="374"/>
      <c r="C9" s="374"/>
      <c r="D9" s="374"/>
      <c r="E9" s="374"/>
      <c r="F9" s="374"/>
      <c r="G9" s="374"/>
    </row>
    <row r="10" spans="1:7" ht="15.75">
      <c r="A10" s="373" t="s">
        <v>46</v>
      </c>
      <c r="B10" s="373"/>
      <c r="C10" s="373"/>
      <c r="D10" s="373"/>
      <c r="E10" s="373"/>
      <c r="F10" s="373"/>
      <c r="G10" s="373"/>
    </row>
    <row r="11" spans="1:7" ht="10.5" customHeight="1" thickBot="1">
      <c r="A11" s="12"/>
      <c r="B11" s="49"/>
      <c r="C11" s="13"/>
      <c r="D11" s="13"/>
      <c r="E11" s="13"/>
      <c r="F11" s="12"/>
      <c r="G11" s="50" t="s">
        <v>1092</v>
      </c>
    </row>
    <row r="12" spans="1:17" s="15" customFormat="1" ht="42.75" customHeight="1" thickBot="1">
      <c r="A12" s="51" t="s">
        <v>1314</v>
      </c>
      <c r="B12" s="52" t="s">
        <v>933</v>
      </c>
      <c r="C12" s="52" t="s">
        <v>535</v>
      </c>
      <c r="D12" s="52" t="s">
        <v>536</v>
      </c>
      <c r="E12" s="52" t="s">
        <v>537</v>
      </c>
      <c r="F12" s="52" t="s">
        <v>538</v>
      </c>
      <c r="G12" s="46" t="s">
        <v>1479</v>
      </c>
      <c r="J12" s="99"/>
      <c r="K12" s="99"/>
      <c r="L12" s="99"/>
      <c r="M12" s="99"/>
      <c r="N12" s="99"/>
      <c r="O12" s="99"/>
      <c r="P12" s="99"/>
      <c r="Q12" s="99"/>
    </row>
    <row r="13" spans="1:18" ht="20.25" customHeight="1">
      <c r="A13" s="53" t="s">
        <v>1428</v>
      </c>
      <c r="B13" s="54"/>
      <c r="C13" s="54"/>
      <c r="D13" s="54"/>
      <c r="E13" s="54"/>
      <c r="F13" s="54"/>
      <c r="G13" s="55">
        <f>G14+G318+G501+G707+G1194+G1220+G1229</f>
        <v>4305163.8</v>
      </c>
      <c r="H13" s="69">
        <v>3464482</v>
      </c>
      <c r="I13" s="78">
        <f>H13-G13</f>
        <v>-840681.7999999998</v>
      </c>
      <c r="K13" s="102">
        <v>4302296.4</v>
      </c>
      <c r="L13" s="102">
        <f>K13-G13</f>
        <v>-2867.399999999441</v>
      </c>
      <c r="Q13" s="102"/>
      <c r="R13" s="78"/>
    </row>
    <row r="14" spans="1:8" ht="17.25" customHeight="1">
      <c r="A14" s="56" t="s">
        <v>782</v>
      </c>
      <c r="B14" s="57" t="s">
        <v>117</v>
      </c>
      <c r="C14" s="57"/>
      <c r="D14" s="57"/>
      <c r="E14" s="57"/>
      <c r="F14" s="57"/>
      <c r="G14" s="58">
        <f>G15+G300</f>
        <v>2147975</v>
      </c>
      <c r="H14" s="172"/>
    </row>
    <row r="15" spans="1:7" ht="15">
      <c r="A15" s="62" t="s">
        <v>320</v>
      </c>
      <c r="B15" s="59" t="s">
        <v>117</v>
      </c>
      <c r="C15" s="18" t="s">
        <v>279</v>
      </c>
      <c r="D15" s="42"/>
      <c r="E15" s="42"/>
      <c r="F15" s="42"/>
      <c r="G15" s="21">
        <f>G16+G81+G203+G213+G233+G200</f>
        <v>2108911</v>
      </c>
    </row>
    <row r="16" spans="1:7" ht="15">
      <c r="A16" s="32" t="s">
        <v>321</v>
      </c>
      <c r="B16" s="59" t="s">
        <v>117</v>
      </c>
      <c r="C16" s="18" t="s">
        <v>279</v>
      </c>
      <c r="D16" s="18" t="s">
        <v>539</v>
      </c>
      <c r="E16" s="42"/>
      <c r="F16" s="42"/>
      <c r="G16" s="21">
        <f>G36+G17+G53+G49</f>
        <v>912723</v>
      </c>
    </row>
    <row r="17" spans="1:7" ht="24">
      <c r="A17" s="34" t="s">
        <v>505</v>
      </c>
      <c r="B17" s="59" t="s">
        <v>117</v>
      </c>
      <c r="C17" s="18" t="s">
        <v>279</v>
      </c>
      <c r="D17" s="18" t="s">
        <v>539</v>
      </c>
      <c r="E17" s="18" t="s">
        <v>113</v>
      </c>
      <c r="F17" s="42"/>
      <c r="G17" s="21">
        <f>G18</f>
        <v>6000</v>
      </c>
    </row>
    <row r="18" spans="1:7" ht="31.5" customHeight="1">
      <c r="A18" s="30" t="s">
        <v>1030</v>
      </c>
      <c r="B18" s="59" t="s">
        <v>117</v>
      </c>
      <c r="C18" s="18" t="s">
        <v>279</v>
      </c>
      <c r="D18" s="18" t="s">
        <v>539</v>
      </c>
      <c r="E18" s="18" t="s">
        <v>1031</v>
      </c>
      <c r="F18" s="42" t="s">
        <v>384</v>
      </c>
      <c r="G18" s="21">
        <f>G21</f>
        <v>6000</v>
      </c>
    </row>
    <row r="19" spans="1:7" ht="17.25" customHeight="1" hidden="1">
      <c r="A19" s="30" t="s">
        <v>785</v>
      </c>
      <c r="B19" s="59" t="s">
        <v>117</v>
      </c>
      <c r="C19" s="18" t="s">
        <v>279</v>
      </c>
      <c r="D19" s="18" t="s">
        <v>539</v>
      </c>
      <c r="E19" s="18" t="s">
        <v>1031</v>
      </c>
      <c r="F19" s="42" t="s">
        <v>70</v>
      </c>
      <c r="G19" s="21">
        <f>G20</f>
        <v>0</v>
      </c>
    </row>
    <row r="20" spans="1:7" ht="40.5" customHeight="1" hidden="1">
      <c r="A20" s="38" t="s">
        <v>645</v>
      </c>
      <c r="B20" s="59" t="s">
        <v>117</v>
      </c>
      <c r="C20" s="18" t="s">
        <v>279</v>
      </c>
      <c r="D20" s="18" t="s">
        <v>539</v>
      </c>
      <c r="E20" s="18" t="s">
        <v>1031</v>
      </c>
      <c r="F20" s="42" t="s">
        <v>1068</v>
      </c>
      <c r="G20" s="21">
        <v>0</v>
      </c>
    </row>
    <row r="21" spans="1:7" ht="21" customHeight="1">
      <c r="A21" s="38" t="s">
        <v>1657</v>
      </c>
      <c r="B21" s="59" t="s">
        <v>117</v>
      </c>
      <c r="C21" s="18" t="s">
        <v>279</v>
      </c>
      <c r="D21" s="18" t="s">
        <v>539</v>
      </c>
      <c r="E21" s="18" t="s">
        <v>1031</v>
      </c>
      <c r="F21" s="42" t="s">
        <v>1581</v>
      </c>
      <c r="G21" s="21">
        <f>G22+G23+G24+G25+G26+G27+G28+G29+G30+G31</f>
        <v>6000</v>
      </c>
    </row>
    <row r="22" spans="1:7" ht="28.5" customHeight="1" hidden="1">
      <c r="A22" s="38" t="s">
        <v>778</v>
      </c>
      <c r="B22" s="59" t="s">
        <v>117</v>
      </c>
      <c r="C22" s="18" t="s">
        <v>279</v>
      </c>
      <c r="D22" s="18" t="s">
        <v>539</v>
      </c>
      <c r="E22" s="18" t="s">
        <v>1031</v>
      </c>
      <c r="F22" s="42" t="s">
        <v>1581</v>
      </c>
      <c r="G22" s="21"/>
    </row>
    <row r="23" spans="1:7" ht="39" customHeight="1" hidden="1">
      <c r="A23" s="38" t="s">
        <v>1285</v>
      </c>
      <c r="B23" s="59" t="s">
        <v>117</v>
      </c>
      <c r="C23" s="18" t="s">
        <v>279</v>
      </c>
      <c r="D23" s="18" t="s">
        <v>539</v>
      </c>
      <c r="E23" s="18" t="s">
        <v>1031</v>
      </c>
      <c r="F23" s="42" t="s">
        <v>1581</v>
      </c>
      <c r="G23" s="21"/>
    </row>
    <row r="24" spans="1:7" ht="46.5" customHeight="1" hidden="1">
      <c r="A24" s="38" t="s">
        <v>0</v>
      </c>
      <c r="B24" s="59" t="s">
        <v>117</v>
      </c>
      <c r="C24" s="18" t="s">
        <v>279</v>
      </c>
      <c r="D24" s="18" t="s">
        <v>539</v>
      </c>
      <c r="E24" s="18" t="s">
        <v>1031</v>
      </c>
      <c r="F24" s="42" t="s">
        <v>1581</v>
      </c>
      <c r="G24" s="21"/>
    </row>
    <row r="25" spans="1:7" ht="46.5" customHeight="1" hidden="1">
      <c r="A25" s="38" t="s">
        <v>1231</v>
      </c>
      <c r="B25" s="59" t="s">
        <v>117</v>
      </c>
      <c r="C25" s="18" t="s">
        <v>279</v>
      </c>
      <c r="D25" s="18" t="s">
        <v>539</v>
      </c>
      <c r="E25" s="18" t="s">
        <v>1031</v>
      </c>
      <c r="F25" s="42" t="s">
        <v>1581</v>
      </c>
      <c r="G25" s="21"/>
    </row>
    <row r="26" spans="1:7" ht="48" customHeight="1" hidden="1">
      <c r="A26" s="38" t="s">
        <v>1232</v>
      </c>
      <c r="B26" s="59" t="s">
        <v>117</v>
      </c>
      <c r="C26" s="18" t="s">
        <v>279</v>
      </c>
      <c r="D26" s="18" t="s">
        <v>539</v>
      </c>
      <c r="E26" s="18" t="s">
        <v>1031</v>
      </c>
      <c r="F26" s="42" t="s">
        <v>1581</v>
      </c>
      <c r="G26" s="21"/>
    </row>
    <row r="27" spans="1:7" ht="40.5" customHeight="1" hidden="1">
      <c r="A27" s="38" t="s">
        <v>1297</v>
      </c>
      <c r="B27" s="59" t="s">
        <v>117</v>
      </c>
      <c r="C27" s="18" t="s">
        <v>279</v>
      </c>
      <c r="D27" s="18" t="s">
        <v>539</v>
      </c>
      <c r="E27" s="18" t="s">
        <v>1031</v>
      </c>
      <c r="F27" s="42" t="s">
        <v>1581</v>
      </c>
      <c r="G27" s="21"/>
    </row>
    <row r="28" spans="1:7" ht="40.5" customHeight="1" hidden="1">
      <c r="A28" s="38" t="s">
        <v>1247</v>
      </c>
      <c r="B28" s="59" t="s">
        <v>117</v>
      </c>
      <c r="C28" s="18" t="s">
        <v>279</v>
      </c>
      <c r="D28" s="18" t="s">
        <v>539</v>
      </c>
      <c r="E28" s="18" t="s">
        <v>1031</v>
      </c>
      <c r="F28" s="42" t="s">
        <v>1581</v>
      </c>
      <c r="G28" s="21"/>
    </row>
    <row r="29" spans="1:7" ht="40.5" customHeight="1">
      <c r="A29" s="38" t="s">
        <v>501</v>
      </c>
      <c r="B29" s="59" t="s">
        <v>117</v>
      </c>
      <c r="C29" s="18" t="s">
        <v>279</v>
      </c>
      <c r="D29" s="18" t="s">
        <v>539</v>
      </c>
      <c r="E29" s="18" t="s">
        <v>1031</v>
      </c>
      <c r="F29" s="42" t="s">
        <v>1581</v>
      </c>
      <c r="G29" s="21">
        <v>6000</v>
      </c>
    </row>
    <row r="30" spans="1:7" ht="40.5" customHeight="1" hidden="1">
      <c r="A30" s="38" t="s">
        <v>1249</v>
      </c>
      <c r="B30" s="59" t="s">
        <v>117</v>
      </c>
      <c r="C30" s="18" t="s">
        <v>279</v>
      </c>
      <c r="D30" s="18" t="s">
        <v>539</v>
      </c>
      <c r="E30" s="18" t="s">
        <v>1031</v>
      </c>
      <c r="F30" s="42" t="s">
        <v>1581</v>
      </c>
      <c r="G30" s="21"/>
    </row>
    <row r="31" spans="1:7" ht="40.5" customHeight="1" hidden="1">
      <c r="A31" s="38" t="s">
        <v>1250</v>
      </c>
      <c r="B31" s="59" t="s">
        <v>117</v>
      </c>
      <c r="C31" s="18" t="s">
        <v>279</v>
      </c>
      <c r="D31" s="18" t="s">
        <v>539</v>
      </c>
      <c r="E31" s="18" t="s">
        <v>1031</v>
      </c>
      <c r="F31" s="42" t="s">
        <v>1581</v>
      </c>
      <c r="G31" s="21"/>
    </row>
    <row r="32" spans="1:7" ht="15.75" customHeight="1" hidden="1">
      <c r="A32" s="19" t="s">
        <v>629</v>
      </c>
      <c r="B32" s="59" t="s">
        <v>117</v>
      </c>
      <c r="C32" s="18" t="s">
        <v>279</v>
      </c>
      <c r="D32" s="18" t="s">
        <v>539</v>
      </c>
      <c r="E32" s="42" t="s">
        <v>1031</v>
      </c>
      <c r="F32" s="42" t="s">
        <v>403</v>
      </c>
      <c r="G32" s="21">
        <f>G33+G34+G35</f>
        <v>0</v>
      </c>
    </row>
    <row r="33" spans="1:7" ht="34.5" customHeight="1" hidden="1">
      <c r="A33" s="38" t="s">
        <v>645</v>
      </c>
      <c r="B33" s="59" t="s">
        <v>117</v>
      </c>
      <c r="C33" s="18" t="s">
        <v>279</v>
      </c>
      <c r="D33" s="18" t="s">
        <v>539</v>
      </c>
      <c r="E33" s="42" t="s">
        <v>1031</v>
      </c>
      <c r="F33" s="42" t="s">
        <v>786</v>
      </c>
      <c r="G33" s="21">
        <f>858.2-858.2</f>
        <v>0</v>
      </c>
    </row>
    <row r="34" spans="1:7" ht="36.75" customHeight="1" hidden="1">
      <c r="A34" s="38" t="s">
        <v>1690</v>
      </c>
      <c r="B34" s="59" t="s">
        <v>117</v>
      </c>
      <c r="C34" s="18" t="s">
        <v>279</v>
      </c>
      <c r="D34" s="18" t="s">
        <v>539</v>
      </c>
      <c r="E34" s="42" t="s">
        <v>1031</v>
      </c>
      <c r="F34" s="42" t="s">
        <v>786</v>
      </c>
      <c r="G34" s="21"/>
    </row>
    <row r="35" spans="1:7" ht="38.25" customHeight="1" hidden="1">
      <c r="A35" s="38" t="s">
        <v>1251</v>
      </c>
      <c r="B35" s="59" t="s">
        <v>117</v>
      </c>
      <c r="C35" s="18" t="s">
        <v>279</v>
      </c>
      <c r="D35" s="18" t="s">
        <v>539</v>
      </c>
      <c r="E35" s="42" t="s">
        <v>1031</v>
      </c>
      <c r="F35" s="42" t="s">
        <v>786</v>
      </c>
      <c r="G35" s="21">
        <f>475+286.4-475-286.4</f>
        <v>0</v>
      </c>
    </row>
    <row r="36" spans="1:7" ht="15">
      <c r="A36" s="33" t="s">
        <v>1267</v>
      </c>
      <c r="B36" s="59" t="s">
        <v>117</v>
      </c>
      <c r="C36" s="18" t="s">
        <v>279</v>
      </c>
      <c r="D36" s="18" t="s">
        <v>539</v>
      </c>
      <c r="E36" s="18" t="s">
        <v>380</v>
      </c>
      <c r="F36" s="42"/>
      <c r="G36" s="21">
        <f>G37</f>
        <v>530281</v>
      </c>
    </row>
    <row r="37" spans="1:7" ht="24">
      <c r="A37" s="19" t="s">
        <v>912</v>
      </c>
      <c r="B37" s="59" t="s">
        <v>117</v>
      </c>
      <c r="C37" s="18" t="s">
        <v>279</v>
      </c>
      <c r="D37" s="18" t="s">
        <v>539</v>
      </c>
      <c r="E37" s="18" t="s">
        <v>1612</v>
      </c>
      <c r="F37" s="18" t="s">
        <v>384</v>
      </c>
      <c r="G37" s="21">
        <f>G38+G39+G44</f>
        <v>530281</v>
      </c>
    </row>
    <row r="38" spans="1:7" ht="21" customHeight="1" hidden="1">
      <c r="A38" s="30" t="s">
        <v>651</v>
      </c>
      <c r="B38" s="59" t="s">
        <v>117</v>
      </c>
      <c r="C38" s="18" t="s">
        <v>279</v>
      </c>
      <c r="D38" s="18" t="s">
        <v>539</v>
      </c>
      <c r="E38" s="18" t="s">
        <v>1612</v>
      </c>
      <c r="F38" s="18" t="s">
        <v>1581</v>
      </c>
      <c r="G38" s="21"/>
    </row>
    <row r="39" spans="1:7" ht="24">
      <c r="A39" s="19" t="s">
        <v>69</v>
      </c>
      <c r="B39" s="59" t="s">
        <v>117</v>
      </c>
      <c r="C39" s="18" t="s">
        <v>279</v>
      </c>
      <c r="D39" s="18" t="s">
        <v>539</v>
      </c>
      <c r="E39" s="18" t="s">
        <v>1612</v>
      </c>
      <c r="F39" s="18" t="s">
        <v>70</v>
      </c>
      <c r="G39" s="21">
        <f>G40+G41</f>
        <v>29150</v>
      </c>
    </row>
    <row r="40" spans="1:7" ht="24">
      <c r="A40" s="19" t="s">
        <v>68</v>
      </c>
      <c r="B40" s="59" t="s">
        <v>117</v>
      </c>
      <c r="C40" s="18" t="s">
        <v>279</v>
      </c>
      <c r="D40" s="18" t="s">
        <v>539</v>
      </c>
      <c r="E40" s="18" t="s">
        <v>1612</v>
      </c>
      <c r="F40" s="18" t="s">
        <v>1807</v>
      </c>
      <c r="G40" s="21">
        <v>29150</v>
      </c>
    </row>
    <row r="41" spans="1:7" ht="24.75" hidden="1">
      <c r="A41" s="19" t="s">
        <v>1298</v>
      </c>
      <c r="B41" s="59" t="s">
        <v>117</v>
      </c>
      <c r="C41" s="18" t="s">
        <v>279</v>
      </c>
      <c r="D41" s="18" t="s">
        <v>539</v>
      </c>
      <c r="E41" s="18" t="s">
        <v>1612</v>
      </c>
      <c r="F41" s="18" t="s">
        <v>1068</v>
      </c>
      <c r="G41" s="21">
        <f>G42+G43</f>
        <v>0</v>
      </c>
    </row>
    <row r="42" spans="1:7" ht="36" hidden="1">
      <c r="A42" s="19" t="s">
        <v>1253</v>
      </c>
      <c r="B42" s="59" t="s">
        <v>117</v>
      </c>
      <c r="C42" s="18" t="s">
        <v>279</v>
      </c>
      <c r="D42" s="18" t="s">
        <v>539</v>
      </c>
      <c r="E42" s="18" t="s">
        <v>1612</v>
      </c>
      <c r="F42" s="18" t="s">
        <v>1068</v>
      </c>
      <c r="G42" s="21"/>
    </row>
    <row r="43" spans="1:7" ht="36" hidden="1">
      <c r="A43" s="19" t="s">
        <v>1254</v>
      </c>
      <c r="B43" s="59" t="s">
        <v>117</v>
      </c>
      <c r="C43" s="18" t="s">
        <v>279</v>
      </c>
      <c r="D43" s="18" t="s">
        <v>539</v>
      </c>
      <c r="E43" s="18" t="s">
        <v>1612</v>
      </c>
      <c r="F43" s="18" t="s">
        <v>1068</v>
      </c>
      <c r="G43" s="21"/>
    </row>
    <row r="44" spans="1:7" ht="24">
      <c r="A44" s="19" t="s">
        <v>629</v>
      </c>
      <c r="B44" s="59" t="s">
        <v>117</v>
      </c>
      <c r="C44" s="18" t="s">
        <v>279</v>
      </c>
      <c r="D44" s="18" t="s">
        <v>539</v>
      </c>
      <c r="E44" s="18" t="s">
        <v>1612</v>
      </c>
      <c r="F44" s="18" t="s">
        <v>403</v>
      </c>
      <c r="G44" s="21">
        <f>G45+G46</f>
        <v>501131</v>
      </c>
    </row>
    <row r="45" spans="1:7" ht="24">
      <c r="A45" s="19" t="s">
        <v>628</v>
      </c>
      <c r="B45" s="59" t="s">
        <v>117</v>
      </c>
      <c r="C45" s="18" t="s">
        <v>279</v>
      </c>
      <c r="D45" s="18" t="s">
        <v>539</v>
      </c>
      <c r="E45" s="18" t="s">
        <v>1612</v>
      </c>
      <c r="F45" s="18" t="s">
        <v>404</v>
      </c>
      <c r="G45" s="21">
        <v>501131</v>
      </c>
    </row>
    <row r="46" spans="1:7" ht="24.75" hidden="1">
      <c r="A46" s="19" t="s">
        <v>1299</v>
      </c>
      <c r="B46" s="59" t="s">
        <v>117</v>
      </c>
      <c r="C46" s="18" t="s">
        <v>279</v>
      </c>
      <c r="D46" s="18" t="s">
        <v>539</v>
      </c>
      <c r="E46" s="18" t="s">
        <v>1612</v>
      </c>
      <c r="F46" s="18" t="s">
        <v>786</v>
      </c>
      <c r="G46" s="21">
        <f>G47+G48</f>
        <v>0</v>
      </c>
    </row>
    <row r="47" spans="1:7" ht="24.75" hidden="1">
      <c r="A47" s="38" t="s">
        <v>1300</v>
      </c>
      <c r="B47" s="59" t="s">
        <v>117</v>
      </c>
      <c r="C47" s="18" t="s">
        <v>279</v>
      </c>
      <c r="D47" s="18" t="s">
        <v>539</v>
      </c>
      <c r="E47" s="18" t="s">
        <v>1612</v>
      </c>
      <c r="F47" s="18" t="s">
        <v>786</v>
      </c>
      <c r="G47" s="21"/>
    </row>
    <row r="48" spans="1:7" ht="24.75" hidden="1">
      <c r="A48" s="38" t="s">
        <v>904</v>
      </c>
      <c r="B48" s="59" t="s">
        <v>117</v>
      </c>
      <c r="C48" s="18" t="s">
        <v>279</v>
      </c>
      <c r="D48" s="18" t="s">
        <v>539</v>
      </c>
      <c r="E48" s="18" t="s">
        <v>1612</v>
      </c>
      <c r="F48" s="18" t="s">
        <v>786</v>
      </c>
      <c r="G48" s="21"/>
    </row>
    <row r="49" spans="1:7" ht="15.75" hidden="1">
      <c r="A49" s="34" t="s">
        <v>704</v>
      </c>
      <c r="B49" s="59" t="s">
        <v>117</v>
      </c>
      <c r="C49" s="18" t="s">
        <v>279</v>
      </c>
      <c r="D49" s="18" t="s">
        <v>539</v>
      </c>
      <c r="E49" s="18" t="s">
        <v>705</v>
      </c>
      <c r="F49" s="18"/>
      <c r="G49" s="21">
        <f>G50</f>
        <v>0</v>
      </c>
    </row>
    <row r="50" spans="1:7" ht="24.75" hidden="1">
      <c r="A50" s="19" t="s">
        <v>646</v>
      </c>
      <c r="B50" s="59" t="s">
        <v>117</v>
      </c>
      <c r="C50" s="18" t="s">
        <v>279</v>
      </c>
      <c r="D50" s="18" t="s">
        <v>539</v>
      </c>
      <c r="E50" s="18" t="s">
        <v>905</v>
      </c>
      <c r="F50" s="18" t="s">
        <v>384</v>
      </c>
      <c r="G50" s="21">
        <f>G51</f>
        <v>0</v>
      </c>
    </row>
    <row r="51" spans="1:7" ht="24.75" hidden="1">
      <c r="A51" s="19" t="s">
        <v>183</v>
      </c>
      <c r="B51" s="59" t="s">
        <v>117</v>
      </c>
      <c r="C51" s="18" t="s">
        <v>279</v>
      </c>
      <c r="D51" s="18" t="s">
        <v>539</v>
      </c>
      <c r="E51" s="18" t="s">
        <v>182</v>
      </c>
      <c r="F51" s="18" t="s">
        <v>384</v>
      </c>
      <c r="G51" s="21">
        <f>G52</f>
        <v>0</v>
      </c>
    </row>
    <row r="52" spans="1:7" ht="36" hidden="1">
      <c r="A52" s="19" t="s">
        <v>906</v>
      </c>
      <c r="B52" s="59" t="s">
        <v>117</v>
      </c>
      <c r="C52" s="18" t="s">
        <v>279</v>
      </c>
      <c r="D52" s="18" t="s">
        <v>539</v>
      </c>
      <c r="E52" s="18" t="s">
        <v>182</v>
      </c>
      <c r="F52" s="18" t="s">
        <v>1581</v>
      </c>
      <c r="G52" s="21"/>
    </row>
    <row r="53" spans="1:7" ht="15">
      <c r="A53" s="34" t="s">
        <v>808</v>
      </c>
      <c r="B53" s="59" t="s">
        <v>117</v>
      </c>
      <c r="C53" s="18" t="s">
        <v>279</v>
      </c>
      <c r="D53" s="18" t="s">
        <v>539</v>
      </c>
      <c r="E53" s="18" t="s">
        <v>807</v>
      </c>
      <c r="F53" s="18"/>
      <c r="G53" s="21">
        <f>G54+G71+G76</f>
        <v>376442</v>
      </c>
    </row>
    <row r="54" spans="1:7" ht="24">
      <c r="A54" s="19" t="s">
        <v>907</v>
      </c>
      <c r="B54" s="59" t="s">
        <v>117</v>
      </c>
      <c r="C54" s="60" t="s">
        <v>279</v>
      </c>
      <c r="D54" s="60" t="s">
        <v>539</v>
      </c>
      <c r="E54" s="60" t="s">
        <v>886</v>
      </c>
      <c r="F54" s="60" t="s">
        <v>384</v>
      </c>
      <c r="G54" s="21">
        <f>G55+G56+G57+G58+G66</f>
        <v>360425</v>
      </c>
    </row>
    <row r="55" spans="1:7" ht="48">
      <c r="A55" s="30" t="s">
        <v>502</v>
      </c>
      <c r="B55" s="59" t="s">
        <v>117</v>
      </c>
      <c r="C55" s="60" t="s">
        <v>279</v>
      </c>
      <c r="D55" s="60" t="s">
        <v>539</v>
      </c>
      <c r="E55" s="60" t="s">
        <v>886</v>
      </c>
      <c r="F55" s="60" t="s">
        <v>1581</v>
      </c>
      <c r="G55" s="21">
        <v>3505</v>
      </c>
    </row>
    <row r="56" spans="1:7" ht="16.5" customHeight="1" hidden="1">
      <c r="A56" s="30" t="s">
        <v>651</v>
      </c>
      <c r="B56" s="59" t="s">
        <v>117</v>
      </c>
      <c r="C56" s="60" t="s">
        <v>279</v>
      </c>
      <c r="D56" s="60" t="s">
        <v>539</v>
      </c>
      <c r="E56" s="60" t="s">
        <v>886</v>
      </c>
      <c r="F56" s="60" t="s">
        <v>1581</v>
      </c>
      <c r="G56" s="21"/>
    </row>
    <row r="57" spans="1:7" ht="36">
      <c r="A57" s="30" t="s">
        <v>1301</v>
      </c>
      <c r="B57" s="59" t="s">
        <v>117</v>
      </c>
      <c r="C57" s="60" t="s">
        <v>279</v>
      </c>
      <c r="D57" s="60" t="s">
        <v>539</v>
      </c>
      <c r="E57" s="60" t="s">
        <v>886</v>
      </c>
      <c r="F57" s="60" t="s">
        <v>1581</v>
      </c>
      <c r="G57" s="21">
        <v>147500</v>
      </c>
    </row>
    <row r="58" spans="1:7" ht="24">
      <c r="A58" s="19" t="s">
        <v>69</v>
      </c>
      <c r="B58" s="59" t="s">
        <v>117</v>
      </c>
      <c r="C58" s="60" t="s">
        <v>279</v>
      </c>
      <c r="D58" s="60" t="s">
        <v>539</v>
      </c>
      <c r="E58" s="60" t="s">
        <v>886</v>
      </c>
      <c r="F58" s="60" t="s">
        <v>70</v>
      </c>
      <c r="G58" s="21">
        <f>G59+G60</f>
        <v>92314</v>
      </c>
    </row>
    <row r="59" spans="1:7" ht="24">
      <c r="A59" s="19" t="s">
        <v>68</v>
      </c>
      <c r="B59" s="59" t="s">
        <v>117</v>
      </c>
      <c r="C59" s="60" t="s">
        <v>279</v>
      </c>
      <c r="D59" s="60" t="s">
        <v>539</v>
      </c>
      <c r="E59" s="60" t="s">
        <v>886</v>
      </c>
      <c r="F59" s="60" t="s">
        <v>1807</v>
      </c>
      <c r="G59" s="21">
        <f>3937+30-139</f>
        <v>3828</v>
      </c>
    </row>
    <row r="60" spans="1:7" ht="24">
      <c r="A60" s="19" t="s">
        <v>1516</v>
      </c>
      <c r="B60" s="59" t="s">
        <v>117</v>
      </c>
      <c r="C60" s="60" t="s">
        <v>279</v>
      </c>
      <c r="D60" s="60" t="s">
        <v>539</v>
      </c>
      <c r="E60" s="60" t="s">
        <v>886</v>
      </c>
      <c r="F60" s="60" t="s">
        <v>1068</v>
      </c>
      <c r="G60" s="21">
        <f>G61+G62+G63+G64+G65</f>
        <v>88486</v>
      </c>
    </row>
    <row r="61" spans="1:7" ht="36" hidden="1">
      <c r="A61" s="38" t="s">
        <v>679</v>
      </c>
      <c r="B61" s="59" t="s">
        <v>117</v>
      </c>
      <c r="C61" s="60" t="s">
        <v>279</v>
      </c>
      <c r="D61" s="60" t="s">
        <v>539</v>
      </c>
      <c r="E61" s="60" t="s">
        <v>886</v>
      </c>
      <c r="F61" s="60" t="s">
        <v>1068</v>
      </c>
      <c r="G61" s="21">
        <v>0</v>
      </c>
    </row>
    <row r="62" spans="1:7" ht="24">
      <c r="A62" s="38" t="s">
        <v>132</v>
      </c>
      <c r="B62" s="59" t="s">
        <v>117</v>
      </c>
      <c r="C62" s="60" t="s">
        <v>279</v>
      </c>
      <c r="D62" s="60" t="s">
        <v>539</v>
      </c>
      <c r="E62" s="60" t="s">
        <v>886</v>
      </c>
      <c r="F62" s="60" t="s">
        <v>1068</v>
      </c>
      <c r="G62" s="21">
        <f>755</f>
        <v>755</v>
      </c>
    </row>
    <row r="63" spans="1:7" ht="24">
      <c r="A63" s="38" t="s">
        <v>1544</v>
      </c>
      <c r="B63" s="59" t="s">
        <v>117</v>
      </c>
      <c r="C63" s="60" t="s">
        <v>279</v>
      </c>
      <c r="D63" s="60" t="s">
        <v>539</v>
      </c>
      <c r="E63" s="60" t="s">
        <v>886</v>
      </c>
      <c r="F63" s="60" t="s">
        <v>1068</v>
      </c>
      <c r="G63" s="21">
        <v>600</v>
      </c>
    </row>
    <row r="64" spans="1:7" ht="24">
      <c r="A64" s="38" t="s">
        <v>1468</v>
      </c>
      <c r="B64" s="59" t="s">
        <v>117</v>
      </c>
      <c r="C64" s="60" t="s">
        <v>279</v>
      </c>
      <c r="D64" s="60" t="s">
        <v>539</v>
      </c>
      <c r="E64" s="60" t="s">
        <v>886</v>
      </c>
      <c r="F64" s="60" t="s">
        <v>1068</v>
      </c>
      <c r="G64" s="21">
        <v>85790</v>
      </c>
    </row>
    <row r="65" spans="1:7" ht="24">
      <c r="A65" s="38" t="s">
        <v>1469</v>
      </c>
      <c r="B65" s="59" t="s">
        <v>117</v>
      </c>
      <c r="C65" s="60" t="s">
        <v>279</v>
      </c>
      <c r="D65" s="60" t="s">
        <v>539</v>
      </c>
      <c r="E65" s="60" t="s">
        <v>886</v>
      </c>
      <c r="F65" s="60" t="s">
        <v>1068</v>
      </c>
      <c r="G65" s="21">
        <v>1341</v>
      </c>
    </row>
    <row r="66" spans="1:7" ht="24">
      <c r="A66" s="19" t="s">
        <v>629</v>
      </c>
      <c r="B66" s="59" t="s">
        <v>117</v>
      </c>
      <c r="C66" s="60" t="s">
        <v>279</v>
      </c>
      <c r="D66" s="60" t="s">
        <v>539</v>
      </c>
      <c r="E66" s="60" t="s">
        <v>886</v>
      </c>
      <c r="F66" s="60" t="s">
        <v>403</v>
      </c>
      <c r="G66" s="21">
        <f>G67+G68</f>
        <v>117106</v>
      </c>
    </row>
    <row r="67" spans="1:7" ht="24">
      <c r="A67" s="19" t="s">
        <v>628</v>
      </c>
      <c r="B67" s="59" t="s">
        <v>117</v>
      </c>
      <c r="C67" s="60" t="s">
        <v>279</v>
      </c>
      <c r="D67" s="60" t="s">
        <v>539</v>
      </c>
      <c r="E67" s="60" t="s">
        <v>886</v>
      </c>
      <c r="F67" s="60" t="s">
        <v>404</v>
      </c>
      <c r="G67" s="21">
        <f>99818+617+14019-15408</f>
        <v>99046</v>
      </c>
    </row>
    <row r="68" spans="1:7" ht="24">
      <c r="A68" s="19" t="s">
        <v>499</v>
      </c>
      <c r="B68" s="59" t="s">
        <v>117</v>
      </c>
      <c r="C68" s="60" t="s">
        <v>279</v>
      </c>
      <c r="D68" s="60" t="s">
        <v>539</v>
      </c>
      <c r="E68" s="60" t="s">
        <v>886</v>
      </c>
      <c r="F68" s="60" t="s">
        <v>786</v>
      </c>
      <c r="G68" s="21">
        <f>G69+G70</f>
        <v>18060</v>
      </c>
    </row>
    <row r="69" spans="1:7" ht="24">
      <c r="A69" s="38" t="s">
        <v>1302</v>
      </c>
      <c r="B69" s="59" t="s">
        <v>117</v>
      </c>
      <c r="C69" s="60" t="s">
        <v>279</v>
      </c>
      <c r="D69" s="60" t="s">
        <v>539</v>
      </c>
      <c r="E69" s="60" t="s">
        <v>886</v>
      </c>
      <c r="F69" s="60" t="s">
        <v>786</v>
      </c>
      <c r="G69" s="21">
        <v>7260</v>
      </c>
    </row>
    <row r="70" spans="1:7" ht="24">
      <c r="A70" s="38" t="s">
        <v>1542</v>
      </c>
      <c r="B70" s="59" t="s">
        <v>117</v>
      </c>
      <c r="C70" s="60" t="s">
        <v>279</v>
      </c>
      <c r="D70" s="60" t="s">
        <v>539</v>
      </c>
      <c r="E70" s="60" t="s">
        <v>886</v>
      </c>
      <c r="F70" s="60" t="s">
        <v>786</v>
      </c>
      <c r="G70" s="21">
        <v>10800</v>
      </c>
    </row>
    <row r="71" spans="1:7" ht="36">
      <c r="A71" s="19" t="s">
        <v>423</v>
      </c>
      <c r="B71" s="59" t="s">
        <v>117</v>
      </c>
      <c r="C71" s="60" t="s">
        <v>279</v>
      </c>
      <c r="D71" s="60" t="s">
        <v>539</v>
      </c>
      <c r="E71" s="60" t="s">
        <v>1257</v>
      </c>
      <c r="F71" s="60" t="s">
        <v>384</v>
      </c>
      <c r="G71" s="21">
        <f>G72+G74</f>
        <v>1528</v>
      </c>
    </row>
    <row r="72" spans="1:7" ht="24">
      <c r="A72" s="19" t="s">
        <v>69</v>
      </c>
      <c r="B72" s="59" t="s">
        <v>117</v>
      </c>
      <c r="C72" s="60" t="s">
        <v>279</v>
      </c>
      <c r="D72" s="60" t="s">
        <v>539</v>
      </c>
      <c r="E72" s="60" t="s">
        <v>1257</v>
      </c>
      <c r="F72" s="60" t="s">
        <v>70</v>
      </c>
      <c r="G72" s="21">
        <f>G73</f>
        <v>139</v>
      </c>
    </row>
    <row r="73" spans="1:7" ht="24">
      <c r="A73" s="19" t="s">
        <v>68</v>
      </c>
      <c r="B73" s="59" t="s">
        <v>117</v>
      </c>
      <c r="C73" s="60" t="s">
        <v>279</v>
      </c>
      <c r="D73" s="60" t="s">
        <v>539</v>
      </c>
      <c r="E73" s="60" t="s">
        <v>1257</v>
      </c>
      <c r="F73" s="60" t="s">
        <v>1807</v>
      </c>
      <c r="G73" s="21">
        <v>139</v>
      </c>
    </row>
    <row r="74" spans="1:7" ht="24">
      <c r="A74" s="19" t="s">
        <v>629</v>
      </c>
      <c r="B74" s="59" t="s">
        <v>117</v>
      </c>
      <c r="C74" s="60" t="s">
        <v>279</v>
      </c>
      <c r="D74" s="60" t="s">
        <v>539</v>
      </c>
      <c r="E74" s="60" t="s">
        <v>1257</v>
      </c>
      <c r="F74" s="60" t="s">
        <v>403</v>
      </c>
      <c r="G74" s="21">
        <f>G75</f>
        <v>1389</v>
      </c>
    </row>
    <row r="75" spans="1:7" ht="24">
      <c r="A75" s="19" t="s">
        <v>628</v>
      </c>
      <c r="B75" s="59" t="s">
        <v>117</v>
      </c>
      <c r="C75" s="60" t="s">
        <v>279</v>
      </c>
      <c r="D75" s="60" t="s">
        <v>539</v>
      </c>
      <c r="E75" s="60" t="s">
        <v>1257</v>
      </c>
      <c r="F75" s="60" t="s">
        <v>404</v>
      </c>
      <c r="G75" s="21">
        <v>1389</v>
      </c>
    </row>
    <row r="76" spans="1:7" ht="49.5" customHeight="1">
      <c r="A76" s="19" t="s">
        <v>910</v>
      </c>
      <c r="B76" s="59" t="s">
        <v>117</v>
      </c>
      <c r="C76" s="60" t="s">
        <v>279</v>
      </c>
      <c r="D76" s="60" t="s">
        <v>539</v>
      </c>
      <c r="E76" s="60" t="s">
        <v>652</v>
      </c>
      <c r="F76" s="60" t="s">
        <v>384</v>
      </c>
      <c r="G76" s="21">
        <f>G77+G79</f>
        <v>14489</v>
      </c>
    </row>
    <row r="77" spans="1:7" ht="24">
      <c r="A77" s="19" t="s">
        <v>69</v>
      </c>
      <c r="B77" s="59" t="s">
        <v>117</v>
      </c>
      <c r="C77" s="60" t="s">
        <v>279</v>
      </c>
      <c r="D77" s="60" t="s">
        <v>539</v>
      </c>
      <c r="E77" s="60" t="s">
        <v>652</v>
      </c>
      <c r="F77" s="60" t="s">
        <v>70</v>
      </c>
      <c r="G77" s="21">
        <f>G78</f>
        <v>470</v>
      </c>
    </row>
    <row r="78" spans="1:7" ht="24">
      <c r="A78" s="19" t="s">
        <v>68</v>
      </c>
      <c r="B78" s="59" t="s">
        <v>117</v>
      </c>
      <c r="C78" s="60" t="s">
        <v>279</v>
      </c>
      <c r="D78" s="60" t="s">
        <v>539</v>
      </c>
      <c r="E78" s="60" t="s">
        <v>652</v>
      </c>
      <c r="F78" s="60" t="s">
        <v>1807</v>
      </c>
      <c r="G78" s="21">
        <v>470</v>
      </c>
    </row>
    <row r="79" spans="1:7" ht="24">
      <c r="A79" s="19" t="s">
        <v>629</v>
      </c>
      <c r="B79" s="59" t="s">
        <v>117</v>
      </c>
      <c r="C79" s="60" t="s">
        <v>279</v>
      </c>
      <c r="D79" s="60" t="s">
        <v>539</v>
      </c>
      <c r="E79" s="60" t="s">
        <v>652</v>
      </c>
      <c r="F79" s="60" t="s">
        <v>403</v>
      </c>
      <c r="G79" s="21">
        <f>G80</f>
        <v>14019</v>
      </c>
    </row>
    <row r="80" spans="1:7" ht="24">
      <c r="A80" s="19" t="s">
        <v>628</v>
      </c>
      <c r="B80" s="59" t="s">
        <v>117</v>
      </c>
      <c r="C80" s="60" t="s">
        <v>279</v>
      </c>
      <c r="D80" s="60" t="s">
        <v>539</v>
      </c>
      <c r="E80" s="60" t="s">
        <v>652</v>
      </c>
      <c r="F80" s="60" t="s">
        <v>404</v>
      </c>
      <c r="G80" s="21">
        <v>14019</v>
      </c>
    </row>
    <row r="81" spans="1:7" ht="15">
      <c r="A81" s="32" t="s">
        <v>1268</v>
      </c>
      <c r="B81" s="59" t="s">
        <v>117</v>
      </c>
      <c r="C81" s="18" t="s">
        <v>279</v>
      </c>
      <c r="D81" s="18" t="s">
        <v>465</v>
      </c>
      <c r="E81" s="18"/>
      <c r="F81" s="18"/>
      <c r="G81" s="21">
        <f>G82+G86+G123+G129+G112+G142+G136</f>
        <v>1056663</v>
      </c>
    </row>
    <row r="82" spans="1:7" ht="26.25" customHeight="1" hidden="1">
      <c r="A82" s="39" t="s">
        <v>867</v>
      </c>
      <c r="B82" s="59" t="s">
        <v>117</v>
      </c>
      <c r="C82" s="18" t="s">
        <v>279</v>
      </c>
      <c r="D82" s="18" t="s">
        <v>465</v>
      </c>
      <c r="E82" s="18" t="s">
        <v>1031</v>
      </c>
      <c r="F82" s="18"/>
      <c r="G82" s="21">
        <f>G83</f>
        <v>0</v>
      </c>
    </row>
    <row r="83" spans="1:7" ht="30.75" customHeight="1" hidden="1">
      <c r="A83" s="30" t="s">
        <v>1413</v>
      </c>
      <c r="B83" s="59" t="s">
        <v>117</v>
      </c>
      <c r="C83" s="18" t="s">
        <v>279</v>
      </c>
      <c r="D83" s="18" t="s">
        <v>465</v>
      </c>
      <c r="E83" s="18" t="s">
        <v>1031</v>
      </c>
      <c r="F83" s="18" t="s">
        <v>384</v>
      </c>
      <c r="G83" s="21">
        <f>G84+G85</f>
        <v>0</v>
      </c>
    </row>
    <row r="84" spans="1:7" ht="40.5" customHeight="1" hidden="1">
      <c r="A84" s="30" t="s">
        <v>16</v>
      </c>
      <c r="B84" s="59" t="s">
        <v>117</v>
      </c>
      <c r="C84" s="18" t="s">
        <v>279</v>
      </c>
      <c r="D84" s="18" t="s">
        <v>465</v>
      </c>
      <c r="E84" s="18" t="s">
        <v>1031</v>
      </c>
      <c r="F84" s="18" t="s">
        <v>1589</v>
      </c>
      <c r="G84" s="21"/>
    </row>
    <row r="85" spans="1:7" ht="34.5" customHeight="1" hidden="1">
      <c r="A85" s="38" t="s">
        <v>1692</v>
      </c>
      <c r="B85" s="59" t="s">
        <v>117</v>
      </c>
      <c r="C85" s="18" t="s">
        <v>279</v>
      </c>
      <c r="D85" s="18" t="s">
        <v>465</v>
      </c>
      <c r="E85" s="18" t="s">
        <v>1031</v>
      </c>
      <c r="F85" s="18" t="s">
        <v>935</v>
      </c>
      <c r="G85" s="21"/>
    </row>
    <row r="86" spans="1:7" ht="17.25" customHeight="1">
      <c r="A86" s="33" t="s">
        <v>1264</v>
      </c>
      <c r="B86" s="59" t="s">
        <v>117</v>
      </c>
      <c r="C86" s="18" t="s">
        <v>279</v>
      </c>
      <c r="D86" s="18" t="s">
        <v>465</v>
      </c>
      <c r="E86" s="18" t="s">
        <v>381</v>
      </c>
      <c r="F86" s="18"/>
      <c r="G86" s="21">
        <f>SUM(G87+G100+G102+G94)</f>
        <v>753178</v>
      </c>
    </row>
    <row r="87" spans="1:7" ht="108">
      <c r="A87" s="38" t="s">
        <v>1303</v>
      </c>
      <c r="B87" s="59" t="s">
        <v>117</v>
      </c>
      <c r="C87" s="18" t="s">
        <v>279</v>
      </c>
      <c r="D87" s="18" t="s">
        <v>465</v>
      </c>
      <c r="E87" s="18" t="s">
        <v>220</v>
      </c>
      <c r="F87" s="18" t="s">
        <v>384</v>
      </c>
      <c r="G87" s="21">
        <f>G88+G91</f>
        <v>716052</v>
      </c>
    </row>
    <row r="88" spans="1:7" ht="24">
      <c r="A88" s="19" t="s">
        <v>69</v>
      </c>
      <c r="B88" s="59" t="s">
        <v>117</v>
      </c>
      <c r="C88" s="18" t="s">
        <v>279</v>
      </c>
      <c r="D88" s="18" t="s">
        <v>465</v>
      </c>
      <c r="E88" s="18" t="s">
        <v>220</v>
      </c>
      <c r="F88" s="18" t="s">
        <v>70</v>
      </c>
      <c r="G88" s="21">
        <f>G89+G90</f>
        <v>18241</v>
      </c>
    </row>
    <row r="89" spans="1:7" ht="24">
      <c r="A89" s="19" t="s">
        <v>68</v>
      </c>
      <c r="B89" s="59" t="s">
        <v>117</v>
      </c>
      <c r="C89" s="18" t="s">
        <v>279</v>
      </c>
      <c r="D89" s="18" t="s">
        <v>465</v>
      </c>
      <c r="E89" s="18" t="s">
        <v>220</v>
      </c>
      <c r="F89" s="18" t="s">
        <v>1807</v>
      </c>
      <c r="G89" s="21">
        <v>17906</v>
      </c>
    </row>
    <row r="90" spans="1:7" ht="24">
      <c r="A90" s="19" t="s">
        <v>816</v>
      </c>
      <c r="B90" s="59" t="s">
        <v>117</v>
      </c>
      <c r="C90" s="18" t="s">
        <v>279</v>
      </c>
      <c r="D90" s="18" t="s">
        <v>465</v>
      </c>
      <c r="E90" s="18" t="s">
        <v>220</v>
      </c>
      <c r="F90" s="18" t="s">
        <v>1068</v>
      </c>
      <c r="G90" s="21">
        <v>335</v>
      </c>
    </row>
    <row r="91" spans="1:7" ht="24">
      <c r="A91" s="19" t="s">
        <v>629</v>
      </c>
      <c r="B91" s="59" t="s">
        <v>117</v>
      </c>
      <c r="C91" s="18" t="s">
        <v>279</v>
      </c>
      <c r="D91" s="18" t="s">
        <v>465</v>
      </c>
      <c r="E91" s="18" t="s">
        <v>220</v>
      </c>
      <c r="F91" s="18" t="s">
        <v>403</v>
      </c>
      <c r="G91" s="21">
        <f>G92+G93</f>
        <v>697811</v>
      </c>
    </row>
    <row r="92" spans="1:7" ht="24">
      <c r="A92" s="19" t="s">
        <v>628</v>
      </c>
      <c r="B92" s="59" t="s">
        <v>117</v>
      </c>
      <c r="C92" s="18" t="s">
        <v>279</v>
      </c>
      <c r="D92" s="18" t="s">
        <v>465</v>
      </c>
      <c r="E92" s="18" t="s">
        <v>220</v>
      </c>
      <c r="F92" s="18" t="s">
        <v>404</v>
      </c>
      <c r="G92" s="21">
        <v>677217</v>
      </c>
    </row>
    <row r="93" spans="1:7" ht="24">
      <c r="A93" s="19" t="s">
        <v>818</v>
      </c>
      <c r="B93" s="59" t="s">
        <v>117</v>
      </c>
      <c r="C93" s="18" t="s">
        <v>279</v>
      </c>
      <c r="D93" s="18" t="s">
        <v>465</v>
      </c>
      <c r="E93" s="18" t="s">
        <v>220</v>
      </c>
      <c r="F93" s="18" t="s">
        <v>786</v>
      </c>
      <c r="G93" s="21">
        <v>20594</v>
      </c>
    </row>
    <row r="94" spans="1:7" ht="36">
      <c r="A94" s="38" t="s">
        <v>1175</v>
      </c>
      <c r="B94" s="59" t="s">
        <v>117</v>
      </c>
      <c r="C94" s="18" t="s">
        <v>279</v>
      </c>
      <c r="D94" s="18" t="s">
        <v>465</v>
      </c>
      <c r="E94" s="18" t="s">
        <v>222</v>
      </c>
      <c r="F94" s="18" t="s">
        <v>384</v>
      </c>
      <c r="G94" s="21">
        <f>G95+G97+G99</f>
        <v>35441</v>
      </c>
    </row>
    <row r="95" spans="1:7" ht="24">
      <c r="A95" s="19" t="s">
        <v>69</v>
      </c>
      <c r="B95" s="59" t="s">
        <v>117</v>
      </c>
      <c r="C95" s="18" t="s">
        <v>279</v>
      </c>
      <c r="D95" s="18" t="s">
        <v>465</v>
      </c>
      <c r="E95" s="18" t="s">
        <v>222</v>
      </c>
      <c r="F95" s="18" t="s">
        <v>70</v>
      </c>
      <c r="G95" s="21">
        <f>G96</f>
        <v>281</v>
      </c>
    </row>
    <row r="96" spans="1:7" ht="24">
      <c r="A96" s="19" t="s">
        <v>68</v>
      </c>
      <c r="B96" s="59" t="s">
        <v>117</v>
      </c>
      <c r="C96" s="18" t="s">
        <v>279</v>
      </c>
      <c r="D96" s="18" t="s">
        <v>465</v>
      </c>
      <c r="E96" s="18" t="s">
        <v>222</v>
      </c>
      <c r="F96" s="18" t="s">
        <v>1807</v>
      </c>
      <c r="G96" s="21">
        <v>281</v>
      </c>
    </row>
    <row r="97" spans="1:7" ht="24">
      <c r="A97" s="19" t="s">
        <v>629</v>
      </c>
      <c r="B97" s="59" t="s">
        <v>117</v>
      </c>
      <c r="C97" s="18" t="s">
        <v>279</v>
      </c>
      <c r="D97" s="18" t="s">
        <v>465</v>
      </c>
      <c r="E97" s="18" t="s">
        <v>222</v>
      </c>
      <c r="F97" s="18" t="s">
        <v>403</v>
      </c>
      <c r="G97" s="21">
        <f>G98</f>
        <v>35051</v>
      </c>
    </row>
    <row r="98" spans="1:7" ht="24">
      <c r="A98" s="19" t="s">
        <v>628</v>
      </c>
      <c r="B98" s="59" t="s">
        <v>117</v>
      </c>
      <c r="C98" s="18" t="s">
        <v>279</v>
      </c>
      <c r="D98" s="18" t="s">
        <v>465</v>
      </c>
      <c r="E98" s="18" t="s">
        <v>222</v>
      </c>
      <c r="F98" s="18" t="s">
        <v>404</v>
      </c>
      <c r="G98" s="21">
        <v>35051</v>
      </c>
    </row>
    <row r="99" spans="1:7" ht="24">
      <c r="A99" s="19" t="s">
        <v>696</v>
      </c>
      <c r="B99" s="59" t="s">
        <v>117</v>
      </c>
      <c r="C99" s="18" t="s">
        <v>279</v>
      </c>
      <c r="D99" s="18" t="s">
        <v>465</v>
      </c>
      <c r="E99" s="18" t="s">
        <v>222</v>
      </c>
      <c r="F99" s="18" t="s">
        <v>746</v>
      </c>
      <c r="G99" s="21">
        <v>109</v>
      </c>
    </row>
    <row r="100" spans="1:7" ht="36">
      <c r="A100" s="38" t="s">
        <v>1317</v>
      </c>
      <c r="B100" s="59" t="s">
        <v>117</v>
      </c>
      <c r="C100" s="18" t="s">
        <v>279</v>
      </c>
      <c r="D100" s="18" t="s">
        <v>465</v>
      </c>
      <c r="E100" s="18" t="s">
        <v>223</v>
      </c>
      <c r="F100" s="18" t="s">
        <v>384</v>
      </c>
      <c r="G100" s="21">
        <f>G101</f>
        <v>684</v>
      </c>
    </row>
    <row r="101" spans="1:7" ht="24">
      <c r="A101" s="19" t="s">
        <v>184</v>
      </c>
      <c r="B101" s="59" t="s">
        <v>117</v>
      </c>
      <c r="C101" s="18" t="s">
        <v>279</v>
      </c>
      <c r="D101" s="18" t="s">
        <v>465</v>
      </c>
      <c r="E101" s="18" t="s">
        <v>223</v>
      </c>
      <c r="F101" s="18" t="s">
        <v>185</v>
      </c>
      <c r="G101" s="21">
        <v>684</v>
      </c>
    </row>
    <row r="102" spans="1:7" ht="24.75" customHeight="1">
      <c r="A102" s="19" t="s">
        <v>912</v>
      </c>
      <c r="B102" s="59" t="s">
        <v>117</v>
      </c>
      <c r="C102" s="18" t="s">
        <v>279</v>
      </c>
      <c r="D102" s="18" t="s">
        <v>465</v>
      </c>
      <c r="E102" s="18" t="s">
        <v>1613</v>
      </c>
      <c r="F102" s="18" t="s">
        <v>384</v>
      </c>
      <c r="G102" s="21">
        <f>G103+G104+G106</f>
        <v>1001</v>
      </c>
    </row>
    <row r="103" spans="1:17" s="315" customFormat="1" ht="24.75" customHeight="1" hidden="1">
      <c r="A103" s="19" t="s">
        <v>934</v>
      </c>
      <c r="B103" s="314" t="s">
        <v>117</v>
      </c>
      <c r="C103" s="28" t="s">
        <v>279</v>
      </c>
      <c r="D103" s="28" t="s">
        <v>465</v>
      </c>
      <c r="E103" s="28" t="s">
        <v>1613</v>
      </c>
      <c r="F103" s="28" t="s">
        <v>935</v>
      </c>
      <c r="G103" s="41"/>
      <c r="J103" s="316"/>
      <c r="K103" s="316"/>
      <c r="L103" s="316"/>
      <c r="M103" s="316"/>
      <c r="N103" s="316"/>
      <c r="O103" s="316"/>
      <c r="P103" s="316"/>
      <c r="Q103" s="316"/>
    </row>
    <row r="104" spans="1:7" ht="24.75" customHeight="1" hidden="1">
      <c r="A104" s="19" t="s">
        <v>69</v>
      </c>
      <c r="B104" s="59" t="s">
        <v>117</v>
      </c>
      <c r="C104" s="18" t="s">
        <v>279</v>
      </c>
      <c r="D104" s="18" t="s">
        <v>465</v>
      </c>
      <c r="E104" s="18" t="s">
        <v>1613</v>
      </c>
      <c r="F104" s="18" t="s">
        <v>70</v>
      </c>
      <c r="G104" s="21">
        <f>G105</f>
        <v>0</v>
      </c>
    </row>
    <row r="105" spans="1:7" ht="24.75" customHeight="1" hidden="1">
      <c r="A105" s="19" t="s">
        <v>68</v>
      </c>
      <c r="B105" s="59" t="s">
        <v>117</v>
      </c>
      <c r="C105" s="18" t="s">
        <v>279</v>
      </c>
      <c r="D105" s="18" t="s">
        <v>465</v>
      </c>
      <c r="E105" s="18" t="s">
        <v>1613</v>
      </c>
      <c r="F105" s="18" t="s">
        <v>1807</v>
      </c>
      <c r="G105" s="21">
        <v>0</v>
      </c>
    </row>
    <row r="106" spans="1:7" ht="24">
      <c r="A106" s="19" t="s">
        <v>629</v>
      </c>
      <c r="B106" s="59" t="s">
        <v>117</v>
      </c>
      <c r="C106" s="18" t="s">
        <v>279</v>
      </c>
      <c r="D106" s="18" t="s">
        <v>465</v>
      </c>
      <c r="E106" s="18" t="s">
        <v>1613</v>
      </c>
      <c r="F106" s="18" t="s">
        <v>403</v>
      </c>
      <c r="G106" s="21">
        <f>G107+G108</f>
        <v>1001</v>
      </c>
    </row>
    <row r="107" spans="1:7" ht="24">
      <c r="A107" s="19" t="s">
        <v>628</v>
      </c>
      <c r="B107" s="59" t="s">
        <v>117</v>
      </c>
      <c r="C107" s="18" t="s">
        <v>279</v>
      </c>
      <c r="D107" s="18" t="s">
        <v>465</v>
      </c>
      <c r="E107" s="18" t="s">
        <v>1613</v>
      </c>
      <c r="F107" s="18" t="s">
        <v>404</v>
      </c>
      <c r="G107" s="21">
        <v>1001</v>
      </c>
    </row>
    <row r="108" spans="1:7" ht="24.75" hidden="1">
      <c r="A108" s="19" t="s">
        <v>1255</v>
      </c>
      <c r="B108" s="59" t="s">
        <v>117</v>
      </c>
      <c r="C108" s="18" t="s">
        <v>279</v>
      </c>
      <c r="D108" s="18" t="s">
        <v>465</v>
      </c>
      <c r="E108" s="18" t="s">
        <v>1613</v>
      </c>
      <c r="F108" s="18" t="s">
        <v>786</v>
      </c>
      <c r="G108" s="21">
        <f>G109+G110+G111</f>
        <v>0</v>
      </c>
    </row>
    <row r="109" spans="1:7" ht="48" hidden="1">
      <c r="A109" s="19" t="s">
        <v>1534</v>
      </c>
      <c r="B109" s="59" t="s">
        <v>117</v>
      </c>
      <c r="C109" s="18" t="s">
        <v>279</v>
      </c>
      <c r="D109" s="18" t="s">
        <v>465</v>
      </c>
      <c r="E109" s="18" t="s">
        <v>1613</v>
      </c>
      <c r="F109" s="18" t="s">
        <v>786</v>
      </c>
      <c r="G109" s="21"/>
    </row>
    <row r="110" spans="1:7" ht="36" hidden="1">
      <c r="A110" s="19" t="s">
        <v>1535</v>
      </c>
      <c r="B110" s="59" t="s">
        <v>117</v>
      </c>
      <c r="C110" s="18" t="s">
        <v>279</v>
      </c>
      <c r="D110" s="18" t="s">
        <v>465</v>
      </c>
      <c r="E110" s="18" t="s">
        <v>1613</v>
      </c>
      <c r="F110" s="18" t="s">
        <v>786</v>
      </c>
      <c r="G110" s="21"/>
    </row>
    <row r="111" spans="1:7" ht="24.75" hidden="1">
      <c r="A111" s="19" t="s">
        <v>1544</v>
      </c>
      <c r="B111" s="59" t="s">
        <v>117</v>
      </c>
      <c r="C111" s="18" t="s">
        <v>279</v>
      </c>
      <c r="D111" s="18" t="s">
        <v>465</v>
      </c>
      <c r="E111" s="18" t="s">
        <v>1613</v>
      </c>
      <c r="F111" s="18" t="s">
        <v>786</v>
      </c>
      <c r="G111" s="21"/>
    </row>
    <row r="112" spans="1:7" ht="14.25" customHeight="1">
      <c r="A112" s="33" t="s">
        <v>804</v>
      </c>
      <c r="B112" s="59" t="s">
        <v>117</v>
      </c>
      <c r="C112" s="18" t="s">
        <v>279</v>
      </c>
      <c r="D112" s="18" t="s">
        <v>465</v>
      </c>
      <c r="E112" s="18" t="s">
        <v>1471</v>
      </c>
      <c r="F112" s="18"/>
      <c r="G112" s="21">
        <f>G113+G116+G120</f>
        <v>31542</v>
      </c>
    </row>
    <row r="113" spans="1:7" ht="114" customHeight="1">
      <c r="A113" s="38" t="s">
        <v>1303</v>
      </c>
      <c r="B113" s="59" t="s">
        <v>117</v>
      </c>
      <c r="C113" s="18" t="s">
        <v>279</v>
      </c>
      <c r="D113" s="18" t="s">
        <v>465</v>
      </c>
      <c r="E113" s="18" t="s">
        <v>224</v>
      </c>
      <c r="F113" s="18" t="s">
        <v>384</v>
      </c>
      <c r="G113" s="21">
        <f>G114</f>
        <v>28976</v>
      </c>
    </row>
    <row r="114" spans="1:7" ht="14.25" customHeight="1">
      <c r="A114" s="19" t="s">
        <v>69</v>
      </c>
      <c r="B114" s="59" t="s">
        <v>117</v>
      </c>
      <c r="C114" s="18" t="s">
        <v>279</v>
      </c>
      <c r="D114" s="18" t="s">
        <v>465</v>
      </c>
      <c r="E114" s="18" t="s">
        <v>224</v>
      </c>
      <c r="F114" s="18" t="s">
        <v>70</v>
      </c>
      <c r="G114" s="21">
        <f>G115</f>
        <v>28976</v>
      </c>
    </row>
    <row r="115" spans="1:7" ht="24" customHeight="1">
      <c r="A115" s="19" t="s">
        <v>68</v>
      </c>
      <c r="B115" s="59" t="s">
        <v>117</v>
      </c>
      <c r="C115" s="18" t="s">
        <v>279</v>
      </c>
      <c r="D115" s="18" t="s">
        <v>465</v>
      </c>
      <c r="E115" s="18" t="s">
        <v>224</v>
      </c>
      <c r="F115" s="18" t="s">
        <v>1807</v>
      </c>
      <c r="G115" s="21">
        <v>28976</v>
      </c>
    </row>
    <row r="116" spans="1:7" ht="96.75" customHeight="1">
      <c r="A116" s="38" t="s">
        <v>359</v>
      </c>
      <c r="B116" s="59" t="s">
        <v>117</v>
      </c>
      <c r="C116" s="18" t="s">
        <v>279</v>
      </c>
      <c r="D116" s="18" t="s">
        <v>465</v>
      </c>
      <c r="E116" s="18" t="s">
        <v>224</v>
      </c>
      <c r="F116" s="18" t="s">
        <v>384</v>
      </c>
      <c r="G116" s="21">
        <f>G117</f>
        <v>205</v>
      </c>
    </row>
    <row r="117" spans="1:7" ht="15" customHeight="1">
      <c r="A117" s="19" t="s">
        <v>69</v>
      </c>
      <c r="B117" s="59" t="s">
        <v>117</v>
      </c>
      <c r="C117" s="18" t="s">
        <v>279</v>
      </c>
      <c r="D117" s="18" t="s">
        <v>465</v>
      </c>
      <c r="E117" s="18" t="s">
        <v>224</v>
      </c>
      <c r="F117" s="18" t="s">
        <v>70</v>
      </c>
      <c r="G117" s="21">
        <v>205</v>
      </c>
    </row>
    <row r="118" spans="1:7" ht="24.75" hidden="1">
      <c r="A118" s="19" t="s">
        <v>68</v>
      </c>
      <c r="B118" s="59" t="s">
        <v>117</v>
      </c>
      <c r="C118" s="18" t="s">
        <v>279</v>
      </c>
      <c r="D118" s="18" t="s">
        <v>465</v>
      </c>
      <c r="E118" s="18" t="s">
        <v>224</v>
      </c>
      <c r="F118" s="18" t="s">
        <v>1807</v>
      </c>
      <c r="G118" s="21">
        <v>0</v>
      </c>
    </row>
    <row r="119" spans="1:7" ht="24">
      <c r="A119" s="19" t="s">
        <v>816</v>
      </c>
      <c r="B119" s="59" t="s">
        <v>117</v>
      </c>
      <c r="C119" s="18" t="s">
        <v>279</v>
      </c>
      <c r="D119" s="18" t="s">
        <v>465</v>
      </c>
      <c r="E119" s="18" t="s">
        <v>224</v>
      </c>
      <c r="F119" s="18" t="s">
        <v>1068</v>
      </c>
      <c r="G119" s="21">
        <v>205</v>
      </c>
    </row>
    <row r="120" spans="1:7" ht="48">
      <c r="A120" s="19" t="s">
        <v>1286</v>
      </c>
      <c r="B120" s="59" t="s">
        <v>117</v>
      </c>
      <c r="C120" s="18" t="s">
        <v>279</v>
      </c>
      <c r="D120" s="18" t="s">
        <v>465</v>
      </c>
      <c r="E120" s="18" t="s">
        <v>225</v>
      </c>
      <c r="F120" s="18" t="s">
        <v>384</v>
      </c>
      <c r="G120" s="21">
        <f>G121</f>
        <v>2361</v>
      </c>
    </row>
    <row r="121" spans="1:7" ht="24" customHeight="1">
      <c r="A121" s="19" t="s">
        <v>69</v>
      </c>
      <c r="B121" s="59" t="s">
        <v>117</v>
      </c>
      <c r="C121" s="18" t="s">
        <v>279</v>
      </c>
      <c r="D121" s="18" t="s">
        <v>465</v>
      </c>
      <c r="E121" s="18" t="s">
        <v>225</v>
      </c>
      <c r="F121" s="18" t="s">
        <v>70</v>
      </c>
      <c r="G121" s="21">
        <f>G122</f>
        <v>2361</v>
      </c>
    </row>
    <row r="122" spans="1:7" ht="19.5" customHeight="1">
      <c r="A122" s="19" t="s">
        <v>68</v>
      </c>
      <c r="B122" s="59" t="s">
        <v>117</v>
      </c>
      <c r="C122" s="18" t="s">
        <v>279</v>
      </c>
      <c r="D122" s="18" t="s">
        <v>465</v>
      </c>
      <c r="E122" s="18" t="s">
        <v>225</v>
      </c>
      <c r="F122" s="18" t="s">
        <v>1807</v>
      </c>
      <c r="G122" s="21">
        <v>2361</v>
      </c>
    </row>
    <row r="123" spans="1:7" ht="15">
      <c r="A123" s="33" t="s">
        <v>1265</v>
      </c>
      <c r="B123" s="59" t="s">
        <v>117</v>
      </c>
      <c r="C123" s="18" t="s">
        <v>279</v>
      </c>
      <c r="D123" s="18" t="s">
        <v>465</v>
      </c>
      <c r="E123" s="18" t="s">
        <v>1055</v>
      </c>
      <c r="F123" s="18"/>
      <c r="G123" s="21">
        <f>G124</f>
        <v>57250</v>
      </c>
    </row>
    <row r="124" spans="1:7" ht="24">
      <c r="A124" s="19" t="s">
        <v>912</v>
      </c>
      <c r="B124" s="59" t="s">
        <v>117</v>
      </c>
      <c r="C124" s="18" t="s">
        <v>279</v>
      </c>
      <c r="D124" s="18" t="s">
        <v>465</v>
      </c>
      <c r="E124" s="18" t="s">
        <v>936</v>
      </c>
      <c r="F124" s="18" t="s">
        <v>384</v>
      </c>
      <c r="G124" s="21">
        <f>G125+G127</f>
        <v>57250</v>
      </c>
    </row>
    <row r="125" spans="1:7" ht="24">
      <c r="A125" s="19" t="s">
        <v>69</v>
      </c>
      <c r="B125" s="59" t="s">
        <v>117</v>
      </c>
      <c r="C125" s="18" t="s">
        <v>279</v>
      </c>
      <c r="D125" s="18" t="s">
        <v>465</v>
      </c>
      <c r="E125" s="18" t="s">
        <v>936</v>
      </c>
      <c r="F125" s="18" t="s">
        <v>70</v>
      </c>
      <c r="G125" s="21">
        <f>G126</f>
        <v>48099</v>
      </c>
    </row>
    <row r="126" spans="1:7" ht="24">
      <c r="A126" s="19" t="s">
        <v>68</v>
      </c>
      <c r="B126" s="59" t="s">
        <v>117</v>
      </c>
      <c r="C126" s="18" t="s">
        <v>279</v>
      </c>
      <c r="D126" s="18" t="s">
        <v>465</v>
      </c>
      <c r="E126" s="18" t="s">
        <v>936</v>
      </c>
      <c r="F126" s="18" t="s">
        <v>1807</v>
      </c>
      <c r="G126" s="21">
        <f>48099</f>
        <v>48099</v>
      </c>
    </row>
    <row r="127" spans="1:7" ht="24">
      <c r="A127" s="19" t="s">
        <v>629</v>
      </c>
      <c r="B127" s="59" t="s">
        <v>117</v>
      </c>
      <c r="C127" s="18" t="s">
        <v>279</v>
      </c>
      <c r="D127" s="18" t="s">
        <v>465</v>
      </c>
      <c r="E127" s="18" t="s">
        <v>936</v>
      </c>
      <c r="F127" s="18" t="s">
        <v>403</v>
      </c>
      <c r="G127" s="21">
        <f>G128</f>
        <v>9151</v>
      </c>
    </row>
    <row r="128" spans="1:7" ht="24">
      <c r="A128" s="19" t="s">
        <v>628</v>
      </c>
      <c r="B128" s="59" t="s">
        <v>117</v>
      </c>
      <c r="C128" s="18" t="s">
        <v>279</v>
      </c>
      <c r="D128" s="18" t="s">
        <v>465</v>
      </c>
      <c r="E128" s="18" t="s">
        <v>936</v>
      </c>
      <c r="F128" s="18" t="s">
        <v>404</v>
      </c>
      <c r="G128" s="21">
        <v>9151</v>
      </c>
    </row>
    <row r="129" spans="1:7" ht="15">
      <c r="A129" s="33" t="s">
        <v>1266</v>
      </c>
      <c r="B129" s="59" t="s">
        <v>117</v>
      </c>
      <c r="C129" s="18" t="s">
        <v>279</v>
      </c>
      <c r="D129" s="18" t="s">
        <v>465</v>
      </c>
      <c r="E129" s="18" t="s">
        <v>1056</v>
      </c>
      <c r="F129" s="18"/>
      <c r="G129" s="21">
        <f>G130+G133</f>
        <v>24656</v>
      </c>
    </row>
    <row r="130" spans="1:7" ht="48">
      <c r="A130" s="38" t="s">
        <v>1287</v>
      </c>
      <c r="B130" s="59" t="s">
        <v>117</v>
      </c>
      <c r="C130" s="18" t="s">
        <v>279</v>
      </c>
      <c r="D130" s="18" t="s">
        <v>465</v>
      </c>
      <c r="E130" s="18" t="s">
        <v>226</v>
      </c>
      <c r="F130" s="18" t="s">
        <v>384</v>
      </c>
      <c r="G130" s="21">
        <f>G131</f>
        <v>3509</v>
      </c>
    </row>
    <row r="131" spans="1:7" ht="24">
      <c r="A131" s="19" t="s">
        <v>69</v>
      </c>
      <c r="B131" s="59" t="s">
        <v>117</v>
      </c>
      <c r="C131" s="18" t="s">
        <v>279</v>
      </c>
      <c r="D131" s="18" t="s">
        <v>465</v>
      </c>
      <c r="E131" s="18" t="s">
        <v>226</v>
      </c>
      <c r="F131" s="18" t="s">
        <v>70</v>
      </c>
      <c r="G131" s="21">
        <f>G132</f>
        <v>3509</v>
      </c>
    </row>
    <row r="132" spans="1:7" ht="24">
      <c r="A132" s="19" t="s">
        <v>68</v>
      </c>
      <c r="B132" s="59" t="s">
        <v>117</v>
      </c>
      <c r="C132" s="18" t="s">
        <v>279</v>
      </c>
      <c r="D132" s="18" t="s">
        <v>465</v>
      </c>
      <c r="E132" s="18" t="s">
        <v>226</v>
      </c>
      <c r="F132" s="18" t="s">
        <v>1807</v>
      </c>
      <c r="G132" s="21">
        <v>3509</v>
      </c>
    </row>
    <row r="133" spans="1:7" ht="24">
      <c r="A133" s="19" t="s">
        <v>912</v>
      </c>
      <c r="B133" s="59" t="s">
        <v>117</v>
      </c>
      <c r="C133" s="18" t="s">
        <v>279</v>
      </c>
      <c r="D133" s="18" t="s">
        <v>465</v>
      </c>
      <c r="E133" s="18" t="s">
        <v>937</v>
      </c>
      <c r="F133" s="18" t="s">
        <v>384</v>
      </c>
      <c r="G133" s="21">
        <f>G134</f>
        <v>21147</v>
      </c>
    </row>
    <row r="134" spans="1:7" ht="24">
      <c r="A134" s="19" t="s">
        <v>69</v>
      </c>
      <c r="B134" s="59" t="s">
        <v>117</v>
      </c>
      <c r="C134" s="18" t="s">
        <v>279</v>
      </c>
      <c r="D134" s="18" t="s">
        <v>465</v>
      </c>
      <c r="E134" s="18" t="s">
        <v>937</v>
      </c>
      <c r="F134" s="18" t="s">
        <v>70</v>
      </c>
      <c r="G134" s="21">
        <f>G135</f>
        <v>21147</v>
      </c>
    </row>
    <row r="135" spans="1:7" ht="24">
      <c r="A135" s="19" t="s">
        <v>68</v>
      </c>
      <c r="B135" s="59" t="s">
        <v>117</v>
      </c>
      <c r="C135" s="18" t="s">
        <v>279</v>
      </c>
      <c r="D135" s="18" t="s">
        <v>465</v>
      </c>
      <c r="E135" s="18" t="s">
        <v>937</v>
      </c>
      <c r="F135" s="18" t="s">
        <v>1807</v>
      </c>
      <c r="G135" s="21">
        <v>21147</v>
      </c>
    </row>
    <row r="136" spans="1:7" ht="15">
      <c r="A136" s="289" t="s">
        <v>1430</v>
      </c>
      <c r="B136" s="59" t="s">
        <v>117</v>
      </c>
      <c r="C136" s="18" t="s">
        <v>279</v>
      </c>
      <c r="D136" s="18" t="s">
        <v>465</v>
      </c>
      <c r="E136" s="18" t="s">
        <v>1431</v>
      </c>
      <c r="F136" s="18"/>
      <c r="G136" s="21">
        <f>G137</f>
        <v>791</v>
      </c>
    </row>
    <row r="137" spans="1:7" ht="36">
      <c r="A137" s="19" t="s">
        <v>151</v>
      </c>
      <c r="B137" s="59" t="s">
        <v>117</v>
      </c>
      <c r="C137" s="18" t="s">
        <v>279</v>
      </c>
      <c r="D137" s="18" t="s">
        <v>465</v>
      </c>
      <c r="E137" s="18" t="s">
        <v>150</v>
      </c>
      <c r="F137" s="18" t="s">
        <v>384</v>
      </c>
      <c r="G137" s="21">
        <f>G138+G140</f>
        <v>791</v>
      </c>
    </row>
    <row r="138" spans="1:7" ht="24">
      <c r="A138" s="19" t="s">
        <v>69</v>
      </c>
      <c r="B138" s="59" t="s">
        <v>117</v>
      </c>
      <c r="C138" s="18" t="s">
        <v>279</v>
      </c>
      <c r="D138" s="18" t="s">
        <v>465</v>
      </c>
      <c r="E138" s="18" t="s">
        <v>150</v>
      </c>
      <c r="F138" s="18" t="s">
        <v>70</v>
      </c>
      <c r="G138" s="21">
        <f>G139</f>
        <v>269.5</v>
      </c>
    </row>
    <row r="139" spans="1:7" ht="24">
      <c r="A139" s="19" t="s">
        <v>68</v>
      </c>
      <c r="B139" s="59" t="s">
        <v>117</v>
      </c>
      <c r="C139" s="18" t="s">
        <v>279</v>
      </c>
      <c r="D139" s="18" t="s">
        <v>465</v>
      </c>
      <c r="E139" s="18" t="s">
        <v>150</v>
      </c>
      <c r="F139" s="18" t="s">
        <v>1807</v>
      </c>
      <c r="G139" s="21">
        <v>269.5</v>
      </c>
    </row>
    <row r="140" spans="1:7" ht="24">
      <c r="A140" s="19" t="s">
        <v>629</v>
      </c>
      <c r="B140" s="59" t="s">
        <v>117</v>
      </c>
      <c r="C140" s="18" t="s">
        <v>279</v>
      </c>
      <c r="D140" s="18" t="s">
        <v>465</v>
      </c>
      <c r="E140" s="18" t="s">
        <v>150</v>
      </c>
      <c r="F140" s="18" t="s">
        <v>403</v>
      </c>
      <c r="G140" s="21">
        <f>G141</f>
        <v>521.5</v>
      </c>
    </row>
    <row r="141" spans="1:7" ht="24">
      <c r="A141" s="19" t="s">
        <v>628</v>
      </c>
      <c r="B141" s="59" t="s">
        <v>117</v>
      </c>
      <c r="C141" s="18" t="s">
        <v>279</v>
      </c>
      <c r="D141" s="18" t="s">
        <v>465</v>
      </c>
      <c r="E141" s="18" t="s">
        <v>150</v>
      </c>
      <c r="F141" s="18" t="s">
        <v>404</v>
      </c>
      <c r="G141" s="21">
        <v>521.5</v>
      </c>
    </row>
    <row r="142" spans="1:7" ht="15">
      <c r="A142" s="34" t="s">
        <v>808</v>
      </c>
      <c r="B142" s="59" t="s">
        <v>117</v>
      </c>
      <c r="C142" s="18" t="s">
        <v>279</v>
      </c>
      <c r="D142" s="18" t="s">
        <v>465</v>
      </c>
      <c r="E142" s="18" t="s">
        <v>807</v>
      </c>
      <c r="F142" s="18"/>
      <c r="G142" s="21">
        <f>G143+G179+G188</f>
        <v>189246</v>
      </c>
    </row>
    <row r="143" spans="1:7" ht="24">
      <c r="A143" s="19" t="s">
        <v>945</v>
      </c>
      <c r="B143" s="59" t="s">
        <v>117</v>
      </c>
      <c r="C143" s="18" t="s">
        <v>279</v>
      </c>
      <c r="D143" s="18" t="s">
        <v>465</v>
      </c>
      <c r="E143" s="18" t="s">
        <v>829</v>
      </c>
      <c r="F143" s="18"/>
      <c r="G143" s="21">
        <f>G144+G149+G154+G160+G171+G177</f>
        <v>176274</v>
      </c>
    </row>
    <row r="144" spans="1:7" ht="24">
      <c r="A144" s="19" t="s">
        <v>69</v>
      </c>
      <c r="B144" s="59" t="s">
        <v>117</v>
      </c>
      <c r="C144" s="60" t="s">
        <v>279</v>
      </c>
      <c r="D144" s="60" t="s">
        <v>465</v>
      </c>
      <c r="E144" s="60" t="s">
        <v>829</v>
      </c>
      <c r="F144" s="60" t="s">
        <v>70</v>
      </c>
      <c r="G144" s="21">
        <f>G145+G146</f>
        <v>5613</v>
      </c>
    </row>
    <row r="145" spans="1:7" ht="24">
      <c r="A145" s="19" t="s">
        <v>68</v>
      </c>
      <c r="B145" s="59" t="s">
        <v>117</v>
      </c>
      <c r="C145" s="60" t="s">
        <v>279</v>
      </c>
      <c r="D145" s="60" t="s">
        <v>465</v>
      </c>
      <c r="E145" s="60" t="s">
        <v>829</v>
      </c>
      <c r="F145" s="60" t="s">
        <v>1807</v>
      </c>
      <c r="G145" s="21">
        <f>3825+13-180</f>
        <v>3658</v>
      </c>
    </row>
    <row r="146" spans="1:7" ht="24">
      <c r="A146" s="19" t="s">
        <v>946</v>
      </c>
      <c r="B146" s="59" t="s">
        <v>117</v>
      </c>
      <c r="C146" s="60" t="s">
        <v>279</v>
      </c>
      <c r="D146" s="60" t="s">
        <v>465</v>
      </c>
      <c r="E146" s="60" t="s">
        <v>829</v>
      </c>
      <c r="F146" s="60" t="s">
        <v>1068</v>
      </c>
      <c r="G146" s="21">
        <f>G147+G148</f>
        <v>1955</v>
      </c>
    </row>
    <row r="147" spans="1:7" ht="24">
      <c r="A147" s="19" t="s">
        <v>1196</v>
      </c>
      <c r="B147" s="59" t="s">
        <v>117</v>
      </c>
      <c r="C147" s="60" t="s">
        <v>279</v>
      </c>
      <c r="D147" s="60" t="s">
        <v>465</v>
      </c>
      <c r="E147" s="60" t="s">
        <v>829</v>
      </c>
      <c r="F147" s="60" t="s">
        <v>1068</v>
      </c>
      <c r="G147" s="21">
        <v>755</v>
      </c>
    </row>
    <row r="148" spans="1:7" ht="24">
      <c r="A148" s="19" t="s">
        <v>1544</v>
      </c>
      <c r="B148" s="59" t="s">
        <v>117</v>
      </c>
      <c r="C148" s="60" t="s">
        <v>279</v>
      </c>
      <c r="D148" s="60" t="s">
        <v>465</v>
      </c>
      <c r="E148" s="60" t="s">
        <v>829</v>
      </c>
      <c r="F148" s="60" t="s">
        <v>1068</v>
      </c>
      <c r="G148" s="21">
        <v>1200</v>
      </c>
    </row>
    <row r="149" spans="1:7" ht="24">
      <c r="A149" s="19" t="s">
        <v>629</v>
      </c>
      <c r="B149" s="59" t="s">
        <v>117</v>
      </c>
      <c r="C149" s="60" t="s">
        <v>279</v>
      </c>
      <c r="D149" s="60" t="s">
        <v>465</v>
      </c>
      <c r="E149" s="60" t="s">
        <v>829</v>
      </c>
      <c r="F149" s="60" t="s">
        <v>403</v>
      </c>
      <c r="G149" s="21">
        <f>G150+G151</f>
        <v>134486</v>
      </c>
    </row>
    <row r="150" spans="1:7" ht="24">
      <c r="A150" s="19" t="s">
        <v>628</v>
      </c>
      <c r="B150" s="59" t="s">
        <v>117</v>
      </c>
      <c r="C150" s="60" t="s">
        <v>279</v>
      </c>
      <c r="D150" s="60" t="s">
        <v>465</v>
      </c>
      <c r="E150" s="60" t="s">
        <v>829</v>
      </c>
      <c r="F150" s="60" t="s">
        <v>404</v>
      </c>
      <c r="G150" s="21">
        <f>121312+154+3631-8881</f>
        <v>116216</v>
      </c>
    </row>
    <row r="151" spans="1:7" ht="24">
      <c r="A151" s="19" t="s">
        <v>1255</v>
      </c>
      <c r="B151" s="59" t="s">
        <v>117</v>
      </c>
      <c r="C151" s="60" t="s">
        <v>279</v>
      </c>
      <c r="D151" s="60" t="s">
        <v>465</v>
      </c>
      <c r="E151" s="60" t="s">
        <v>829</v>
      </c>
      <c r="F151" s="60" t="s">
        <v>786</v>
      </c>
      <c r="G151" s="21">
        <f>G152+G153</f>
        <v>18270</v>
      </c>
    </row>
    <row r="152" spans="1:7" ht="24">
      <c r="A152" s="19" t="s">
        <v>1197</v>
      </c>
      <c r="B152" s="59" t="s">
        <v>117</v>
      </c>
      <c r="C152" s="60" t="s">
        <v>279</v>
      </c>
      <c r="D152" s="60" t="s">
        <v>465</v>
      </c>
      <c r="E152" s="60" t="s">
        <v>829</v>
      </c>
      <c r="F152" s="60" t="s">
        <v>786</v>
      </c>
      <c r="G152" s="21">
        <v>7270</v>
      </c>
    </row>
    <row r="153" spans="1:7" ht="24">
      <c r="A153" s="19" t="s">
        <v>1304</v>
      </c>
      <c r="B153" s="59" t="s">
        <v>117</v>
      </c>
      <c r="C153" s="60" t="s">
        <v>279</v>
      </c>
      <c r="D153" s="60" t="s">
        <v>465</v>
      </c>
      <c r="E153" s="60" t="s">
        <v>829</v>
      </c>
      <c r="F153" s="60" t="s">
        <v>786</v>
      </c>
      <c r="G153" s="21">
        <v>11000</v>
      </c>
    </row>
    <row r="154" spans="1:7" ht="24">
      <c r="A154" s="19" t="s">
        <v>1305</v>
      </c>
      <c r="B154" s="59" t="s">
        <v>117</v>
      </c>
      <c r="C154" s="60" t="s">
        <v>279</v>
      </c>
      <c r="D154" s="60" t="s">
        <v>465</v>
      </c>
      <c r="E154" s="60" t="s">
        <v>737</v>
      </c>
      <c r="F154" s="60" t="s">
        <v>384</v>
      </c>
      <c r="G154" s="21">
        <f>G155</f>
        <v>12974</v>
      </c>
    </row>
    <row r="155" spans="1:7" ht="24">
      <c r="A155" s="19" t="s">
        <v>69</v>
      </c>
      <c r="B155" s="59" t="s">
        <v>117</v>
      </c>
      <c r="C155" s="60" t="s">
        <v>279</v>
      </c>
      <c r="D155" s="60" t="s">
        <v>465</v>
      </c>
      <c r="E155" s="60" t="s">
        <v>737</v>
      </c>
      <c r="F155" s="60" t="s">
        <v>70</v>
      </c>
      <c r="G155" s="21">
        <f>G156+G157</f>
        <v>12974</v>
      </c>
    </row>
    <row r="156" spans="1:7" ht="24">
      <c r="A156" s="19" t="s">
        <v>68</v>
      </c>
      <c r="B156" s="59" t="s">
        <v>117</v>
      </c>
      <c r="C156" s="60" t="s">
        <v>279</v>
      </c>
      <c r="D156" s="60" t="s">
        <v>465</v>
      </c>
      <c r="E156" s="60" t="s">
        <v>737</v>
      </c>
      <c r="F156" s="60" t="s">
        <v>1807</v>
      </c>
      <c r="G156" s="21">
        <f>11629+160</f>
        <v>11789</v>
      </c>
    </row>
    <row r="157" spans="1:7" ht="24">
      <c r="A157" s="19" t="s">
        <v>946</v>
      </c>
      <c r="B157" s="59" t="s">
        <v>117</v>
      </c>
      <c r="C157" s="60" t="s">
        <v>279</v>
      </c>
      <c r="D157" s="60" t="s">
        <v>465</v>
      </c>
      <c r="E157" s="60" t="s">
        <v>737</v>
      </c>
      <c r="F157" s="60" t="s">
        <v>1068</v>
      </c>
      <c r="G157" s="21">
        <f>G158+G159</f>
        <v>1185</v>
      </c>
    </row>
    <row r="158" spans="1:7" ht="24">
      <c r="A158" s="19" t="s">
        <v>1196</v>
      </c>
      <c r="B158" s="59" t="s">
        <v>117</v>
      </c>
      <c r="C158" s="60" t="s">
        <v>279</v>
      </c>
      <c r="D158" s="60" t="s">
        <v>465</v>
      </c>
      <c r="E158" s="60" t="s">
        <v>737</v>
      </c>
      <c r="F158" s="60" t="s">
        <v>1068</v>
      </c>
      <c r="G158" s="21">
        <v>585</v>
      </c>
    </row>
    <row r="159" spans="1:7" ht="24">
      <c r="A159" s="19" t="s">
        <v>1544</v>
      </c>
      <c r="B159" s="59" t="s">
        <v>117</v>
      </c>
      <c r="C159" s="60" t="s">
        <v>279</v>
      </c>
      <c r="D159" s="60" t="s">
        <v>465</v>
      </c>
      <c r="E159" s="60" t="s">
        <v>737</v>
      </c>
      <c r="F159" s="60" t="s">
        <v>1068</v>
      </c>
      <c r="G159" s="21">
        <v>600</v>
      </c>
    </row>
    <row r="160" spans="1:7" ht="36">
      <c r="A160" s="19" t="s">
        <v>1540</v>
      </c>
      <c r="B160" s="59" t="s">
        <v>117</v>
      </c>
      <c r="C160" s="60" t="s">
        <v>279</v>
      </c>
      <c r="D160" s="60" t="s">
        <v>465</v>
      </c>
      <c r="E160" s="60" t="s">
        <v>738</v>
      </c>
      <c r="F160" s="60" t="s">
        <v>384</v>
      </c>
      <c r="G160" s="21">
        <f>G161+G162+G167</f>
        <v>14082</v>
      </c>
    </row>
    <row r="161" spans="1:7" ht="24.75" hidden="1">
      <c r="A161" s="19" t="s">
        <v>960</v>
      </c>
      <c r="B161" s="59" t="s">
        <v>117</v>
      </c>
      <c r="C161" s="60" t="s">
        <v>279</v>
      </c>
      <c r="D161" s="60" t="s">
        <v>465</v>
      </c>
      <c r="E161" s="60" t="s">
        <v>738</v>
      </c>
      <c r="F161" s="60" t="s">
        <v>1581</v>
      </c>
      <c r="G161" s="21"/>
    </row>
    <row r="162" spans="1:7" ht="24">
      <c r="A162" s="19" t="s">
        <v>69</v>
      </c>
      <c r="B162" s="59" t="s">
        <v>117</v>
      </c>
      <c r="C162" s="60" t="s">
        <v>279</v>
      </c>
      <c r="D162" s="60" t="s">
        <v>465</v>
      </c>
      <c r="E162" s="60" t="s">
        <v>738</v>
      </c>
      <c r="F162" s="60" t="s">
        <v>70</v>
      </c>
      <c r="G162" s="21">
        <f>G163+G164</f>
        <v>12080</v>
      </c>
    </row>
    <row r="163" spans="1:7" ht="24">
      <c r="A163" s="19" t="s">
        <v>68</v>
      </c>
      <c r="B163" s="59" t="s">
        <v>117</v>
      </c>
      <c r="C163" s="60" t="s">
        <v>279</v>
      </c>
      <c r="D163" s="60" t="s">
        <v>465</v>
      </c>
      <c r="E163" s="60" t="s">
        <v>738</v>
      </c>
      <c r="F163" s="60" t="s">
        <v>1807</v>
      </c>
      <c r="G163" s="21">
        <f>9859+30-163</f>
        <v>9726</v>
      </c>
    </row>
    <row r="164" spans="1:7" ht="24">
      <c r="A164" s="19" t="s">
        <v>946</v>
      </c>
      <c r="B164" s="59" t="s">
        <v>117</v>
      </c>
      <c r="C164" s="60" t="s">
        <v>279</v>
      </c>
      <c r="D164" s="60" t="s">
        <v>465</v>
      </c>
      <c r="E164" s="60" t="s">
        <v>738</v>
      </c>
      <c r="F164" s="60" t="s">
        <v>1068</v>
      </c>
      <c r="G164" s="21">
        <f>G165+G166</f>
        <v>2354</v>
      </c>
    </row>
    <row r="165" spans="1:7" ht="36">
      <c r="A165" s="19" t="s">
        <v>1198</v>
      </c>
      <c r="B165" s="59" t="s">
        <v>117</v>
      </c>
      <c r="C165" s="60" t="s">
        <v>279</v>
      </c>
      <c r="D165" s="60" t="s">
        <v>465</v>
      </c>
      <c r="E165" s="60" t="s">
        <v>738</v>
      </c>
      <c r="F165" s="60" t="s">
        <v>1068</v>
      </c>
      <c r="G165" s="21">
        <v>404</v>
      </c>
    </row>
    <row r="166" spans="1:7" ht="24">
      <c r="A166" s="19" t="s">
        <v>1544</v>
      </c>
      <c r="B166" s="59" t="s">
        <v>117</v>
      </c>
      <c r="C166" s="60" t="s">
        <v>279</v>
      </c>
      <c r="D166" s="60" t="s">
        <v>465</v>
      </c>
      <c r="E166" s="60" t="s">
        <v>738</v>
      </c>
      <c r="F166" s="60" t="s">
        <v>1068</v>
      </c>
      <c r="G166" s="21">
        <v>1950</v>
      </c>
    </row>
    <row r="167" spans="1:7" ht="24">
      <c r="A167" s="19" t="s">
        <v>629</v>
      </c>
      <c r="B167" s="59" t="s">
        <v>117</v>
      </c>
      <c r="C167" s="60" t="s">
        <v>279</v>
      </c>
      <c r="D167" s="60" t="s">
        <v>465</v>
      </c>
      <c r="E167" s="60" t="s">
        <v>738</v>
      </c>
      <c r="F167" s="60" t="s">
        <v>403</v>
      </c>
      <c r="G167" s="21">
        <f>G168+G169</f>
        <v>2002</v>
      </c>
    </row>
    <row r="168" spans="1:7" ht="24">
      <c r="A168" s="19" t="s">
        <v>628</v>
      </c>
      <c r="B168" s="59" t="s">
        <v>117</v>
      </c>
      <c r="C168" s="60" t="s">
        <v>279</v>
      </c>
      <c r="D168" s="60" t="s">
        <v>465</v>
      </c>
      <c r="E168" s="60" t="s">
        <v>738</v>
      </c>
      <c r="F168" s="60" t="s">
        <v>404</v>
      </c>
      <c r="G168" s="21">
        <v>1702</v>
      </c>
    </row>
    <row r="169" spans="1:7" ht="24">
      <c r="A169" s="19" t="s">
        <v>1541</v>
      </c>
      <c r="B169" s="59" t="s">
        <v>117</v>
      </c>
      <c r="C169" s="60" t="s">
        <v>279</v>
      </c>
      <c r="D169" s="60" t="s">
        <v>465</v>
      </c>
      <c r="E169" s="60" t="s">
        <v>738</v>
      </c>
      <c r="F169" s="60" t="s">
        <v>786</v>
      </c>
      <c r="G169" s="21">
        <f>G170</f>
        <v>300</v>
      </c>
    </row>
    <row r="170" spans="1:7" ht="24">
      <c r="A170" s="19" t="s">
        <v>1542</v>
      </c>
      <c r="B170" s="59" t="s">
        <v>117</v>
      </c>
      <c r="C170" s="60" t="s">
        <v>279</v>
      </c>
      <c r="D170" s="60" t="s">
        <v>465</v>
      </c>
      <c r="E170" s="60" t="s">
        <v>738</v>
      </c>
      <c r="F170" s="60" t="s">
        <v>786</v>
      </c>
      <c r="G170" s="21">
        <v>300</v>
      </c>
    </row>
    <row r="171" spans="1:7" ht="24">
      <c r="A171" s="19" t="s">
        <v>1233</v>
      </c>
      <c r="B171" s="59" t="s">
        <v>117</v>
      </c>
      <c r="C171" s="60" t="s">
        <v>279</v>
      </c>
      <c r="D171" s="60" t="s">
        <v>465</v>
      </c>
      <c r="E171" s="60" t="s">
        <v>740</v>
      </c>
      <c r="F171" s="60" t="s">
        <v>384</v>
      </c>
      <c r="G171" s="21">
        <f>G172</f>
        <v>9119</v>
      </c>
    </row>
    <row r="172" spans="1:7" ht="24">
      <c r="A172" s="19" t="s">
        <v>69</v>
      </c>
      <c r="B172" s="59" t="s">
        <v>117</v>
      </c>
      <c r="C172" s="60" t="s">
        <v>279</v>
      </c>
      <c r="D172" s="60" t="s">
        <v>465</v>
      </c>
      <c r="E172" s="60" t="s">
        <v>740</v>
      </c>
      <c r="F172" s="60" t="s">
        <v>70</v>
      </c>
      <c r="G172" s="21">
        <f>G173+G174</f>
        <v>9119</v>
      </c>
    </row>
    <row r="173" spans="1:7" ht="24">
      <c r="A173" s="19" t="s">
        <v>68</v>
      </c>
      <c r="B173" s="59" t="s">
        <v>117</v>
      </c>
      <c r="C173" s="60" t="s">
        <v>279</v>
      </c>
      <c r="D173" s="60" t="s">
        <v>465</v>
      </c>
      <c r="E173" s="60" t="s">
        <v>740</v>
      </c>
      <c r="F173" s="60" t="s">
        <v>1807</v>
      </c>
      <c r="G173" s="21">
        <f>7604+80</f>
        <v>7684</v>
      </c>
    </row>
    <row r="174" spans="1:7" ht="24">
      <c r="A174" s="19" t="s">
        <v>946</v>
      </c>
      <c r="B174" s="59" t="s">
        <v>117</v>
      </c>
      <c r="C174" s="60" t="s">
        <v>279</v>
      </c>
      <c r="D174" s="60" t="s">
        <v>465</v>
      </c>
      <c r="E174" s="60" t="s">
        <v>740</v>
      </c>
      <c r="F174" s="60" t="s">
        <v>1068</v>
      </c>
      <c r="G174" s="21">
        <f>G175+G176</f>
        <v>1435</v>
      </c>
    </row>
    <row r="175" spans="1:7" ht="24">
      <c r="A175" s="19" t="s">
        <v>1199</v>
      </c>
      <c r="B175" s="59" t="s">
        <v>117</v>
      </c>
      <c r="C175" s="60" t="s">
        <v>279</v>
      </c>
      <c r="D175" s="60" t="s">
        <v>465</v>
      </c>
      <c r="E175" s="60" t="s">
        <v>740</v>
      </c>
      <c r="F175" s="60" t="s">
        <v>1068</v>
      </c>
      <c r="G175" s="21">
        <v>935</v>
      </c>
    </row>
    <row r="176" spans="1:7" ht="24">
      <c r="A176" s="19" t="s">
        <v>1544</v>
      </c>
      <c r="B176" s="59" t="s">
        <v>117</v>
      </c>
      <c r="C176" s="60" t="s">
        <v>279</v>
      </c>
      <c r="D176" s="60" t="s">
        <v>465</v>
      </c>
      <c r="E176" s="60" t="s">
        <v>740</v>
      </c>
      <c r="F176" s="60" t="s">
        <v>1068</v>
      </c>
      <c r="G176" s="21">
        <v>500</v>
      </c>
    </row>
    <row r="177" spans="1:7" ht="36" hidden="1">
      <c r="A177" s="19" t="s">
        <v>1234</v>
      </c>
      <c r="B177" s="59" t="s">
        <v>117</v>
      </c>
      <c r="C177" s="60" t="s">
        <v>279</v>
      </c>
      <c r="D177" s="60" t="s">
        <v>465</v>
      </c>
      <c r="E177" s="60" t="s">
        <v>668</v>
      </c>
      <c r="F177" s="60" t="s">
        <v>384</v>
      </c>
      <c r="G177" s="21">
        <f>G178</f>
        <v>0</v>
      </c>
    </row>
    <row r="178" spans="1:7" ht="24.75" hidden="1">
      <c r="A178" s="19" t="s">
        <v>628</v>
      </c>
      <c r="B178" s="59" t="s">
        <v>117</v>
      </c>
      <c r="C178" s="60" t="s">
        <v>279</v>
      </c>
      <c r="D178" s="60" t="s">
        <v>465</v>
      </c>
      <c r="E178" s="60" t="s">
        <v>668</v>
      </c>
      <c r="F178" s="60" t="s">
        <v>404</v>
      </c>
      <c r="G178" s="21"/>
    </row>
    <row r="179" spans="1:7" ht="24">
      <c r="A179" s="19" t="s">
        <v>1536</v>
      </c>
      <c r="B179" s="59" t="s">
        <v>117</v>
      </c>
      <c r="C179" s="60" t="s">
        <v>279</v>
      </c>
      <c r="D179" s="60" t="s">
        <v>465</v>
      </c>
      <c r="E179" s="60" t="s">
        <v>1519</v>
      </c>
      <c r="F179" s="60"/>
      <c r="G179" s="21">
        <f>G180+G185</f>
        <v>5372</v>
      </c>
    </row>
    <row r="180" spans="1:7" ht="36">
      <c r="A180" s="19" t="s">
        <v>1259</v>
      </c>
      <c r="B180" s="59" t="s">
        <v>117</v>
      </c>
      <c r="C180" s="60" t="s">
        <v>279</v>
      </c>
      <c r="D180" s="60" t="s">
        <v>465</v>
      </c>
      <c r="E180" s="60" t="s">
        <v>1258</v>
      </c>
      <c r="F180" s="60" t="s">
        <v>384</v>
      </c>
      <c r="G180" s="21">
        <f>G181+G183</f>
        <v>5209</v>
      </c>
    </row>
    <row r="181" spans="1:7" ht="24">
      <c r="A181" s="19" t="s">
        <v>69</v>
      </c>
      <c r="B181" s="59" t="s">
        <v>117</v>
      </c>
      <c r="C181" s="60" t="s">
        <v>279</v>
      </c>
      <c r="D181" s="60" t="s">
        <v>465</v>
      </c>
      <c r="E181" s="60" t="s">
        <v>1258</v>
      </c>
      <c r="F181" s="60" t="s">
        <v>70</v>
      </c>
      <c r="G181" s="21">
        <f>G182</f>
        <v>180</v>
      </c>
    </row>
    <row r="182" spans="1:7" ht="24">
      <c r="A182" s="19" t="s">
        <v>68</v>
      </c>
      <c r="B182" s="59" t="s">
        <v>117</v>
      </c>
      <c r="C182" s="60" t="s">
        <v>279</v>
      </c>
      <c r="D182" s="60" t="s">
        <v>465</v>
      </c>
      <c r="E182" s="60" t="s">
        <v>1258</v>
      </c>
      <c r="F182" s="60" t="s">
        <v>1807</v>
      </c>
      <c r="G182" s="21">
        <v>180</v>
      </c>
    </row>
    <row r="183" spans="1:7" ht="24">
      <c r="A183" s="19" t="s">
        <v>629</v>
      </c>
      <c r="B183" s="59" t="s">
        <v>117</v>
      </c>
      <c r="C183" s="60" t="s">
        <v>279</v>
      </c>
      <c r="D183" s="60" t="s">
        <v>465</v>
      </c>
      <c r="E183" s="60" t="s">
        <v>1258</v>
      </c>
      <c r="F183" s="60" t="s">
        <v>403</v>
      </c>
      <c r="G183" s="21">
        <f>G184</f>
        <v>5029</v>
      </c>
    </row>
    <row r="184" spans="1:7" ht="24">
      <c r="A184" s="19" t="s">
        <v>628</v>
      </c>
      <c r="B184" s="59" t="s">
        <v>117</v>
      </c>
      <c r="C184" s="60" t="s">
        <v>279</v>
      </c>
      <c r="D184" s="60" t="s">
        <v>465</v>
      </c>
      <c r="E184" s="60" t="s">
        <v>1258</v>
      </c>
      <c r="F184" s="60" t="s">
        <v>404</v>
      </c>
      <c r="G184" s="21">
        <v>5029</v>
      </c>
    </row>
    <row r="185" spans="1:7" ht="36">
      <c r="A185" s="19" t="s">
        <v>1260</v>
      </c>
      <c r="B185" s="59" t="s">
        <v>117</v>
      </c>
      <c r="C185" s="60" t="s">
        <v>279</v>
      </c>
      <c r="D185" s="60" t="s">
        <v>465</v>
      </c>
      <c r="E185" s="60" t="s">
        <v>1261</v>
      </c>
      <c r="F185" s="60" t="s">
        <v>384</v>
      </c>
      <c r="G185" s="21">
        <f>G186</f>
        <v>163</v>
      </c>
    </row>
    <row r="186" spans="1:7" ht="24">
      <c r="A186" s="19" t="s">
        <v>69</v>
      </c>
      <c r="B186" s="59" t="s">
        <v>117</v>
      </c>
      <c r="C186" s="60" t="s">
        <v>279</v>
      </c>
      <c r="D186" s="60" t="s">
        <v>465</v>
      </c>
      <c r="E186" s="60" t="s">
        <v>1261</v>
      </c>
      <c r="F186" s="60" t="s">
        <v>70</v>
      </c>
      <c r="G186" s="21">
        <f>G187</f>
        <v>163</v>
      </c>
    </row>
    <row r="187" spans="1:7" ht="24">
      <c r="A187" s="19" t="s">
        <v>68</v>
      </c>
      <c r="B187" s="59" t="s">
        <v>117</v>
      </c>
      <c r="C187" s="60" t="s">
        <v>279</v>
      </c>
      <c r="D187" s="60" t="s">
        <v>465</v>
      </c>
      <c r="E187" s="60" t="s">
        <v>1261</v>
      </c>
      <c r="F187" s="60" t="s">
        <v>1807</v>
      </c>
      <c r="G187" s="21">
        <v>163</v>
      </c>
    </row>
    <row r="188" spans="1:7" ht="36">
      <c r="A188" s="19" t="s">
        <v>1306</v>
      </c>
      <c r="B188" s="59" t="s">
        <v>117</v>
      </c>
      <c r="C188" s="60" t="s">
        <v>279</v>
      </c>
      <c r="D188" s="60" t="s">
        <v>465</v>
      </c>
      <c r="E188" s="60" t="s">
        <v>741</v>
      </c>
      <c r="F188" s="60" t="s">
        <v>384</v>
      </c>
      <c r="G188" s="21">
        <f>G189+G197</f>
        <v>7600</v>
      </c>
    </row>
    <row r="189" spans="1:7" ht="48">
      <c r="A189" s="19" t="s">
        <v>79</v>
      </c>
      <c r="B189" s="59" t="s">
        <v>117</v>
      </c>
      <c r="C189" s="60" t="s">
        <v>279</v>
      </c>
      <c r="D189" s="60" t="s">
        <v>465</v>
      </c>
      <c r="E189" s="60" t="s">
        <v>742</v>
      </c>
      <c r="F189" s="60" t="s">
        <v>384</v>
      </c>
      <c r="G189" s="21">
        <f>G190+G195</f>
        <v>3900</v>
      </c>
    </row>
    <row r="190" spans="1:7" ht="24">
      <c r="A190" s="19" t="s">
        <v>69</v>
      </c>
      <c r="B190" s="59" t="s">
        <v>117</v>
      </c>
      <c r="C190" s="60" t="s">
        <v>279</v>
      </c>
      <c r="D190" s="60" t="s">
        <v>465</v>
      </c>
      <c r="E190" s="60" t="s">
        <v>742</v>
      </c>
      <c r="F190" s="60" t="s">
        <v>70</v>
      </c>
      <c r="G190" s="21">
        <f>G191+G192</f>
        <v>269</v>
      </c>
    </row>
    <row r="191" spans="1:7" ht="24">
      <c r="A191" s="19" t="s">
        <v>68</v>
      </c>
      <c r="B191" s="59" t="s">
        <v>117</v>
      </c>
      <c r="C191" s="60" t="s">
        <v>279</v>
      </c>
      <c r="D191" s="60" t="s">
        <v>465</v>
      </c>
      <c r="E191" s="60" t="s">
        <v>742</v>
      </c>
      <c r="F191" s="60" t="s">
        <v>1807</v>
      </c>
      <c r="G191" s="21">
        <v>269</v>
      </c>
    </row>
    <row r="192" spans="1:7" ht="24.75" hidden="1">
      <c r="A192" s="19" t="s">
        <v>946</v>
      </c>
      <c r="B192" s="59" t="s">
        <v>117</v>
      </c>
      <c r="C192" s="60" t="s">
        <v>279</v>
      </c>
      <c r="D192" s="60" t="s">
        <v>465</v>
      </c>
      <c r="E192" s="60" t="s">
        <v>742</v>
      </c>
      <c r="F192" s="60" t="s">
        <v>1068</v>
      </c>
      <c r="G192" s="21">
        <f>G193+G194</f>
        <v>0</v>
      </c>
    </row>
    <row r="193" spans="1:7" ht="24.75" hidden="1">
      <c r="A193" s="19" t="s">
        <v>1196</v>
      </c>
      <c r="B193" s="59" t="s">
        <v>117</v>
      </c>
      <c r="C193" s="60" t="s">
        <v>279</v>
      </c>
      <c r="D193" s="60" t="s">
        <v>465</v>
      </c>
      <c r="E193" s="60" t="s">
        <v>742</v>
      </c>
      <c r="F193" s="60" t="s">
        <v>1068</v>
      </c>
      <c r="G193" s="21">
        <v>0</v>
      </c>
    </row>
    <row r="194" spans="1:7" ht="24.75" hidden="1">
      <c r="A194" s="19" t="s">
        <v>1544</v>
      </c>
      <c r="B194" s="59" t="s">
        <v>117</v>
      </c>
      <c r="C194" s="60" t="s">
        <v>279</v>
      </c>
      <c r="D194" s="60" t="s">
        <v>465</v>
      </c>
      <c r="E194" s="60" t="s">
        <v>742</v>
      </c>
      <c r="F194" s="60" t="s">
        <v>1068</v>
      </c>
      <c r="G194" s="21">
        <v>0</v>
      </c>
    </row>
    <row r="195" spans="1:7" ht="24">
      <c r="A195" s="19" t="s">
        <v>629</v>
      </c>
      <c r="B195" s="59" t="s">
        <v>117</v>
      </c>
      <c r="C195" s="60" t="s">
        <v>279</v>
      </c>
      <c r="D195" s="60" t="s">
        <v>465</v>
      </c>
      <c r="E195" s="60" t="s">
        <v>742</v>
      </c>
      <c r="F195" s="60" t="s">
        <v>403</v>
      </c>
      <c r="G195" s="21">
        <f>G196</f>
        <v>3631</v>
      </c>
    </row>
    <row r="196" spans="1:7" ht="24">
      <c r="A196" s="19" t="s">
        <v>628</v>
      </c>
      <c r="B196" s="59" t="s">
        <v>117</v>
      </c>
      <c r="C196" s="60" t="s">
        <v>279</v>
      </c>
      <c r="D196" s="60" t="s">
        <v>465</v>
      </c>
      <c r="E196" s="60" t="s">
        <v>742</v>
      </c>
      <c r="F196" s="60" t="s">
        <v>404</v>
      </c>
      <c r="G196" s="21">
        <v>3631</v>
      </c>
    </row>
    <row r="197" spans="1:7" ht="48">
      <c r="A197" s="19" t="s">
        <v>1237</v>
      </c>
      <c r="B197" s="59" t="s">
        <v>117</v>
      </c>
      <c r="C197" s="60" t="s">
        <v>279</v>
      </c>
      <c r="D197" s="60" t="s">
        <v>465</v>
      </c>
      <c r="E197" s="60" t="s">
        <v>743</v>
      </c>
      <c r="F197" s="60" t="s">
        <v>384</v>
      </c>
      <c r="G197" s="21">
        <f>G198</f>
        <v>3700</v>
      </c>
    </row>
    <row r="198" spans="1:7" ht="24">
      <c r="A198" s="19" t="s">
        <v>69</v>
      </c>
      <c r="B198" s="59" t="s">
        <v>117</v>
      </c>
      <c r="C198" s="60" t="s">
        <v>279</v>
      </c>
      <c r="D198" s="60" t="s">
        <v>465</v>
      </c>
      <c r="E198" s="60" t="s">
        <v>743</v>
      </c>
      <c r="F198" s="60" t="s">
        <v>70</v>
      </c>
      <c r="G198" s="21">
        <f>G199</f>
        <v>3700</v>
      </c>
    </row>
    <row r="199" spans="1:7" ht="24">
      <c r="A199" s="19" t="s">
        <v>68</v>
      </c>
      <c r="B199" s="59" t="s">
        <v>117</v>
      </c>
      <c r="C199" s="60" t="s">
        <v>279</v>
      </c>
      <c r="D199" s="60" t="s">
        <v>465</v>
      </c>
      <c r="E199" s="60" t="s">
        <v>743</v>
      </c>
      <c r="F199" s="60" t="s">
        <v>1807</v>
      </c>
      <c r="G199" s="21">
        <v>3700</v>
      </c>
    </row>
    <row r="200" spans="1:7" ht="21.75" customHeight="1" hidden="1">
      <c r="A200" s="103" t="s">
        <v>1586</v>
      </c>
      <c r="B200" s="59" t="s">
        <v>117</v>
      </c>
      <c r="C200" s="18" t="s">
        <v>279</v>
      </c>
      <c r="D200" s="18" t="s">
        <v>281</v>
      </c>
      <c r="E200" s="18"/>
      <c r="F200" s="18"/>
      <c r="G200" s="21">
        <f>G201</f>
        <v>0</v>
      </c>
    </row>
    <row r="201" spans="1:7" ht="23.25" customHeight="1" hidden="1">
      <c r="A201" s="19" t="s">
        <v>912</v>
      </c>
      <c r="B201" s="59" t="s">
        <v>117</v>
      </c>
      <c r="C201" s="18" t="s">
        <v>279</v>
      </c>
      <c r="D201" s="18" t="s">
        <v>281</v>
      </c>
      <c r="E201" s="18" t="s">
        <v>1360</v>
      </c>
      <c r="F201" s="18"/>
      <c r="G201" s="21">
        <f>G202</f>
        <v>0</v>
      </c>
    </row>
    <row r="202" spans="1:7" ht="18" customHeight="1" hidden="1">
      <c r="A202" s="19" t="s">
        <v>1274</v>
      </c>
      <c r="B202" s="59" t="s">
        <v>117</v>
      </c>
      <c r="C202" s="18" t="s">
        <v>279</v>
      </c>
      <c r="D202" s="18" t="s">
        <v>281</v>
      </c>
      <c r="E202" s="18" t="s">
        <v>1360</v>
      </c>
      <c r="F202" s="18" t="s">
        <v>1275</v>
      </c>
      <c r="G202" s="21">
        <v>0</v>
      </c>
    </row>
    <row r="203" spans="1:7" ht="24">
      <c r="A203" s="32" t="s">
        <v>1620</v>
      </c>
      <c r="B203" s="59" t="s">
        <v>117</v>
      </c>
      <c r="C203" s="18" t="s">
        <v>279</v>
      </c>
      <c r="D203" s="18" t="s">
        <v>276</v>
      </c>
      <c r="E203" s="18"/>
      <c r="F203" s="18"/>
      <c r="G203" s="21">
        <f>G204+G206</f>
        <v>400</v>
      </c>
    </row>
    <row r="204" spans="1:7" ht="17.25" customHeight="1" hidden="1">
      <c r="A204" s="19" t="s">
        <v>912</v>
      </c>
      <c r="B204" s="59" t="s">
        <v>117</v>
      </c>
      <c r="C204" s="18" t="s">
        <v>279</v>
      </c>
      <c r="D204" s="18" t="s">
        <v>276</v>
      </c>
      <c r="E204" s="18" t="s">
        <v>938</v>
      </c>
      <c r="F204" s="18"/>
      <c r="G204" s="21">
        <f>G205</f>
        <v>0</v>
      </c>
    </row>
    <row r="205" spans="1:7" ht="19.5" customHeight="1" hidden="1">
      <c r="A205" s="19" t="s">
        <v>1274</v>
      </c>
      <c r="B205" s="59" t="s">
        <v>117</v>
      </c>
      <c r="C205" s="18" t="s">
        <v>279</v>
      </c>
      <c r="D205" s="18" t="s">
        <v>276</v>
      </c>
      <c r="E205" s="18" t="s">
        <v>938</v>
      </c>
      <c r="F205" s="18" t="s">
        <v>1275</v>
      </c>
      <c r="G205" s="21"/>
    </row>
    <row r="206" spans="1:7" ht="15">
      <c r="A206" s="34" t="s">
        <v>808</v>
      </c>
      <c r="B206" s="59" t="s">
        <v>117</v>
      </c>
      <c r="C206" s="18" t="s">
        <v>279</v>
      </c>
      <c r="D206" s="18" t="s">
        <v>276</v>
      </c>
      <c r="E206" s="18" t="s">
        <v>807</v>
      </c>
      <c r="F206" s="18"/>
      <c r="G206" s="21">
        <f>G207</f>
        <v>400</v>
      </c>
    </row>
    <row r="207" spans="1:7" ht="27.75" customHeight="1">
      <c r="A207" s="19" t="s">
        <v>80</v>
      </c>
      <c r="B207" s="59" t="s">
        <v>117</v>
      </c>
      <c r="C207" s="18" t="s">
        <v>279</v>
      </c>
      <c r="D207" s="18" t="s">
        <v>276</v>
      </c>
      <c r="E207" s="18" t="s">
        <v>1520</v>
      </c>
      <c r="F207" s="18" t="s">
        <v>384</v>
      </c>
      <c r="G207" s="21">
        <f>G208+G209</f>
        <v>400</v>
      </c>
    </row>
    <row r="208" spans="1:7" ht="19.5" customHeight="1" hidden="1">
      <c r="A208" s="19" t="s">
        <v>288</v>
      </c>
      <c r="B208" s="59" t="s">
        <v>117</v>
      </c>
      <c r="C208" s="18" t="s">
        <v>279</v>
      </c>
      <c r="D208" s="18" t="s">
        <v>276</v>
      </c>
      <c r="E208" s="18" t="s">
        <v>1520</v>
      </c>
      <c r="F208" s="18" t="s">
        <v>616</v>
      </c>
      <c r="G208" s="21">
        <v>0</v>
      </c>
    </row>
    <row r="209" spans="1:7" ht="19.5" customHeight="1">
      <c r="A209" s="38" t="s">
        <v>644</v>
      </c>
      <c r="B209" s="59" t="s">
        <v>117</v>
      </c>
      <c r="C209" s="18" t="s">
        <v>279</v>
      </c>
      <c r="D209" s="18" t="s">
        <v>276</v>
      </c>
      <c r="E209" s="18" t="s">
        <v>1520</v>
      </c>
      <c r="F209" s="18" t="s">
        <v>272</v>
      </c>
      <c r="G209" s="21">
        <f>G210</f>
        <v>400</v>
      </c>
    </row>
    <row r="210" spans="1:7" ht="19.5" customHeight="1">
      <c r="A210" s="285" t="s">
        <v>929</v>
      </c>
      <c r="B210" s="59" t="s">
        <v>117</v>
      </c>
      <c r="C210" s="18" t="s">
        <v>279</v>
      </c>
      <c r="D210" s="18" t="s">
        <v>276</v>
      </c>
      <c r="E210" s="18" t="s">
        <v>1520</v>
      </c>
      <c r="F210" s="18" t="s">
        <v>930</v>
      </c>
      <c r="G210" s="21">
        <v>400</v>
      </c>
    </row>
    <row r="211" spans="1:7" ht="20.25" customHeight="1" hidden="1">
      <c r="A211" s="19" t="s">
        <v>69</v>
      </c>
      <c r="B211" s="59" t="s">
        <v>117</v>
      </c>
      <c r="C211" s="18" t="s">
        <v>279</v>
      </c>
      <c r="D211" s="18" t="s">
        <v>276</v>
      </c>
      <c r="E211" s="18" t="s">
        <v>1520</v>
      </c>
      <c r="F211" s="18" t="s">
        <v>70</v>
      </c>
      <c r="G211" s="21">
        <f>G212</f>
        <v>0</v>
      </c>
    </row>
    <row r="212" spans="1:7" ht="21" customHeight="1" hidden="1">
      <c r="A212" s="19" t="s">
        <v>68</v>
      </c>
      <c r="B212" s="59" t="s">
        <v>117</v>
      </c>
      <c r="C212" s="18" t="s">
        <v>279</v>
      </c>
      <c r="D212" s="18" t="s">
        <v>276</v>
      </c>
      <c r="E212" s="18" t="s">
        <v>1520</v>
      </c>
      <c r="F212" s="18" t="s">
        <v>1807</v>
      </c>
      <c r="G212" s="21">
        <f>365-365</f>
        <v>0</v>
      </c>
    </row>
    <row r="213" spans="1:7" ht="15">
      <c r="A213" s="32" t="s">
        <v>773</v>
      </c>
      <c r="B213" s="59" t="s">
        <v>117</v>
      </c>
      <c r="C213" s="18" t="s">
        <v>279</v>
      </c>
      <c r="D213" s="18" t="s">
        <v>279</v>
      </c>
      <c r="E213" s="18"/>
      <c r="F213" s="18"/>
      <c r="G213" s="21">
        <f>G215+G223</f>
        <v>17590</v>
      </c>
    </row>
    <row r="214" spans="1:7" ht="36" hidden="1">
      <c r="A214" s="38" t="s">
        <v>708</v>
      </c>
      <c r="B214" s="59" t="s">
        <v>117</v>
      </c>
      <c r="C214" s="18" t="s">
        <v>279</v>
      </c>
      <c r="D214" s="18" t="s">
        <v>279</v>
      </c>
      <c r="E214" s="18" t="s">
        <v>709</v>
      </c>
      <c r="F214" s="18"/>
      <c r="G214" s="21">
        <f>G215</f>
        <v>0</v>
      </c>
    </row>
    <row r="215" spans="1:7" ht="24.75" hidden="1">
      <c r="A215" s="38" t="s">
        <v>1742</v>
      </c>
      <c r="B215" s="59" t="s">
        <v>117</v>
      </c>
      <c r="C215" s="18" t="s">
        <v>279</v>
      </c>
      <c r="D215" s="18" t="s">
        <v>279</v>
      </c>
      <c r="E215" s="18" t="s">
        <v>666</v>
      </c>
      <c r="F215" s="18" t="s">
        <v>384</v>
      </c>
      <c r="G215" s="21">
        <f>G216+G217+G218+G219</f>
        <v>0</v>
      </c>
    </row>
    <row r="216" spans="1:7" ht="24.75" hidden="1">
      <c r="A216" s="19" t="s">
        <v>1743</v>
      </c>
      <c r="B216" s="59" t="s">
        <v>117</v>
      </c>
      <c r="C216" s="18" t="s">
        <v>279</v>
      </c>
      <c r="D216" s="18" t="s">
        <v>279</v>
      </c>
      <c r="E216" s="18" t="s">
        <v>666</v>
      </c>
      <c r="F216" s="18" t="s">
        <v>1289</v>
      </c>
      <c r="G216" s="21"/>
    </row>
    <row r="217" spans="1:7" ht="24.75" hidden="1">
      <c r="A217" s="19" t="s">
        <v>1744</v>
      </c>
      <c r="B217" s="59" t="s">
        <v>117</v>
      </c>
      <c r="C217" s="18" t="s">
        <v>279</v>
      </c>
      <c r="D217" s="18" t="s">
        <v>279</v>
      </c>
      <c r="E217" s="18" t="s">
        <v>666</v>
      </c>
      <c r="F217" s="18" t="s">
        <v>185</v>
      </c>
      <c r="G217" s="21"/>
    </row>
    <row r="218" spans="1:7" ht="24.75" hidden="1">
      <c r="A218" s="19" t="s">
        <v>69</v>
      </c>
      <c r="B218" s="59" t="s">
        <v>117</v>
      </c>
      <c r="C218" s="18" t="s">
        <v>279</v>
      </c>
      <c r="D218" s="18" t="s">
        <v>279</v>
      </c>
      <c r="E218" s="18" t="s">
        <v>666</v>
      </c>
      <c r="F218" s="18" t="s">
        <v>70</v>
      </c>
      <c r="G218" s="21"/>
    </row>
    <row r="219" spans="1:7" ht="24.75" hidden="1">
      <c r="A219" s="19" t="s">
        <v>629</v>
      </c>
      <c r="B219" s="59" t="s">
        <v>117</v>
      </c>
      <c r="C219" s="18" t="s">
        <v>279</v>
      </c>
      <c r="D219" s="18" t="s">
        <v>279</v>
      </c>
      <c r="E219" s="18" t="s">
        <v>666</v>
      </c>
      <c r="F219" s="18" t="s">
        <v>403</v>
      </c>
      <c r="G219" s="21"/>
    </row>
    <row r="220" spans="1:7" ht="22.5" customHeight="1" hidden="1">
      <c r="A220" s="19" t="s">
        <v>69</v>
      </c>
      <c r="B220" s="59" t="s">
        <v>117</v>
      </c>
      <c r="C220" s="18" t="s">
        <v>279</v>
      </c>
      <c r="D220" s="18" t="s">
        <v>279</v>
      </c>
      <c r="E220" s="18" t="s">
        <v>1224</v>
      </c>
      <c r="F220" s="18" t="s">
        <v>70</v>
      </c>
      <c r="G220" s="21">
        <f>G221</f>
        <v>0</v>
      </c>
    </row>
    <row r="221" spans="1:7" ht="24" customHeight="1" hidden="1">
      <c r="A221" s="19" t="s">
        <v>959</v>
      </c>
      <c r="B221" s="59" t="s">
        <v>117</v>
      </c>
      <c r="C221" s="18" t="s">
        <v>279</v>
      </c>
      <c r="D221" s="18" t="s">
        <v>279</v>
      </c>
      <c r="E221" s="18" t="s">
        <v>1356</v>
      </c>
      <c r="F221" s="18" t="s">
        <v>1068</v>
      </c>
      <c r="G221" s="21">
        <f>G222</f>
        <v>0</v>
      </c>
    </row>
    <row r="222" spans="1:7" ht="23.25" customHeight="1" hidden="1">
      <c r="A222" s="19" t="s">
        <v>1069</v>
      </c>
      <c r="B222" s="59" t="s">
        <v>117</v>
      </c>
      <c r="C222" s="18" t="s">
        <v>279</v>
      </c>
      <c r="D222" s="18" t="s">
        <v>279</v>
      </c>
      <c r="E222" s="18" t="s">
        <v>1224</v>
      </c>
      <c r="F222" s="18" t="s">
        <v>1068</v>
      </c>
      <c r="G222" s="21">
        <f>10000-10000</f>
        <v>0</v>
      </c>
    </row>
    <row r="223" spans="1:7" ht="15">
      <c r="A223" s="34" t="s">
        <v>808</v>
      </c>
      <c r="B223" s="59" t="s">
        <v>117</v>
      </c>
      <c r="C223" s="18" t="s">
        <v>279</v>
      </c>
      <c r="D223" s="18" t="s">
        <v>279</v>
      </c>
      <c r="E223" s="18" t="s">
        <v>807</v>
      </c>
      <c r="F223" s="18"/>
      <c r="G223" s="21">
        <f>G224</f>
        <v>17590</v>
      </c>
    </row>
    <row r="224" spans="1:7" ht="24" customHeight="1">
      <c r="A224" s="30" t="s">
        <v>1555</v>
      </c>
      <c r="B224" s="59" t="s">
        <v>117</v>
      </c>
      <c r="C224" s="18" t="s">
        <v>279</v>
      </c>
      <c r="D224" s="18" t="s">
        <v>279</v>
      </c>
      <c r="E224" s="18" t="s">
        <v>1290</v>
      </c>
      <c r="F224" s="18" t="s">
        <v>384</v>
      </c>
      <c r="G224" s="21">
        <f>G225+G226+G227</f>
        <v>17590</v>
      </c>
    </row>
    <row r="225" spans="1:7" ht="24" customHeight="1" hidden="1">
      <c r="A225" s="19" t="s">
        <v>1288</v>
      </c>
      <c r="B225" s="59" t="s">
        <v>117</v>
      </c>
      <c r="C225" s="18" t="s">
        <v>279</v>
      </c>
      <c r="D225" s="18" t="s">
        <v>279</v>
      </c>
      <c r="E225" s="18" t="s">
        <v>1290</v>
      </c>
      <c r="F225" s="18" t="s">
        <v>1289</v>
      </c>
      <c r="G225" s="21"/>
    </row>
    <row r="226" spans="1:7" ht="24.75" hidden="1">
      <c r="A226" s="19" t="s">
        <v>120</v>
      </c>
      <c r="B226" s="59" t="s">
        <v>117</v>
      </c>
      <c r="C226" s="18" t="s">
        <v>279</v>
      </c>
      <c r="D226" s="18" t="s">
        <v>279</v>
      </c>
      <c r="E226" s="18" t="s">
        <v>1290</v>
      </c>
      <c r="F226" s="18" t="s">
        <v>185</v>
      </c>
      <c r="G226" s="21"/>
    </row>
    <row r="227" spans="1:7" ht="24">
      <c r="A227" s="19" t="s">
        <v>69</v>
      </c>
      <c r="B227" s="59" t="s">
        <v>117</v>
      </c>
      <c r="C227" s="18" t="s">
        <v>279</v>
      </c>
      <c r="D227" s="18" t="s">
        <v>279</v>
      </c>
      <c r="E227" s="18" t="s">
        <v>1290</v>
      </c>
      <c r="F227" s="18" t="s">
        <v>70</v>
      </c>
      <c r="G227" s="21">
        <f>G228</f>
        <v>17590</v>
      </c>
    </row>
    <row r="228" spans="1:7" ht="24">
      <c r="A228" s="19" t="s">
        <v>1238</v>
      </c>
      <c r="B228" s="59" t="s">
        <v>117</v>
      </c>
      <c r="C228" s="18" t="s">
        <v>279</v>
      </c>
      <c r="D228" s="18" t="s">
        <v>279</v>
      </c>
      <c r="E228" s="18" t="s">
        <v>1290</v>
      </c>
      <c r="F228" s="18" t="s">
        <v>1068</v>
      </c>
      <c r="G228" s="21">
        <f>G229</f>
        <v>17590</v>
      </c>
    </row>
    <row r="229" spans="1:7" ht="24">
      <c r="A229" s="19" t="s">
        <v>1557</v>
      </c>
      <c r="B229" s="59" t="s">
        <v>117</v>
      </c>
      <c r="C229" s="18" t="s">
        <v>279</v>
      </c>
      <c r="D229" s="18" t="s">
        <v>279</v>
      </c>
      <c r="E229" s="18" t="s">
        <v>1290</v>
      </c>
      <c r="F229" s="18" t="s">
        <v>1068</v>
      </c>
      <c r="G229" s="21">
        <v>17590</v>
      </c>
    </row>
    <row r="230" spans="1:7" ht="24.75" hidden="1">
      <c r="A230" s="19" t="s">
        <v>629</v>
      </c>
      <c r="B230" s="59" t="s">
        <v>117</v>
      </c>
      <c r="C230" s="18" t="s">
        <v>279</v>
      </c>
      <c r="D230" s="18" t="s">
        <v>279</v>
      </c>
      <c r="E230" s="18" t="s">
        <v>1290</v>
      </c>
      <c r="F230" s="18" t="s">
        <v>403</v>
      </c>
      <c r="G230" s="21">
        <f>G231</f>
        <v>0</v>
      </c>
    </row>
    <row r="231" spans="1:7" ht="24.75" hidden="1">
      <c r="A231" s="19" t="s">
        <v>1255</v>
      </c>
      <c r="B231" s="59" t="s">
        <v>117</v>
      </c>
      <c r="C231" s="18" t="s">
        <v>279</v>
      </c>
      <c r="D231" s="18" t="s">
        <v>279</v>
      </c>
      <c r="E231" s="18" t="s">
        <v>1290</v>
      </c>
      <c r="F231" s="18" t="s">
        <v>786</v>
      </c>
      <c r="G231" s="21">
        <f>G232</f>
        <v>0</v>
      </c>
    </row>
    <row r="232" spans="1:7" ht="24.75" hidden="1">
      <c r="A232" s="19" t="s">
        <v>1557</v>
      </c>
      <c r="B232" s="59" t="s">
        <v>117</v>
      </c>
      <c r="C232" s="18" t="s">
        <v>279</v>
      </c>
      <c r="D232" s="18" t="s">
        <v>279</v>
      </c>
      <c r="E232" s="18" t="s">
        <v>1290</v>
      </c>
      <c r="F232" s="18" t="s">
        <v>786</v>
      </c>
      <c r="G232" s="21"/>
    </row>
    <row r="233" spans="1:7" ht="15">
      <c r="A233" s="43" t="s">
        <v>915</v>
      </c>
      <c r="B233" s="59" t="s">
        <v>117</v>
      </c>
      <c r="C233" s="18" t="s">
        <v>279</v>
      </c>
      <c r="D233" s="18" t="s">
        <v>280</v>
      </c>
      <c r="E233" s="18"/>
      <c r="F233" s="18"/>
      <c r="G233" s="21">
        <f>G234+G242+G247+G250+G259+G273+G279</f>
        <v>121535</v>
      </c>
    </row>
    <row r="234" spans="1:7" ht="36">
      <c r="A234" s="33" t="s">
        <v>391</v>
      </c>
      <c r="B234" s="59" t="s">
        <v>117</v>
      </c>
      <c r="C234" s="18" t="s">
        <v>279</v>
      </c>
      <c r="D234" s="18" t="s">
        <v>280</v>
      </c>
      <c r="E234" s="18" t="s">
        <v>1337</v>
      </c>
      <c r="F234" s="18"/>
      <c r="G234" s="21">
        <f>G235+G240</f>
        <v>30740</v>
      </c>
    </row>
    <row r="235" spans="1:7" ht="24">
      <c r="A235" s="19" t="s">
        <v>1210</v>
      </c>
      <c r="B235" s="59" t="s">
        <v>117</v>
      </c>
      <c r="C235" s="18" t="s">
        <v>279</v>
      </c>
      <c r="D235" s="18" t="s">
        <v>280</v>
      </c>
      <c r="E235" s="18" t="s">
        <v>1111</v>
      </c>
      <c r="F235" s="18" t="s">
        <v>384</v>
      </c>
      <c r="G235" s="21">
        <f>G236+G237</f>
        <v>30687</v>
      </c>
    </row>
    <row r="236" spans="1:7" ht="24">
      <c r="A236" s="285" t="s">
        <v>613</v>
      </c>
      <c r="B236" s="59" t="s">
        <v>117</v>
      </c>
      <c r="C236" s="18" t="s">
        <v>279</v>
      </c>
      <c r="D236" s="18" t="s">
        <v>280</v>
      </c>
      <c r="E236" s="18" t="s">
        <v>1111</v>
      </c>
      <c r="F236" s="18" t="s">
        <v>614</v>
      </c>
      <c r="G236" s="21">
        <v>26256.5</v>
      </c>
    </row>
    <row r="237" spans="1:7" ht="24">
      <c r="A237" s="38" t="s">
        <v>644</v>
      </c>
      <c r="B237" s="59" t="s">
        <v>117</v>
      </c>
      <c r="C237" s="18" t="s">
        <v>279</v>
      </c>
      <c r="D237" s="18" t="s">
        <v>280</v>
      </c>
      <c r="E237" s="18" t="s">
        <v>1111</v>
      </c>
      <c r="F237" s="18" t="s">
        <v>272</v>
      </c>
      <c r="G237" s="21">
        <f>G238+G239</f>
        <v>4430.5</v>
      </c>
    </row>
    <row r="238" spans="1:7" ht="24">
      <c r="A238" s="285" t="s">
        <v>328</v>
      </c>
      <c r="B238" s="59" t="s">
        <v>117</v>
      </c>
      <c r="C238" s="18" t="s">
        <v>279</v>
      </c>
      <c r="D238" s="18" t="s">
        <v>280</v>
      </c>
      <c r="E238" s="18" t="s">
        <v>1111</v>
      </c>
      <c r="F238" s="18" t="s">
        <v>326</v>
      </c>
      <c r="G238" s="21">
        <v>700</v>
      </c>
    </row>
    <row r="239" spans="1:7" ht="24">
      <c r="A239" s="285" t="s">
        <v>929</v>
      </c>
      <c r="B239" s="59" t="s">
        <v>117</v>
      </c>
      <c r="C239" s="18" t="s">
        <v>279</v>
      </c>
      <c r="D239" s="18" t="s">
        <v>280</v>
      </c>
      <c r="E239" s="18" t="s">
        <v>1111</v>
      </c>
      <c r="F239" s="18" t="s">
        <v>930</v>
      </c>
      <c r="G239" s="21">
        <v>3730.5</v>
      </c>
    </row>
    <row r="240" spans="1:7" ht="24">
      <c r="A240" s="286" t="s">
        <v>815</v>
      </c>
      <c r="B240" s="59" t="s">
        <v>117</v>
      </c>
      <c r="C240" s="18" t="s">
        <v>279</v>
      </c>
      <c r="D240" s="18" t="s">
        <v>280</v>
      </c>
      <c r="E240" s="18" t="s">
        <v>691</v>
      </c>
      <c r="F240" s="18" t="s">
        <v>384</v>
      </c>
      <c r="G240" s="21">
        <f>G241</f>
        <v>53</v>
      </c>
    </row>
    <row r="241" spans="1:7" ht="20.25" customHeight="1">
      <c r="A241" s="286" t="s">
        <v>815</v>
      </c>
      <c r="B241" s="59" t="s">
        <v>117</v>
      </c>
      <c r="C241" s="18" t="s">
        <v>279</v>
      </c>
      <c r="D241" s="18" t="s">
        <v>280</v>
      </c>
      <c r="E241" s="18" t="s">
        <v>691</v>
      </c>
      <c r="F241" s="18" t="s">
        <v>635</v>
      </c>
      <c r="G241" s="21">
        <v>53</v>
      </c>
    </row>
    <row r="242" spans="1:7" ht="15.75" customHeight="1">
      <c r="A242" s="33" t="s">
        <v>1264</v>
      </c>
      <c r="B242" s="59" t="s">
        <v>117</v>
      </c>
      <c r="C242" s="18" t="s">
        <v>279</v>
      </c>
      <c r="D242" s="18" t="s">
        <v>280</v>
      </c>
      <c r="E242" s="18" t="s">
        <v>381</v>
      </c>
      <c r="F242" s="18"/>
      <c r="G242" s="21">
        <f>G247+G243+G245</f>
        <v>15329</v>
      </c>
    </row>
    <row r="243" spans="1:7" ht="70.5" customHeight="1">
      <c r="A243" s="19" t="s">
        <v>1282</v>
      </c>
      <c r="B243" s="59" t="s">
        <v>117</v>
      </c>
      <c r="C243" s="18" t="s">
        <v>279</v>
      </c>
      <c r="D243" s="18" t="s">
        <v>280</v>
      </c>
      <c r="E243" s="18" t="s">
        <v>227</v>
      </c>
      <c r="F243" s="18" t="s">
        <v>384</v>
      </c>
      <c r="G243" s="21">
        <f>G244</f>
        <v>14781</v>
      </c>
    </row>
    <row r="244" spans="1:7" ht="28.5" customHeight="1">
      <c r="A244" s="19" t="s">
        <v>745</v>
      </c>
      <c r="B244" s="59" t="s">
        <v>117</v>
      </c>
      <c r="C244" s="18" t="s">
        <v>279</v>
      </c>
      <c r="D244" s="18" t="s">
        <v>280</v>
      </c>
      <c r="E244" s="18" t="s">
        <v>227</v>
      </c>
      <c r="F244" s="18" t="s">
        <v>746</v>
      </c>
      <c r="G244" s="21">
        <v>14781</v>
      </c>
    </row>
    <row r="245" spans="1:7" ht="53.25" customHeight="1">
      <c r="A245" s="19" t="s">
        <v>736</v>
      </c>
      <c r="B245" s="59" t="s">
        <v>117</v>
      </c>
      <c r="C245" s="18" t="s">
        <v>279</v>
      </c>
      <c r="D245" s="18" t="s">
        <v>280</v>
      </c>
      <c r="E245" s="18" t="s">
        <v>222</v>
      </c>
      <c r="F245" s="18" t="s">
        <v>384</v>
      </c>
      <c r="G245" s="21">
        <f>G246</f>
        <v>548</v>
      </c>
    </row>
    <row r="246" spans="1:7" ht="28.5" customHeight="1">
      <c r="A246" s="19" t="s">
        <v>745</v>
      </c>
      <c r="B246" s="59" t="s">
        <v>117</v>
      </c>
      <c r="C246" s="18" t="s">
        <v>279</v>
      </c>
      <c r="D246" s="18" t="s">
        <v>280</v>
      </c>
      <c r="E246" s="18" t="s">
        <v>222</v>
      </c>
      <c r="F246" s="18" t="s">
        <v>746</v>
      </c>
      <c r="G246" s="21">
        <v>548</v>
      </c>
    </row>
    <row r="247" spans="1:7" ht="21.75" customHeight="1" hidden="1">
      <c r="A247" s="34" t="s">
        <v>124</v>
      </c>
      <c r="B247" s="59" t="s">
        <v>117</v>
      </c>
      <c r="C247" s="18" t="s">
        <v>279</v>
      </c>
      <c r="D247" s="18" t="s">
        <v>280</v>
      </c>
      <c r="E247" s="18" t="s">
        <v>125</v>
      </c>
      <c r="F247" s="18" t="s">
        <v>384</v>
      </c>
      <c r="G247" s="21">
        <f>G248+G249</f>
        <v>0</v>
      </c>
    </row>
    <row r="248" spans="1:7" ht="19.5" customHeight="1" hidden="1">
      <c r="A248" s="19" t="s">
        <v>1288</v>
      </c>
      <c r="B248" s="59" t="s">
        <v>117</v>
      </c>
      <c r="C248" s="18" t="s">
        <v>279</v>
      </c>
      <c r="D248" s="18" t="s">
        <v>280</v>
      </c>
      <c r="E248" s="18" t="s">
        <v>125</v>
      </c>
      <c r="F248" s="18" t="s">
        <v>1289</v>
      </c>
      <c r="G248" s="21">
        <f>418-418</f>
        <v>0</v>
      </c>
    </row>
    <row r="249" spans="1:7" ht="22.5" customHeight="1" hidden="1">
      <c r="A249" s="19" t="s">
        <v>120</v>
      </c>
      <c r="B249" s="59" t="s">
        <v>117</v>
      </c>
      <c r="C249" s="18" t="s">
        <v>279</v>
      </c>
      <c r="D249" s="18" t="s">
        <v>280</v>
      </c>
      <c r="E249" s="18" t="s">
        <v>125</v>
      </c>
      <c r="F249" s="18" t="s">
        <v>185</v>
      </c>
      <c r="G249" s="21">
        <f>7931-7931</f>
        <v>0</v>
      </c>
    </row>
    <row r="250" spans="1:7" ht="17.25" customHeight="1" hidden="1">
      <c r="A250" s="33" t="s">
        <v>1351</v>
      </c>
      <c r="B250" s="59" t="s">
        <v>117</v>
      </c>
      <c r="C250" s="18" t="s">
        <v>279</v>
      </c>
      <c r="D250" s="18" t="s">
        <v>280</v>
      </c>
      <c r="E250" s="18" t="s">
        <v>1352</v>
      </c>
      <c r="F250" s="18"/>
      <c r="G250" s="21">
        <f>G251+G253+G256</f>
        <v>0</v>
      </c>
    </row>
    <row r="251" spans="1:7" ht="15.75" hidden="1">
      <c r="A251" s="38" t="s">
        <v>1357</v>
      </c>
      <c r="B251" s="59" t="s">
        <v>117</v>
      </c>
      <c r="C251" s="18" t="s">
        <v>279</v>
      </c>
      <c r="D251" s="18" t="s">
        <v>280</v>
      </c>
      <c r="E251" s="18" t="s">
        <v>1358</v>
      </c>
      <c r="F251" s="18"/>
      <c r="G251" s="21">
        <f>G252+G255</f>
        <v>0</v>
      </c>
    </row>
    <row r="252" spans="1:7" ht="21" customHeight="1" hidden="1">
      <c r="A252" s="19" t="s">
        <v>1274</v>
      </c>
      <c r="B252" s="59" t="s">
        <v>117</v>
      </c>
      <c r="C252" s="18" t="s">
        <v>279</v>
      </c>
      <c r="D252" s="18" t="s">
        <v>280</v>
      </c>
      <c r="E252" s="18" t="s">
        <v>1358</v>
      </c>
      <c r="F252" s="18" t="s">
        <v>1275</v>
      </c>
      <c r="G252" s="21"/>
    </row>
    <row r="253" spans="1:7" ht="23.25" customHeight="1" hidden="1">
      <c r="A253" s="38" t="s">
        <v>1312</v>
      </c>
      <c r="B253" s="59" t="s">
        <v>117</v>
      </c>
      <c r="C253" s="18" t="s">
        <v>279</v>
      </c>
      <c r="D253" s="18" t="s">
        <v>280</v>
      </c>
      <c r="E253" s="18" t="s">
        <v>1359</v>
      </c>
      <c r="F253" s="18"/>
      <c r="G253" s="21">
        <f>G254</f>
        <v>0</v>
      </c>
    </row>
    <row r="254" spans="1:7" ht="24.75" customHeight="1" hidden="1">
      <c r="A254" s="19" t="s">
        <v>1274</v>
      </c>
      <c r="B254" s="59" t="s">
        <v>117</v>
      </c>
      <c r="C254" s="18" t="s">
        <v>279</v>
      </c>
      <c r="D254" s="18" t="s">
        <v>280</v>
      </c>
      <c r="E254" s="18" t="s">
        <v>1359</v>
      </c>
      <c r="F254" s="18" t="s">
        <v>1275</v>
      </c>
      <c r="G254" s="21"/>
    </row>
    <row r="255" spans="1:7" ht="24.75" hidden="1">
      <c r="A255" s="19" t="s">
        <v>934</v>
      </c>
      <c r="B255" s="59" t="s">
        <v>117</v>
      </c>
      <c r="C255" s="18" t="s">
        <v>279</v>
      </c>
      <c r="D255" s="18" t="s">
        <v>280</v>
      </c>
      <c r="E255" s="18" t="s">
        <v>1358</v>
      </c>
      <c r="F255" s="18" t="s">
        <v>935</v>
      </c>
      <c r="G255" s="21">
        <f>154-154</f>
        <v>0</v>
      </c>
    </row>
    <row r="256" spans="1:7" ht="24.75" hidden="1">
      <c r="A256" s="38" t="s">
        <v>1291</v>
      </c>
      <c r="B256" s="59" t="s">
        <v>117</v>
      </c>
      <c r="C256" s="18" t="s">
        <v>279</v>
      </c>
      <c r="D256" s="18" t="s">
        <v>280</v>
      </c>
      <c r="E256" s="18" t="s">
        <v>1292</v>
      </c>
      <c r="F256" s="18" t="s">
        <v>384</v>
      </c>
      <c r="G256" s="21">
        <f>G257+G258</f>
        <v>0</v>
      </c>
    </row>
    <row r="257" spans="1:7" ht="24.75" hidden="1">
      <c r="A257" s="19" t="s">
        <v>69</v>
      </c>
      <c r="B257" s="59" t="s">
        <v>117</v>
      </c>
      <c r="C257" s="18" t="s">
        <v>279</v>
      </c>
      <c r="D257" s="18" t="s">
        <v>280</v>
      </c>
      <c r="E257" s="18" t="s">
        <v>1292</v>
      </c>
      <c r="F257" s="18" t="s">
        <v>70</v>
      </c>
      <c r="G257" s="21"/>
    </row>
    <row r="258" spans="1:7" ht="24.75" hidden="1">
      <c r="A258" s="19" t="s">
        <v>629</v>
      </c>
      <c r="B258" s="59" t="s">
        <v>117</v>
      </c>
      <c r="C258" s="18" t="s">
        <v>279</v>
      </c>
      <c r="D258" s="18" t="s">
        <v>280</v>
      </c>
      <c r="E258" s="18" t="s">
        <v>1292</v>
      </c>
      <c r="F258" s="18" t="s">
        <v>403</v>
      </c>
      <c r="G258" s="21"/>
    </row>
    <row r="259" spans="1:7" ht="48">
      <c r="A259" s="39" t="s">
        <v>194</v>
      </c>
      <c r="B259" s="59" t="s">
        <v>117</v>
      </c>
      <c r="C259" s="18" t="s">
        <v>279</v>
      </c>
      <c r="D259" s="18" t="s">
        <v>280</v>
      </c>
      <c r="E259" s="18" t="s">
        <v>916</v>
      </c>
      <c r="F259" s="18"/>
      <c r="G259" s="21">
        <f>G260+G266+G263</f>
        <v>60425</v>
      </c>
    </row>
    <row r="260" spans="1:7" ht="108">
      <c r="A260" s="38" t="s">
        <v>1174</v>
      </c>
      <c r="B260" s="59" t="s">
        <v>117</v>
      </c>
      <c r="C260" s="18" t="s">
        <v>279</v>
      </c>
      <c r="D260" s="18" t="s">
        <v>280</v>
      </c>
      <c r="E260" s="18" t="s">
        <v>1293</v>
      </c>
      <c r="F260" s="18" t="s">
        <v>384</v>
      </c>
      <c r="G260" s="21">
        <f>G261</f>
        <v>2410</v>
      </c>
    </row>
    <row r="261" spans="1:7" ht="24">
      <c r="A261" s="19" t="s">
        <v>629</v>
      </c>
      <c r="B261" s="59" t="s">
        <v>117</v>
      </c>
      <c r="C261" s="18" t="s">
        <v>279</v>
      </c>
      <c r="D261" s="18" t="s">
        <v>280</v>
      </c>
      <c r="E261" s="18" t="s">
        <v>1293</v>
      </c>
      <c r="F261" s="18" t="s">
        <v>403</v>
      </c>
      <c r="G261" s="21">
        <f>G262</f>
        <v>2410</v>
      </c>
    </row>
    <row r="262" spans="1:7" ht="24">
      <c r="A262" s="19" t="s">
        <v>628</v>
      </c>
      <c r="B262" s="59" t="s">
        <v>117</v>
      </c>
      <c r="C262" s="18" t="s">
        <v>279</v>
      </c>
      <c r="D262" s="18" t="s">
        <v>280</v>
      </c>
      <c r="E262" s="18" t="s">
        <v>1293</v>
      </c>
      <c r="F262" s="18" t="s">
        <v>404</v>
      </c>
      <c r="G262" s="21">
        <v>2410</v>
      </c>
    </row>
    <row r="263" spans="1:7" ht="60">
      <c r="A263" s="81" t="s">
        <v>532</v>
      </c>
      <c r="B263" s="59" t="s">
        <v>117</v>
      </c>
      <c r="C263" s="18" t="s">
        <v>279</v>
      </c>
      <c r="D263" s="18" t="s">
        <v>280</v>
      </c>
      <c r="E263" s="18" t="s">
        <v>228</v>
      </c>
      <c r="F263" s="18" t="s">
        <v>384</v>
      </c>
      <c r="G263" s="21">
        <f>G264</f>
        <v>1271</v>
      </c>
    </row>
    <row r="264" spans="1:7" ht="24">
      <c r="A264" s="19" t="s">
        <v>69</v>
      </c>
      <c r="B264" s="59" t="s">
        <v>117</v>
      </c>
      <c r="C264" s="18" t="s">
        <v>279</v>
      </c>
      <c r="D264" s="18" t="s">
        <v>280</v>
      </c>
      <c r="E264" s="18" t="s">
        <v>228</v>
      </c>
      <c r="F264" s="18" t="s">
        <v>70</v>
      </c>
      <c r="G264" s="21">
        <f>G265</f>
        <v>1271</v>
      </c>
    </row>
    <row r="265" spans="1:7" ht="24">
      <c r="A265" s="19" t="s">
        <v>68</v>
      </c>
      <c r="B265" s="59" t="s">
        <v>117</v>
      </c>
      <c r="C265" s="18" t="s">
        <v>279</v>
      </c>
      <c r="D265" s="18" t="s">
        <v>280</v>
      </c>
      <c r="E265" s="18" t="s">
        <v>228</v>
      </c>
      <c r="F265" s="18" t="s">
        <v>1807</v>
      </c>
      <c r="G265" s="21">
        <v>1271</v>
      </c>
    </row>
    <row r="266" spans="1:7" ht="24">
      <c r="A266" s="19" t="s">
        <v>912</v>
      </c>
      <c r="B266" s="59" t="s">
        <v>117</v>
      </c>
      <c r="C266" s="18" t="s">
        <v>279</v>
      </c>
      <c r="D266" s="18" t="s">
        <v>280</v>
      </c>
      <c r="E266" s="18" t="s">
        <v>1360</v>
      </c>
      <c r="F266" s="18" t="s">
        <v>384</v>
      </c>
      <c r="G266" s="21">
        <f>G267+G271</f>
        <v>56744</v>
      </c>
    </row>
    <row r="267" spans="1:7" ht="24">
      <c r="A267" s="19" t="s">
        <v>69</v>
      </c>
      <c r="B267" s="59" t="s">
        <v>117</v>
      </c>
      <c r="C267" s="18" t="s">
        <v>279</v>
      </c>
      <c r="D267" s="18" t="s">
        <v>280</v>
      </c>
      <c r="E267" s="18" t="s">
        <v>1360</v>
      </c>
      <c r="F267" s="18" t="s">
        <v>70</v>
      </c>
      <c r="G267" s="21">
        <f>G268+G269</f>
        <v>49143</v>
      </c>
    </row>
    <row r="268" spans="1:7" ht="24">
      <c r="A268" s="19" t="s">
        <v>68</v>
      </c>
      <c r="B268" s="59" t="s">
        <v>117</v>
      </c>
      <c r="C268" s="18" t="s">
        <v>279</v>
      </c>
      <c r="D268" s="18" t="s">
        <v>280</v>
      </c>
      <c r="E268" s="18" t="s">
        <v>1360</v>
      </c>
      <c r="F268" s="18" t="s">
        <v>1807</v>
      </c>
      <c r="G268" s="21">
        <v>49143</v>
      </c>
    </row>
    <row r="269" spans="1:7" ht="24.75" hidden="1">
      <c r="A269" s="19" t="s">
        <v>1516</v>
      </c>
      <c r="B269" s="59" t="s">
        <v>117</v>
      </c>
      <c r="C269" s="18" t="s">
        <v>279</v>
      </c>
      <c r="D269" s="18" t="s">
        <v>280</v>
      </c>
      <c r="E269" s="18" t="s">
        <v>1360</v>
      </c>
      <c r="F269" s="18" t="s">
        <v>1068</v>
      </c>
      <c r="G269" s="21">
        <f>G270</f>
        <v>0</v>
      </c>
    </row>
    <row r="270" spans="1:7" ht="24.75" hidden="1">
      <c r="A270" s="19" t="s">
        <v>1518</v>
      </c>
      <c r="B270" s="59" t="s">
        <v>117</v>
      </c>
      <c r="C270" s="18" t="s">
        <v>279</v>
      </c>
      <c r="D270" s="18" t="s">
        <v>280</v>
      </c>
      <c r="E270" s="18" t="s">
        <v>1517</v>
      </c>
      <c r="F270" s="18" t="s">
        <v>1068</v>
      </c>
      <c r="G270" s="21">
        <v>0</v>
      </c>
    </row>
    <row r="271" spans="1:7" ht="24">
      <c r="A271" s="19" t="s">
        <v>629</v>
      </c>
      <c r="B271" s="59" t="s">
        <v>117</v>
      </c>
      <c r="C271" s="18" t="s">
        <v>279</v>
      </c>
      <c r="D271" s="18" t="s">
        <v>280</v>
      </c>
      <c r="E271" s="18" t="s">
        <v>1360</v>
      </c>
      <c r="F271" s="18" t="s">
        <v>403</v>
      </c>
      <c r="G271" s="21">
        <f>G272</f>
        <v>7601</v>
      </c>
    </row>
    <row r="272" spans="1:7" ht="24">
      <c r="A272" s="19" t="s">
        <v>628</v>
      </c>
      <c r="B272" s="59" t="s">
        <v>117</v>
      </c>
      <c r="C272" s="18" t="s">
        <v>279</v>
      </c>
      <c r="D272" s="18" t="s">
        <v>280</v>
      </c>
      <c r="E272" s="18" t="s">
        <v>1360</v>
      </c>
      <c r="F272" s="18" t="s">
        <v>404</v>
      </c>
      <c r="G272" s="21">
        <v>7601</v>
      </c>
    </row>
    <row r="273" spans="1:7" ht="15.75" customHeight="1" hidden="1">
      <c r="A273" s="289" t="s">
        <v>1430</v>
      </c>
      <c r="B273" s="59" t="s">
        <v>117</v>
      </c>
      <c r="C273" s="18" t="s">
        <v>279</v>
      </c>
      <c r="D273" s="18" t="s">
        <v>280</v>
      </c>
      <c r="E273" s="18" t="s">
        <v>1431</v>
      </c>
      <c r="F273" s="18"/>
      <c r="G273" s="21">
        <f>G274</f>
        <v>0</v>
      </c>
    </row>
    <row r="274" spans="1:7" ht="30" customHeight="1" hidden="1">
      <c r="A274" s="19" t="s">
        <v>151</v>
      </c>
      <c r="B274" s="59" t="s">
        <v>117</v>
      </c>
      <c r="C274" s="18" t="s">
        <v>279</v>
      </c>
      <c r="D274" s="18" t="s">
        <v>280</v>
      </c>
      <c r="E274" s="18" t="s">
        <v>150</v>
      </c>
      <c r="F274" s="18" t="s">
        <v>384</v>
      </c>
      <c r="G274" s="21">
        <f>G275+G277</f>
        <v>0</v>
      </c>
    </row>
    <row r="275" spans="1:7" ht="22.5" customHeight="1" hidden="1">
      <c r="A275" s="19" t="s">
        <v>69</v>
      </c>
      <c r="B275" s="59" t="s">
        <v>117</v>
      </c>
      <c r="C275" s="18" t="s">
        <v>279</v>
      </c>
      <c r="D275" s="18" t="s">
        <v>280</v>
      </c>
      <c r="E275" s="18" t="s">
        <v>150</v>
      </c>
      <c r="F275" s="18" t="s">
        <v>70</v>
      </c>
      <c r="G275" s="21">
        <f>G276</f>
        <v>0</v>
      </c>
    </row>
    <row r="276" spans="1:7" ht="28.5" customHeight="1" hidden="1">
      <c r="A276" s="19" t="s">
        <v>68</v>
      </c>
      <c r="B276" s="59" t="s">
        <v>117</v>
      </c>
      <c r="C276" s="18" t="s">
        <v>279</v>
      </c>
      <c r="D276" s="18" t="s">
        <v>280</v>
      </c>
      <c r="E276" s="18" t="s">
        <v>150</v>
      </c>
      <c r="F276" s="18" t="s">
        <v>1807</v>
      </c>
      <c r="G276" s="21">
        <v>0</v>
      </c>
    </row>
    <row r="277" spans="1:7" ht="24.75" customHeight="1" hidden="1">
      <c r="A277" s="19" t="s">
        <v>629</v>
      </c>
      <c r="B277" s="59" t="s">
        <v>117</v>
      </c>
      <c r="C277" s="18" t="s">
        <v>279</v>
      </c>
      <c r="D277" s="18" t="s">
        <v>280</v>
      </c>
      <c r="E277" s="18" t="s">
        <v>150</v>
      </c>
      <c r="F277" s="18" t="s">
        <v>403</v>
      </c>
      <c r="G277" s="21">
        <f>G278</f>
        <v>0</v>
      </c>
    </row>
    <row r="278" spans="1:7" ht="36.75" customHeight="1" hidden="1">
      <c r="A278" s="19" t="s">
        <v>628</v>
      </c>
      <c r="B278" s="59" t="s">
        <v>117</v>
      </c>
      <c r="C278" s="18" t="s">
        <v>279</v>
      </c>
      <c r="D278" s="18" t="s">
        <v>280</v>
      </c>
      <c r="E278" s="18" t="s">
        <v>150</v>
      </c>
      <c r="F278" s="18" t="s">
        <v>404</v>
      </c>
      <c r="G278" s="21">
        <v>0</v>
      </c>
    </row>
    <row r="279" spans="1:7" ht="15">
      <c r="A279" s="34" t="s">
        <v>808</v>
      </c>
      <c r="B279" s="59" t="s">
        <v>117</v>
      </c>
      <c r="C279" s="18" t="s">
        <v>279</v>
      </c>
      <c r="D279" s="18" t="s">
        <v>280</v>
      </c>
      <c r="E279" s="18" t="s">
        <v>807</v>
      </c>
      <c r="F279" s="18"/>
      <c r="G279" s="21">
        <f>G280+G284+G294</f>
        <v>15041</v>
      </c>
    </row>
    <row r="280" spans="1:7" ht="29.25" customHeight="1">
      <c r="A280" s="123" t="s">
        <v>237</v>
      </c>
      <c r="B280" s="59" t="s">
        <v>117</v>
      </c>
      <c r="C280" s="60" t="s">
        <v>279</v>
      </c>
      <c r="D280" s="60" t="s">
        <v>280</v>
      </c>
      <c r="E280" s="60" t="s">
        <v>1520</v>
      </c>
      <c r="F280" s="60" t="s">
        <v>384</v>
      </c>
      <c r="G280" s="21">
        <f>G281</f>
        <v>3000</v>
      </c>
    </row>
    <row r="281" spans="1:7" ht="19.5" customHeight="1">
      <c r="A281" s="33" t="s">
        <v>1351</v>
      </c>
      <c r="B281" s="59" t="s">
        <v>117</v>
      </c>
      <c r="C281" s="60" t="s">
        <v>279</v>
      </c>
      <c r="D281" s="60" t="s">
        <v>280</v>
      </c>
      <c r="E281" s="60" t="s">
        <v>1520</v>
      </c>
      <c r="F281" s="60" t="s">
        <v>384</v>
      </c>
      <c r="G281" s="21">
        <f>G282</f>
        <v>3000</v>
      </c>
    </row>
    <row r="282" spans="1:7" ht="19.5" customHeight="1">
      <c r="A282" s="38" t="s">
        <v>644</v>
      </c>
      <c r="B282" s="59" t="s">
        <v>117</v>
      </c>
      <c r="C282" s="60" t="s">
        <v>279</v>
      </c>
      <c r="D282" s="60" t="s">
        <v>280</v>
      </c>
      <c r="E282" s="60" t="s">
        <v>1520</v>
      </c>
      <c r="F282" s="60" t="s">
        <v>272</v>
      </c>
      <c r="G282" s="21">
        <f>G283</f>
        <v>3000</v>
      </c>
    </row>
    <row r="283" spans="1:7" ht="17.25" customHeight="1">
      <c r="A283" s="285" t="s">
        <v>929</v>
      </c>
      <c r="B283" s="59" t="s">
        <v>117</v>
      </c>
      <c r="C283" s="60" t="s">
        <v>279</v>
      </c>
      <c r="D283" s="60" t="s">
        <v>280</v>
      </c>
      <c r="E283" s="60" t="s">
        <v>1520</v>
      </c>
      <c r="F283" s="60" t="s">
        <v>930</v>
      </c>
      <c r="G283" s="21">
        <v>3000</v>
      </c>
    </row>
    <row r="284" spans="1:7" ht="36" customHeight="1">
      <c r="A284" s="19" t="s">
        <v>1234</v>
      </c>
      <c r="B284" s="85" t="s">
        <v>117</v>
      </c>
      <c r="C284" s="60" t="s">
        <v>279</v>
      </c>
      <c r="D284" s="60" t="s">
        <v>280</v>
      </c>
      <c r="E284" s="60" t="s">
        <v>668</v>
      </c>
      <c r="F284" s="18" t="s">
        <v>384</v>
      </c>
      <c r="G284" s="21">
        <f>G285+G289</f>
        <v>11820</v>
      </c>
    </row>
    <row r="285" spans="1:17" s="122" customFormat="1" ht="18" customHeight="1">
      <c r="A285" s="19" t="s">
        <v>69</v>
      </c>
      <c r="B285" s="85" t="s">
        <v>117</v>
      </c>
      <c r="C285" s="60" t="s">
        <v>279</v>
      </c>
      <c r="D285" s="60" t="s">
        <v>280</v>
      </c>
      <c r="E285" s="60" t="s">
        <v>668</v>
      </c>
      <c r="F285" s="60" t="s">
        <v>70</v>
      </c>
      <c r="G285" s="61">
        <f>G286+G287</f>
        <v>8193</v>
      </c>
      <c r="J285" s="293"/>
      <c r="K285" s="293"/>
      <c r="L285" s="293"/>
      <c r="M285" s="293"/>
      <c r="N285" s="293"/>
      <c r="O285" s="293"/>
      <c r="P285" s="293"/>
      <c r="Q285" s="293"/>
    </row>
    <row r="286" spans="1:17" s="122" customFormat="1" ht="24" customHeight="1">
      <c r="A286" s="19" t="s">
        <v>68</v>
      </c>
      <c r="B286" s="85" t="s">
        <v>117</v>
      </c>
      <c r="C286" s="60" t="s">
        <v>279</v>
      </c>
      <c r="D286" s="60" t="s">
        <v>280</v>
      </c>
      <c r="E286" s="60" t="s">
        <v>668</v>
      </c>
      <c r="F286" s="60" t="s">
        <v>1807</v>
      </c>
      <c r="G286" s="61">
        <v>2913</v>
      </c>
      <c r="J286" s="293"/>
      <c r="K286" s="293"/>
      <c r="L286" s="293"/>
      <c r="M286" s="293"/>
      <c r="N286" s="293"/>
      <c r="O286" s="293"/>
      <c r="P286" s="293"/>
      <c r="Q286" s="293"/>
    </row>
    <row r="287" spans="1:7" ht="15.75" customHeight="1">
      <c r="A287" s="19" t="s">
        <v>1543</v>
      </c>
      <c r="B287" s="85" t="s">
        <v>117</v>
      </c>
      <c r="C287" s="60" t="s">
        <v>279</v>
      </c>
      <c r="D287" s="60" t="s">
        <v>280</v>
      </c>
      <c r="E287" s="60" t="s">
        <v>668</v>
      </c>
      <c r="F287" s="60" t="s">
        <v>1068</v>
      </c>
      <c r="G287" s="21">
        <f>G288</f>
        <v>5280</v>
      </c>
    </row>
    <row r="288" spans="1:7" ht="17.25" customHeight="1">
      <c r="A288" s="19" t="s">
        <v>133</v>
      </c>
      <c r="B288" s="85" t="s">
        <v>117</v>
      </c>
      <c r="C288" s="60" t="s">
        <v>279</v>
      </c>
      <c r="D288" s="60" t="s">
        <v>280</v>
      </c>
      <c r="E288" s="60" t="s">
        <v>668</v>
      </c>
      <c r="F288" s="60" t="s">
        <v>1068</v>
      </c>
      <c r="G288" s="21">
        <v>5280</v>
      </c>
    </row>
    <row r="289" spans="1:7" ht="17.25" customHeight="1">
      <c r="A289" s="19" t="s">
        <v>629</v>
      </c>
      <c r="B289" s="85" t="s">
        <v>117</v>
      </c>
      <c r="C289" s="60" t="s">
        <v>279</v>
      </c>
      <c r="D289" s="60" t="s">
        <v>280</v>
      </c>
      <c r="E289" s="60" t="s">
        <v>668</v>
      </c>
      <c r="F289" s="60" t="s">
        <v>403</v>
      </c>
      <c r="G289" s="21">
        <f>G290+G291</f>
        <v>3627</v>
      </c>
    </row>
    <row r="290" spans="1:7" ht="23.25" customHeight="1">
      <c r="A290" s="19" t="s">
        <v>628</v>
      </c>
      <c r="B290" s="85" t="s">
        <v>117</v>
      </c>
      <c r="C290" s="60" t="s">
        <v>279</v>
      </c>
      <c r="D290" s="60" t="s">
        <v>280</v>
      </c>
      <c r="E290" s="60" t="s">
        <v>668</v>
      </c>
      <c r="F290" s="60" t="s">
        <v>404</v>
      </c>
      <c r="G290" s="21">
        <v>2542</v>
      </c>
    </row>
    <row r="291" spans="1:7" ht="23.25" customHeight="1">
      <c r="A291" s="19" t="s">
        <v>1255</v>
      </c>
      <c r="B291" s="85" t="s">
        <v>117</v>
      </c>
      <c r="C291" s="60" t="s">
        <v>279</v>
      </c>
      <c r="D291" s="60" t="s">
        <v>280</v>
      </c>
      <c r="E291" s="60" t="s">
        <v>668</v>
      </c>
      <c r="F291" s="60" t="s">
        <v>786</v>
      </c>
      <c r="G291" s="21">
        <f>G292+G293</f>
        <v>1085</v>
      </c>
    </row>
    <row r="292" spans="1:7" ht="23.25" customHeight="1">
      <c r="A292" s="19" t="s">
        <v>133</v>
      </c>
      <c r="B292" s="85" t="s">
        <v>117</v>
      </c>
      <c r="C292" s="60" t="s">
        <v>279</v>
      </c>
      <c r="D292" s="60" t="s">
        <v>280</v>
      </c>
      <c r="E292" s="60" t="s">
        <v>668</v>
      </c>
      <c r="F292" s="60" t="s">
        <v>786</v>
      </c>
      <c r="G292" s="21">
        <v>500</v>
      </c>
    </row>
    <row r="293" spans="1:7" ht="23.25" customHeight="1">
      <c r="A293" s="19" t="s">
        <v>1161</v>
      </c>
      <c r="B293" s="85" t="s">
        <v>117</v>
      </c>
      <c r="C293" s="60" t="s">
        <v>279</v>
      </c>
      <c r="D293" s="60" t="s">
        <v>280</v>
      </c>
      <c r="E293" s="60" t="s">
        <v>668</v>
      </c>
      <c r="F293" s="60" t="s">
        <v>786</v>
      </c>
      <c r="G293" s="21">
        <v>585</v>
      </c>
    </row>
    <row r="294" spans="1:7" ht="36">
      <c r="A294" s="19" t="s">
        <v>909</v>
      </c>
      <c r="B294" s="85" t="s">
        <v>117</v>
      </c>
      <c r="C294" s="60" t="s">
        <v>279</v>
      </c>
      <c r="D294" s="60" t="s">
        <v>280</v>
      </c>
      <c r="E294" s="60" t="s">
        <v>1519</v>
      </c>
      <c r="F294" s="60" t="s">
        <v>384</v>
      </c>
      <c r="G294" s="21">
        <f>G295</f>
        <v>221</v>
      </c>
    </row>
    <row r="295" spans="1:7" ht="24">
      <c r="A295" s="285" t="s">
        <v>1394</v>
      </c>
      <c r="B295" s="85" t="s">
        <v>117</v>
      </c>
      <c r="C295" s="60" t="s">
        <v>279</v>
      </c>
      <c r="D295" s="60" t="s">
        <v>280</v>
      </c>
      <c r="E295" s="60" t="s">
        <v>1519</v>
      </c>
      <c r="F295" s="60" t="s">
        <v>272</v>
      </c>
      <c r="G295" s="21">
        <f>G296</f>
        <v>221</v>
      </c>
    </row>
    <row r="296" spans="1:7" ht="24">
      <c r="A296" s="285" t="s">
        <v>929</v>
      </c>
      <c r="B296" s="85" t="s">
        <v>117</v>
      </c>
      <c r="C296" s="60" t="s">
        <v>279</v>
      </c>
      <c r="D296" s="60" t="s">
        <v>280</v>
      </c>
      <c r="E296" s="60" t="s">
        <v>1519</v>
      </c>
      <c r="F296" s="60" t="s">
        <v>930</v>
      </c>
      <c r="G296" s="21">
        <v>221</v>
      </c>
    </row>
    <row r="297" spans="1:7" ht="24.75" customHeight="1" hidden="1">
      <c r="A297" s="19" t="s">
        <v>69</v>
      </c>
      <c r="B297" s="85" t="s">
        <v>117</v>
      </c>
      <c r="C297" s="60" t="s">
        <v>279</v>
      </c>
      <c r="D297" s="60" t="s">
        <v>280</v>
      </c>
      <c r="E297" s="60" t="s">
        <v>1519</v>
      </c>
      <c r="F297" s="60" t="s">
        <v>70</v>
      </c>
      <c r="G297" s="21">
        <f>G298</f>
        <v>0</v>
      </c>
    </row>
    <row r="298" spans="1:7" ht="21" customHeight="1" hidden="1">
      <c r="A298" s="19" t="s">
        <v>959</v>
      </c>
      <c r="B298" s="85" t="s">
        <v>117</v>
      </c>
      <c r="C298" s="60" t="s">
        <v>279</v>
      </c>
      <c r="D298" s="60" t="s">
        <v>280</v>
      </c>
      <c r="E298" s="60" t="s">
        <v>1519</v>
      </c>
      <c r="F298" s="60" t="s">
        <v>1068</v>
      </c>
      <c r="G298" s="21">
        <f>G299</f>
        <v>0</v>
      </c>
    </row>
    <row r="299" spans="1:7" ht="21" customHeight="1" hidden="1">
      <c r="A299" s="19" t="s">
        <v>1522</v>
      </c>
      <c r="B299" s="85" t="s">
        <v>117</v>
      </c>
      <c r="C299" s="60" t="s">
        <v>279</v>
      </c>
      <c r="D299" s="60" t="s">
        <v>280</v>
      </c>
      <c r="E299" s="60" t="s">
        <v>1519</v>
      </c>
      <c r="F299" s="60" t="s">
        <v>1068</v>
      </c>
      <c r="G299" s="21">
        <f>100-100</f>
        <v>0</v>
      </c>
    </row>
    <row r="300" spans="1:7" ht="15">
      <c r="A300" s="62" t="s">
        <v>269</v>
      </c>
      <c r="B300" s="59" t="s">
        <v>117</v>
      </c>
      <c r="C300" s="18" t="s">
        <v>278</v>
      </c>
      <c r="D300" s="18"/>
      <c r="E300" s="18"/>
      <c r="F300" s="18"/>
      <c r="G300" s="21">
        <f>G301+G312</f>
        <v>39064</v>
      </c>
    </row>
    <row r="301" spans="1:7" ht="15">
      <c r="A301" s="32" t="s">
        <v>62</v>
      </c>
      <c r="B301" s="59" t="s">
        <v>117</v>
      </c>
      <c r="C301" s="18" t="s">
        <v>278</v>
      </c>
      <c r="D301" s="18" t="s">
        <v>281</v>
      </c>
      <c r="E301" s="18"/>
      <c r="F301" s="18"/>
      <c r="G301" s="21">
        <f>G302+G304+G309</f>
        <v>4194</v>
      </c>
    </row>
    <row r="302" spans="1:7" ht="108">
      <c r="A302" s="38" t="s">
        <v>1802</v>
      </c>
      <c r="B302" s="59" t="s">
        <v>117</v>
      </c>
      <c r="C302" s="18" t="s">
        <v>436</v>
      </c>
      <c r="D302" s="18" t="s">
        <v>281</v>
      </c>
      <c r="E302" s="18" t="s">
        <v>437</v>
      </c>
      <c r="F302" s="18" t="s">
        <v>384</v>
      </c>
      <c r="G302" s="21">
        <f>G303</f>
        <v>1194</v>
      </c>
    </row>
    <row r="303" spans="1:7" ht="24">
      <c r="A303" s="38" t="s">
        <v>854</v>
      </c>
      <c r="B303" s="59" t="s">
        <v>117</v>
      </c>
      <c r="C303" s="18" t="s">
        <v>436</v>
      </c>
      <c r="D303" s="18" t="s">
        <v>281</v>
      </c>
      <c r="E303" s="18" t="s">
        <v>437</v>
      </c>
      <c r="F303" s="18" t="s">
        <v>185</v>
      </c>
      <c r="G303" s="21">
        <v>1194</v>
      </c>
    </row>
    <row r="304" spans="1:7" ht="15">
      <c r="A304" s="33" t="s">
        <v>1592</v>
      </c>
      <c r="B304" s="59" t="s">
        <v>117</v>
      </c>
      <c r="C304" s="18" t="s">
        <v>278</v>
      </c>
      <c r="D304" s="18" t="s">
        <v>281</v>
      </c>
      <c r="E304" s="18" t="s">
        <v>1426</v>
      </c>
      <c r="F304" s="18"/>
      <c r="G304" s="21">
        <f>G307+G305</f>
        <v>3000</v>
      </c>
    </row>
    <row r="305" spans="1:7" ht="24">
      <c r="A305" s="230" t="s">
        <v>1146</v>
      </c>
      <c r="B305" s="59" t="s">
        <v>117</v>
      </c>
      <c r="C305" s="18" t="s">
        <v>278</v>
      </c>
      <c r="D305" s="18" t="s">
        <v>281</v>
      </c>
      <c r="E305" s="18" t="s">
        <v>370</v>
      </c>
      <c r="F305" s="18" t="s">
        <v>384</v>
      </c>
      <c r="G305" s="21">
        <f>G306</f>
        <v>3000</v>
      </c>
    </row>
    <row r="306" spans="1:7" ht="36">
      <c r="A306" s="38" t="s">
        <v>292</v>
      </c>
      <c r="B306" s="59" t="s">
        <v>117</v>
      </c>
      <c r="C306" s="18" t="s">
        <v>278</v>
      </c>
      <c r="D306" s="18" t="s">
        <v>281</v>
      </c>
      <c r="E306" s="18" t="s">
        <v>370</v>
      </c>
      <c r="F306" s="18" t="s">
        <v>185</v>
      </c>
      <c r="G306" s="21">
        <v>3000</v>
      </c>
    </row>
    <row r="307" spans="1:7" ht="40.5" customHeight="1" hidden="1">
      <c r="A307" s="38" t="s">
        <v>335</v>
      </c>
      <c r="B307" s="59" t="s">
        <v>117</v>
      </c>
      <c r="C307" s="18" t="s">
        <v>278</v>
      </c>
      <c r="D307" s="18" t="s">
        <v>281</v>
      </c>
      <c r="E307" s="18" t="s">
        <v>508</v>
      </c>
      <c r="F307" s="18" t="s">
        <v>384</v>
      </c>
      <c r="G307" s="21">
        <f>G308</f>
        <v>0</v>
      </c>
    </row>
    <row r="308" spans="1:7" ht="22.5" customHeight="1" hidden="1">
      <c r="A308" s="38" t="s">
        <v>207</v>
      </c>
      <c r="B308" s="59" t="s">
        <v>117</v>
      </c>
      <c r="C308" s="18" t="s">
        <v>278</v>
      </c>
      <c r="D308" s="18" t="s">
        <v>281</v>
      </c>
      <c r="E308" s="18" t="s">
        <v>508</v>
      </c>
      <c r="F308" s="18" t="s">
        <v>116</v>
      </c>
      <c r="G308" s="21">
        <f>2817+328-3145</f>
        <v>0</v>
      </c>
    </row>
    <row r="309" spans="1:7" ht="15.75" hidden="1">
      <c r="A309" s="19" t="s">
        <v>1430</v>
      </c>
      <c r="B309" s="59" t="s">
        <v>117</v>
      </c>
      <c r="C309" s="18" t="s">
        <v>278</v>
      </c>
      <c r="D309" s="18" t="s">
        <v>281</v>
      </c>
      <c r="E309" s="18" t="s">
        <v>1431</v>
      </c>
      <c r="F309" s="18"/>
      <c r="G309" s="21">
        <f>G310</f>
        <v>0</v>
      </c>
    </row>
    <row r="310" spans="1:7" ht="108" hidden="1">
      <c r="A310" s="19" t="s">
        <v>1093</v>
      </c>
      <c r="B310" s="59" t="s">
        <v>117</v>
      </c>
      <c r="C310" s="18" t="s">
        <v>278</v>
      </c>
      <c r="D310" s="18" t="s">
        <v>281</v>
      </c>
      <c r="E310" s="18" t="s">
        <v>1094</v>
      </c>
      <c r="F310" s="18" t="s">
        <v>384</v>
      </c>
      <c r="G310" s="21">
        <f>G311</f>
        <v>0</v>
      </c>
    </row>
    <row r="311" spans="1:7" ht="24.75" hidden="1">
      <c r="A311" s="19" t="s">
        <v>207</v>
      </c>
      <c r="B311" s="59" t="s">
        <v>117</v>
      </c>
      <c r="C311" s="18" t="s">
        <v>278</v>
      </c>
      <c r="D311" s="18" t="s">
        <v>281</v>
      </c>
      <c r="E311" s="18" t="s">
        <v>1094</v>
      </c>
      <c r="F311" s="18" t="s">
        <v>116</v>
      </c>
      <c r="G311" s="21">
        <v>0</v>
      </c>
    </row>
    <row r="312" spans="1:7" ht="15">
      <c r="A312" s="103" t="s">
        <v>26</v>
      </c>
      <c r="B312" s="59" t="s">
        <v>117</v>
      </c>
      <c r="C312" s="18" t="s">
        <v>278</v>
      </c>
      <c r="D312" s="18" t="s">
        <v>319</v>
      </c>
      <c r="E312" s="18"/>
      <c r="F312" s="18"/>
      <c r="G312" s="21">
        <f>G313</f>
        <v>34870</v>
      </c>
    </row>
    <row r="313" spans="1:7" ht="15">
      <c r="A313" s="33" t="s">
        <v>1592</v>
      </c>
      <c r="B313" s="59" t="s">
        <v>117</v>
      </c>
      <c r="C313" s="18" t="s">
        <v>278</v>
      </c>
      <c r="D313" s="18" t="s">
        <v>319</v>
      </c>
      <c r="E313" s="18" t="s">
        <v>1426</v>
      </c>
      <c r="F313" s="18"/>
      <c r="G313" s="21">
        <f>G314+G316</f>
        <v>34870</v>
      </c>
    </row>
    <row r="314" spans="1:7" ht="60">
      <c r="A314" s="38" t="s">
        <v>81</v>
      </c>
      <c r="B314" s="59" t="s">
        <v>117</v>
      </c>
      <c r="C314" s="18" t="s">
        <v>278</v>
      </c>
      <c r="D314" s="18" t="s">
        <v>319</v>
      </c>
      <c r="E314" s="18" t="s">
        <v>1023</v>
      </c>
      <c r="F314" s="18" t="s">
        <v>384</v>
      </c>
      <c r="G314" s="21">
        <f>G315</f>
        <v>34870</v>
      </c>
    </row>
    <row r="315" spans="1:7" ht="24" customHeight="1">
      <c r="A315" s="38" t="s">
        <v>854</v>
      </c>
      <c r="B315" s="59" t="s">
        <v>117</v>
      </c>
      <c r="C315" s="18" t="s">
        <v>278</v>
      </c>
      <c r="D315" s="18" t="s">
        <v>319</v>
      </c>
      <c r="E315" s="18" t="s">
        <v>1023</v>
      </c>
      <c r="F315" s="18" t="s">
        <v>185</v>
      </c>
      <c r="G315" s="21">
        <v>34870</v>
      </c>
    </row>
    <row r="316" spans="1:7" ht="63" customHeight="1" hidden="1">
      <c r="A316" s="38" t="s">
        <v>677</v>
      </c>
      <c r="B316" s="59" t="s">
        <v>117</v>
      </c>
      <c r="C316" s="18" t="s">
        <v>278</v>
      </c>
      <c r="D316" s="18" t="s">
        <v>319</v>
      </c>
      <c r="E316" s="18" t="s">
        <v>678</v>
      </c>
      <c r="F316" s="18" t="s">
        <v>384</v>
      </c>
      <c r="G316" s="21">
        <f>G317</f>
        <v>0</v>
      </c>
    </row>
    <row r="317" spans="1:7" ht="27" customHeight="1" hidden="1">
      <c r="A317" s="38" t="s">
        <v>854</v>
      </c>
      <c r="B317" s="59" t="s">
        <v>117</v>
      </c>
      <c r="C317" s="18" t="s">
        <v>278</v>
      </c>
      <c r="D317" s="18" t="s">
        <v>319</v>
      </c>
      <c r="E317" s="18" t="s">
        <v>678</v>
      </c>
      <c r="F317" s="18" t="s">
        <v>185</v>
      </c>
      <c r="G317" s="21">
        <v>0</v>
      </c>
    </row>
    <row r="318" spans="1:7" ht="19.5" customHeight="1">
      <c r="A318" s="63" t="s">
        <v>1063</v>
      </c>
      <c r="B318" s="57" t="s">
        <v>900</v>
      </c>
      <c r="C318" s="64"/>
      <c r="D318" s="64"/>
      <c r="E318" s="64"/>
      <c r="F318" s="64"/>
      <c r="G318" s="65">
        <f>G319+G323+G327+G493</f>
        <v>199979.8</v>
      </c>
    </row>
    <row r="319" spans="1:7" ht="26.25" customHeight="1" hidden="1">
      <c r="A319" s="68" t="s">
        <v>270</v>
      </c>
      <c r="B319" s="59" t="s">
        <v>900</v>
      </c>
      <c r="C319" s="60" t="s">
        <v>281</v>
      </c>
      <c r="D319" s="60"/>
      <c r="E319" s="60"/>
      <c r="F319" s="60"/>
      <c r="G319" s="61">
        <f>G320</f>
        <v>0</v>
      </c>
    </row>
    <row r="320" spans="1:7" ht="27.75" customHeight="1" hidden="1">
      <c r="A320" s="32" t="s">
        <v>107</v>
      </c>
      <c r="B320" s="59" t="s">
        <v>900</v>
      </c>
      <c r="C320" s="18" t="s">
        <v>281</v>
      </c>
      <c r="D320" s="18" t="s">
        <v>1425</v>
      </c>
      <c r="E320" s="18"/>
      <c r="F320" s="18"/>
      <c r="G320" s="61">
        <f>G321</f>
        <v>0</v>
      </c>
    </row>
    <row r="321" spans="1:7" ht="27" customHeight="1" hidden="1">
      <c r="A321" s="34" t="s">
        <v>603</v>
      </c>
      <c r="B321" s="59" t="s">
        <v>900</v>
      </c>
      <c r="C321" s="18" t="s">
        <v>281</v>
      </c>
      <c r="D321" s="18" t="s">
        <v>1425</v>
      </c>
      <c r="E321" s="18" t="s">
        <v>844</v>
      </c>
      <c r="F321" s="18"/>
      <c r="G321" s="61">
        <f>G322</f>
        <v>0</v>
      </c>
    </row>
    <row r="322" spans="1:7" ht="14.25" customHeight="1" hidden="1">
      <c r="A322" s="19" t="s">
        <v>604</v>
      </c>
      <c r="B322" s="59" t="s">
        <v>900</v>
      </c>
      <c r="C322" s="18" t="s">
        <v>281</v>
      </c>
      <c r="D322" s="18" t="s">
        <v>1425</v>
      </c>
      <c r="E322" s="18" t="s">
        <v>844</v>
      </c>
      <c r="F322" s="18" t="s">
        <v>489</v>
      </c>
      <c r="G322" s="61"/>
    </row>
    <row r="323" spans="1:7" ht="17.25" customHeight="1" hidden="1">
      <c r="A323" s="62" t="s">
        <v>320</v>
      </c>
      <c r="B323" s="59" t="s">
        <v>900</v>
      </c>
      <c r="C323" s="18" t="s">
        <v>279</v>
      </c>
      <c r="D323" s="66"/>
      <c r="E323" s="66"/>
      <c r="F323" s="66"/>
      <c r="G323" s="67">
        <f>G324</f>
        <v>0</v>
      </c>
    </row>
    <row r="324" spans="1:7" ht="15.75" customHeight="1" hidden="1">
      <c r="A324" s="32" t="s">
        <v>773</v>
      </c>
      <c r="B324" s="59" t="s">
        <v>900</v>
      </c>
      <c r="C324" s="18" t="s">
        <v>279</v>
      </c>
      <c r="D324" s="18" t="s">
        <v>279</v>
      </c>
      <c r="E324" s="18"/>
      <c r="F324" s="18"/>
      <c r="G324" s="21">
        <f>G325</f>
        <v>0</v>
      </c>
    </row>
    <row r="325" spans="1:7" ht="20.25" customHeight="1" hidden="1">
      <c r="A325" s="33" t="s">
        <v>781</v>
      </c>
      <c r="B325" s="59" t="s">
        <v>900</v>
      </c>
      <c r="C325" s="18" t="s">
        <v>279</v>
      </c>
      <c r="D325" s="18" t="s">
        <v>279</v>
      </c>
      <c r="E325" s="18" t="s">
        <v>1356</v>
      </c>
      <c r="F325" s="18"/>
      <c r="G325" s="21">
        <f>G326</f>
        <v>0</v>
      </c>
    </row>
    <row r="326" spans="1:7" ht="23.25" customHeight="1" hidden="1">
      <c r="A326" s="19" t="s">
        <v>914</v>
      </c>
      <c r="B326" s="59" t="s">
        <v>900</v>
      </c>
      <c r="C326" s="18" t="s">
        <v>279</v>
      </c>
      <c r="D326" s="18" t="s">
        <v>279</v>
      </c>
      <c r="E326" s="18" t="s">
        <v>1356</v>
      </c>
      <c r="F326" s="18" t="s">
        <v>1275</v>
      </c>
      <c r="G326" s="21"/>
    </row>
    <row r="327" spans="1:7" ht="15">
      <c r="A327" s="62" t="s">
        <v>958</v>
      </c>
      <c r="B327" s="59" t="s">
        <v>900</v>
      </c>
      <c r="C327" s="28" t="s">
        <v>280</v>
      </c>
      <c r="D327" s="24"/>
      <c r="E327" s="29"/>
      <c r="F327" s="29"/>
      <c r="G327" s="41">
        <f>G328+G367+G414+G426+G456+G474</f>
        <v>199979.8</v>
      </c>
    </row>
    <row r="328" spans="1:7" ht="15">
      <c r="A328" s="32" t="s">
        <v>1057</v>
      </c>
      <c r="B328" s="59" t="s">
        <v>900</v>
      </c>
      <c r="C328" s="18" t="s">
        <v>280</v>
      </c>
      <c r="D328" s="18" t="s">
        <v>539</v>
      </c>
      <c r="E328" s="42"/>
      <c r="F328" s="42"/>
      <c r="G328" s="21">
        <f>G329+G334+G357+G359</f>
        <v>66950.8</v>
      </c>
    </row>
    <row r="329" spans="1:7" ht="24" customHeight="1" hidden="1">
      <c r="A329" s="40" t="s">
        <v>867</v>
      </c>
      <c r="B329" s="59" t="s">
        <v>900</v>
      </c>
      <c r="C329" s="18" t="s">
        <v>280</v>
      </c>
      <c r="D329" s="18" t="s">
        <v>539</v>
      </c>
      <c r="E329" s="18" t="s">
        <v>549</v>
      </c>
      <c r="F329" s="42"/>
      <c r="G329" s="21">
        <f>G330</f>
        <v>0</v>
      </c>
    </row>
    <row r="330" spans="1:7" ht="27" customHeight="1" hidden="1">
      <c r="A330" s="81" t="s">
        <v>350</v>
      </c>
      <c r="B330" s="59" t="s">
        <v>900</v>
      </c>
      <c r="C330" s="18" t="s">
        <v>280</v>
      </c>
      <c r="D330" s="18" t="s">
        <v>539</v>
      </c>
      <c r="E330" s="18" t="s">
        <v>548</v>
      </c>
      <c r="F330" s="42" t="s">
        <v>384</v>
      </c>
      <c r="G330" s="21">
        <f>G331</f>
        <v>0</v>
      </c>
    </row>
    <row r="331" spans="1:7" ht="15.75" customHeight="1" hidden="1">
      <c r="A331" s="81" t="s">
        <v>137</v>
      </c>
      <c r="B331" s="59" t="s">
        <v>900</v>
      </c>
      <c r="C331" s="18" t="s">
        <v>280</v>
      </c>
      <c r="D331" s="18" t="s">
        <v>539</v>
      </c>
      <c r="E331" s="18" t="s">
        <v>548</v>
      </c>
      <c r="F331" s="42" t="s">
        <v>1589</v>
      </c>
      <c r="G331" s="21"/>
    </row>
    <row r="332" spans="1:7" ht="17.25" customHeight="1" hidden="1">
      <c r="A332" s="81" t="s">
        <v>1532</v>
      </c>
      <c r="B332" s="59" t="s">
        <v>900</v>
      </c>
      <c r="C332" s="18" t="s">
        <v>280</v>
      </c>
      <c r="D332" s="18" t="s">
        <v>539</v>
      </c>
      <c r="E332" s="18" t="s">
        <v>548</v>
      </c>
      <c r="F332" s="42" t="s">
        <v>1589</v>
      </c>
      <c r="G332" s="21"/>
    </row>
    <row r="333" spans="1:7" ht="26.25" customHeight="1" hidden="1">
      <c r="A333" s="81" t="s">
        <v>1318</v>
      </c>
      <c r="B333" s="59" t="s">
        <v>900</v>
      </c>
      <c r="C333" s="18" t="s">
        <v>280</v>
      </c>
      <c r="D333" s="18" t="s">
        <v>539</v>
      </c>
      <c r="E333" s="18" t="s">
        <v>548</v>
      </c>
      <c r="F333" s="42" t="s">
        <v>1589</v>
      </c>
      <c r="G333" s="21"/>
    </row>
    <row r="334" spans="1:7" ht="15">
      <c r="A334" s="33" t="s">
        <v>528</v>
      </c>
      <c r="B334" s="59" t="s">
        <v>900</v>
      </c>
      <c r="C334" s="18" t="s">
        <v>280</v>
      </c>
      <c r="D334" s="18" t="s">
        <v>539</v>
      </c>
      <c r="E334" s="18" t="s">
        <v>529</v>
      </c>
      <c r="F334" s="42"/>
      <c r="G334" s="21">
        <f>G335+G338+G340+G343+G346</f>
        <v>60985</v>
      </c>
    </row>
    <row r="335" spans="1:7" ht="36">
      <c r="A335" s="38" t="s">
        <v>1483</v>
      </c>
      <c r="B335" s="59" t="s">
        <v>900</v>
      </c>
      <c r="C335" s="18" t="s">
        <v>280</v>
      </c>
      <c r="D335" s="18" t="s">
        <v>539</v>
      </c>
      <c r="E335" s="18" t="s">
        <v>229</v>
      </c>
      <c r="F335" s="42" t="s">
        <v>384</v>
      </c>
      <c r="G335" s="21">
        <f>G336</f>
        <v>48934</v>
      </c>
    </row>
    <row r="336" spans="1:7" ht="24">
      <c r="A336" s="19" t="s">
        <v>785</v>
      </c>
      <c r="B336" s="59" t="s">
        <v>900</v>
      </c>
      <c r="C336" s="18" t="s">
        <v>280</v>
      </c>
      <c r="D336" s="18" t="s">
        <v>539</v>
      </c>
      <c r="E336" s="18" t="s">
        <v>229</v>
      </c>
      <c r="F336" s="42" t="s">
        <v>70</v>
      </c>
      <c r="G336" s="21">
        <f>G337</f>
        <v>48934</v>
      </c>
    </row>
    <row r="337" spans="1:7" ht="24">
      <c r="A337" s="19" t="s">
        <v>68</v>
      </c>
      <c r="B337" s="59" t="s">
        <v>900</v>
      </c>
      <c r="C337" s="18" t="s">
        <v>280</v>
      </c>
      <c r="D337" s="18" t="s">
        <v>539</v>
      </c>
      <c r="E337" s="18" t="s">
        <v>229</v>
      </c>
      <c r="F337" s="42" t="s">
        <v>1807</v>
      </c>
      <c r="G337" s="21">
        <v>48934</v>
      </c>
    </row>
    <row r="338" spans="1:7" ht="60" hidden="1">
      <c r="A338" s="19" t="s">
        <v>662</v>
      </c>
      <c r="B338" s="59" t="s">
        <v>900</v>
      </c>
      <c r="C338" s="18" t="s">
        <v>280</v>
      </c>
      <c r="D338" s="18" t="s">
        <v>539</v>
      </c>
      <c r="E338" s="18" t="s">
        <v>1116</v>
      </c>
      <c r="F338" s="42" t="s">
        <v>384</v>
      </c>
      <c r="G338" s="21">
        <f>G339</f>
        <v>0</v>
      </c>
    </row>
    <row r="339" spans="1:7" ht="24.75" hidden="1">
      <c r="A339" s="19" t="s">
        <v>785</v>
      </c>
      <c r="B339" s="59" t="s">
        <v>900</v>
      </c>
      <c r="C339" s="18" t="s">
        <v>280</v>
      </c>
      <c r="D339" s="18" t="s">
        <v>539</v>
      </c>
      <c r="E339" s="18" t="s">
        <v>1116</v>
      </c>
      <c r="F339" s="42" t="s">
        <v>70</v>
      </c>
      <c r="G339" s="21"/>
    </row>
    <row r="340" spans="1:7" ht="36">
      <c r="A340" s="38" t="s">
        <v>1117</v>
      </c>
      <c r="B340" s="59" t="s">
        <v>900</v>
      </c>
      <c r="C340" s="18" t="s">
        <v>280</v>
      </c>
      <c r="D340" s="18" t="s">
        <v>539</v>
      </c>
      <c r="E340" s="18" t="s">
        <v>230</v>
      </c>
      <c r="F340" s="42" t="s">
        <v>384</v>
      </c>
      <c r="G340" s="21">
        <f>G341</f>
        <v>1180</v>
      </c>
    </row>
    <row r="341" spans="1:7" ht="24">
      <c r="A341" s="19" t="s">
        <v>785</v>
      </c>
      <c r="B341" s="59" t="s">
        <v>900</v>
      </c>
      <c r="C341" s="18" t="s">
        <v>280</v>
      </c>
      <c r="D341" s="18" t="s">
        <v>539</v>
      </c>
      <c r="E341" s="18" t="s">
        <v>230</v>
      </c>
      <c r="F341" s="42" t="s">
        <v>70</v>
      </c>
      <c r="G341" s="21">
        <f>G342</f>
        <v>1180</v>
      </c>
    </row>
    <row r="342" spans="1:7" ht="24">
      <c r="A342" s="19" t="s">
        <v>68</v>
      </c>
      <c r="B342" s="59" t="s">
        <v>900</v>
      </c>
      <c r="C342" s="18" t="s">
        <v>280</v>
      </c>
      <c r="D342" s="18" t="s">
        <v>539</v>
      </c>
      <c r="E342" s="18" t="s">
        <v>230</v>
      </c>
      <c r="F342" s="42" t="s">
        <v>1807</v>
      </c>
      <c r="G342" s="21">
        <v>1180</v>
      </c>
    </row>
    <row r="343" spans="1:7" ht="24">
      <c r="A343" s="19" t="s">
        <v>663</v>
      </c>
      <c r="B343" s="59" t="s">
        <v>900</v>
      </c>
      <c r="C343" s="18" t="s">
        <v>280</v>
      </c>
      <c r="D343" s="18" t="s">
        <v>539</v>
      </c>
      <c r="E343" s="18" t="s">
        <v>231</v>
      </c>
      <c r="F343" s="42" t="s">
        <v>384</v>
      </c>
      <c r="G343" s="21">
        <f>G344</f>
        <v>200</v>
      </c>
    </row>
    <row r="344" spans="1:7" ht="24">
      <c r="A344" s="19" t="s">
        <v>785</v>
      </c>
      <c r="B344" s="59" t="s">
        <v>900</v>
      </c>
      <c r="C344" s="18" t="s">
        <v>280</v>
      </c>
      <c r="D344" s="18" t="s">
        <v>539</v>
      </c>
      <c r="E344" s="18" t="s">
        <v>231</v>
      </c>
      <c r="F344" s="42" t="s">
        <v>70</v>
      </c>
      <c r="G344" s="21">
        <f>G345</f>
        <v>200</v>
      </c>
    </row>
    <row r="345" spans="1:7" ht="24">
      <c r="A345" s="19" t="s">
        <v>68</v>
      </c>
      <c r="B345" s="59" t="s">
        <v>900</v>
      </c>
      <c r="C345" s="18" t="s">
        <v>280</v>
      </c>
      <c r="D345" s="18" t="s">
        <v>539</v>
      </c>
      <c r="E345" s="18" t="s">
        <v>231</v>
      </c>
      <c r="F345" s="42" t="s">
        <v>1807</v>
      </c>
      <c r="G345" s="21">
        <v>200</v>
      </c>
    </row>
    <row r="346" spans="1:7" ht="24">
      <c r="A346" s="19" t="s">
        <v>912</v>
      </c>
      <c r="B346" s="59" t="s">
        <v>900</v>
      </c>
      <c r="C346" s="18" t="s">
        <v>280</v>
      </c>
      <c r="D346" s="18" t="s">
        <v>539</v>
      </c>
      <c r="E346" s="18" t="s">
        <v>788</v>
      </c>
      <c r="F346" s="18" t="s">
        <v>384</v>
      </c>
      <c r="G346" s="21">
        <f>G347+G354</f>
        <v>10671</v>
      </c>
    </row>
    <row r="347" spans="1:7" ht="24">
      <c r="A347" s="19" t="s">
        <v>785</v>
      </c>
      <c r="B347" s="59" t="s">
        <v>900</v>
      </c>
      <c r="C347" s="18" t="s">
        <v>280</v>
      </c>
      <c r="D347" s="18" t="s">
        <v>539</v>
      </c>
      <c r="E347" s="18" t="s">
        <v>788</v>
      </c>
      <c r="F347" s="18" t="s">
        <v>70</v>
      </c>
      <c r="G347" s="21">
        <f>G348+G349</f>
        <v>9910</v>
      </c>
    </row>
    <row r="348" spans="1:7" ht="24">
      <c r="A348" s="19" t="s">
        <v>68</v>
      </c>
      <c r="B348" s="59" t="s">
        <v>900</v>
      </c>
      <c r="C348" s="18" t="s">
        <v>280</v>
      </c>
      <c r="D348" s="18" t="s">
        <v>539</v>
      </c>
      <c r="E348" s="18" t="s">
        <v>788</v>
      </c>
      <c r="F348" s="18" t="s">
        <v>1807</v>
      </c>
      <c r="G348" s="21">
        <f>8660+1250</f>
        <v>9910</v>
      </c>
    </row>
    <row r="349" spans="1:7" ht="24.75" hidden="1">
      <c r="A349" s="19" t="s">
        <v>664</v>
      </c>
      <c r="B349" s="59" t="s">
        <v>900</v>
      </c>
      <c r="C349" s="18" t="s">
        <v>280</v>
      </c>
      <c r="D349" s="18" t="s">
        <v>539</v>
      </c>
      <c r="E349" s="18" t="s">
        <v>788</v>
      </c>
      <c r="F349" s="18" t="s">
        <v>1068</v>
      </c>
      <c r="G349" s="21"/>
    </row>
    <row r="350" spans="1:7" ht="73.5" customHeight="1" hidden="1">
      <c r="A350" s="19" t="s">
        <v>657</v>
      </c>
      <c r="B350" s="59" t="s">
        <v>900</v>
      </c>
      <c r="C350" s="18" t="s">
        <v>280</v>
      </c>
      <c r="D350" s="18" t="s">
        <v>539</v>
      </c>
      <c r="E350" s="18" t="s">
        <v>1038</v>
      </c>
      <c r="F350" s="18" t="s">
        <v>1068</v>
      </c>
      <c r="G350" s="21"/>
    </row>
    <row r="351" spans="1:7" ht="66" customHeight="1" hidden="1">
      <c r="A351" s="19" t="s">
        <v>1450</v>
      </c>
      <c r="B351" s="59" t="s">
        <v>900</v>
      </c>
      <c r="C351" s="18" t="s">
        <v>280</v>
      </c>
      <c r="D351" s="18" t="s">
        <v>539</v>
      </c>
      <c r="E351" s="18" t="s">
        <v>1038</v>
      </c>
      <c r="F351" s="18" t="s">
        <v>1068</v>
      </c>
      <c r="G351" s="21">
        <v>0</v>
      </c>
    </row>
    <row r="352" spans="1:7" ht="24.75" hidden="1">
      <c r="A352" s="19" t="s">
        <v>413</v>
      </c>
      <c r="B352" s="59" t="s">
        <v>900</v>
      </c>
      <c r="C352" s="18" t="s">
        <v>280</v>
      </c>
      <c r="D352" s="18" t="s">
        <v>539</v>
      </c>
      <c r="E352" s="18" t="s">
        <v>408</v>
      </c>
      <c r="F352" s="18" t="s">
        <v>1068</v>
      </c>
      <c r="G352" s="21">
        <v>0</v>
      </c>
    </row>
    <row r="353" spans="1:7" ht="24.75" hidden="1">
      <c r="A353" s="19" t="s">
        <v>82</v>
      </c>
      <c r="B353" s="59" t="s">
        <v>900</v>
      </c>
      <c r="C353" s="18" t="s">
        <v>280</v>
      </c>
      <c r="D353" s="18" t="s">
        <v>539</v>
      </c>
      <c r="E353" s="18" t="s">
        <v>128</v>
      </c>
      <c r="F353" s="18" t="s">
        <v>1068</v>
      </c>
      <c r="G353" s="21"/>
    </row>
    <row r="354" spans="1:7" ht="36">
      <c r="A354" s="19" t="s">
        <v>414</v>
      </c>
      <c r="B354" s="59" t="s">
        <v>900</v>
      </c>
      <c r="C354" s="18" t="s">
        <v>280</v>
      </c>
      <c r="D354" s="18" t="s">
        <v>539</v>
      </c>
      <c r="E354" s="18" t="s">
        <v>232</v>
      </c>
      <c r="F354" s="18" t="s">
        <v>384</v>
      </c>
      <c r="G354" s="21">
        <f>G355</f>
        <v>761</v>
      </c>
    </row>
    <row r="355" spans="1:7" ht="15.75" customHeight="1">
      <c r="A355" s="19" t="s">
        <v>963</v>
      </c>
      <c r="B355" s="59" t="s">
        <v>900</v>
      </c>
      <c r="C355" s="18" t="s">
        <v>280</v>
      </c>
      <c r="D355" s="18" t="s">
        <v>539</v>
      </c>
      <c r="E355" s="18" t="s">
        <v>232</v>
      </c>
      <c r="F355" s="18" t="s">
        <v>70</v>
      </c>
      <c r="G355" s="21">
        <f>G356</f>
        <v>761</v>
      </c>
    </row>
    <row r="356" spans="1:7" ht="24">
      <c r="A356" s="19" t="s">
        <v>68</v>
      </c>
      <c r="B356" s="59" t="s">
        <v>900</v>
      </c>
      <c r="C356" s="18" t="s">
        <v>280</v>
      </c>
      <c r="D356" s="18" t="s">
        <v>539</v>
      </c>
      <c r="E356" s="18" t="s">
        <v>232</v>
      </c>
      <c r="F356" s="18" t="s">
        <v>1807</v>
      </c>
      <c r="G356" s="21">
        <v>761</v>
      </c>
    </row>
    <row r="357" spans="1:7" ht="24.75" hidden="1">
      <c r="A357" s="19" t="s">
        <v>1119</v>
      </c>
      <c r="B357" s="59" t="s">
        <v>900</v>
      </c>
      <c r="C357" s="18" t="s">
        <v>280</v>
      </c>
      <c r="D357" s="18" t="s">
        <v>539</v>
      </c>
      <c r="E357" s="18" t="s">
        <v>1120</v>
      </c>
      <c r="F357" s="18" t="s">
        <v>384</v>
      </c>
      <c r="G357" s="21">
        <f>G358</f>
        <v>0</v>
      </c>
    </row>
    <row r="358" spans="1:7" ht="24.75" hidden="1">
      <c r="A358" s="19" t="s">
        <v>785</v>
      </c>
      <c r="B358" s="59" t="s">
        <v>900</v>
      </c>
      <c r="C358" s="18" t="s">
        <v>280</v>
      </c>
      <c r="D358" s="18" t="s">
        <v>539</v>
      </c>
      <c r="E358" s="18" t="s">
        <v>1120</v>
      </c>
      <c r="F358" s="18" t="s">
        <v>70</v>
      </c>
      <c r="G358" s="21"/>
    </row>
    <row r="359" spans="1:7" ht="15">
      <c r="A359" s="34" t="s">
        <v>808</v>
      </c>
      <c r="B359" s="59" t="s">
        <v>900</v>
      </c>
      <c r="C359" s="18" t="s">
        <v>280</v>
      </c>
      <c r="D359" s="18" t="s">
        <v>539</v>
      </c>
      <c r="E359" s="18" t="s">
        <v>807</v>
      </c>
      <c r="F359" s="18"/>
      <c r="G359" s="21">
        <f>G360</f>
        <v>5965.8</v>
      </c>
    </row>
    <row r="360" spans="1:7" ht="24">
      <c r="A360" s="205" t="s">
        <v>654</v>
      </c>
      <c r="B360" s="59" t="s">
        <v>900</v>
      </c>
      <c r="C360" s="18" t="s">
        <v>280</v>
      </c>
      <c r="D360" s="18" t="s">
        <v>539</v>
      </c>
      <c r="E360" s="60" t="s">
        <v>131</v>
      </c>
      <c r="F360" s="60" t="s">
        <v>384</v>
      </c>
      <c r="G360" s="21">
        <f>G361</f>
        <v>5965.8</v>
      </c>
    </row>
    <row r="361" spans="1:7" ht="24">
      <c r="A361" s="19" t="s">
        <v>785</v>
      </c>
      <c r="B361" s="59" t="s">
        <v>900</v>
      </c>
      <c r="C361" s="18" t="s">
        <v>280</v>
      </c>
      <c r="D361" s="18" t="s">
        <v>539</v>
      </c>
      <c r="E361" s="18" t="s">
        <v>131</v>
      </c>
      <c r="F361" s="18" t="s">
        <v>70</v>
      </c>
      <c r="G361" s="21">
        <f>G362</f>
        <v>5965.8</v>
      </c>
    </row>
    <row r="362" spans="1:7" ht="24">
      <c r="A362" s="19" t="s">
        <v>664</v>
      </c>
      <c r="B362" s="59" t="s">
        <v>900</v>
      </c>
      <c r="C362" s="18" t="s">
        <v>280</v>
      </c>
      <c r="D362" s="18" t="s">
        <v>539</v>
      </c>
      <c r="E362" s="18" t="s">
        <v>131</v>
      </c>
      <c r="F362" s="18" t="s">
        <v>1068</v>
      </c>
      <c r="G362" s="21">
        <f>G363+G364+G365+G366</f>
        <v>5965.8</v>
      </c>
    </row>
    <row r="363" spans="1:7" ht="60" hidden="1">
      <c r="A363" s="19" t="s">
        <v>655</v>
      </c>
      <c r="B363" s="59" t="s">
        <v>900</v>
      </c>
      <c r="C363" s="18" t="s">
        <v>280</v>
      </c>
      <c r="D363" s="18" t="s">
        <v>539</v>
      </c>
      <c r="E363" s="18" t="s">
        <v>131</v>
      </c>
      <c r="F363" s="18" t="s">
        <v>1068</v>
      </c>
      <c r="G363" s="21"/>
    </row>
    <row r="364" spans="1:7" ht="24">
      <c r="A364" s="19" t="s">
        <v>723</v>
      </c>
      <c r="B364" s="59" t="s">
        <v>900</v>
      </c>
      <c r="C364" s="18" t="s">
        <v>280</v>
      </c>
      <c r="D364" s="18" t="s">
        <v>539</v>
      </c>
      <c r="E364" s="18" t="s">
        <v>131</v>
      </c>
      <c r="F364" s="18" t="s">
        <v>1068</v>
      </c>
      <c r="G364" s="21">
        <v>2818</v>
      </c>
    </row>
    <row r="365" spans="1:7" ht="24">
      <c r="A365" s="19" t="s">
        <v>887</v>
      </c>
      <c r="B365" s="59" t="s">
        <v>900</v>
      </c>
      <c r="C365" s="18" t="s">
        <v>280</v>
      </c>
      <c r="D365" s="18" t="s">
        <v>539</v>
      </c>
      <c r="E365" s="18" t="s">
        <v>131</v>
      </c>
      <c r="F365" s="18" t="s">
        <v>1068</v>
      </c>
      <c r="G365" s="21">
        <v>3000</v>
      </c>
    </row>
    <row r="366" spans="1:7" ht="24">
      <c r="A366" s="19" t="s">
        <v>960</v>
      </c>
      <c r="B366" s="59" t="s">
        <v>900</v>
      </c>
      <c r="C366" s="18" t="s">
        <v>280</v>
      </c>
      <c r="D366" s="18" t="s">
        <v>539</v>
      </c>
      <c r="E366" s="18" t="s">
        <v>131</v>
      </c>
      <c r="F366" s="18" t="s">
        <v>1068</v>
      </c>
      <c r="G366" s="21">
        <v>147.8</v>
      </c>
    </row>
    <row r="367" spans="1:7" ht="15">
      <c r="A367" s="103" t="s">
        <v>1614</v>
      </c>
      <c r="B367" s="59" t="s">
        <v>900</v>
      </c>
      <c r="C367" s="18" t="s">
        <v>280</v>
      </c>
      <c r="D367" s="18" t="s">
        <v>465</v>
      </c>
      <c r="E367" s="18"/>
      <c r="F367" s="18"/>
      <c r="G367" s="21">
        <f>G368+G390+G398+G404</f>
        <v>52103</v>
      </c>
    </row>
    <row r="368" spans="1:7" ht="15">
      <c r="A368" s="34" t="s">
        <v>267</v>
      </c>
      <c r="B368" s="59" t="s">
        <v>900</v>
      </c>
      <c r="C368" s="18" t="s">
        <v>280</v>
      </c>
      <c r="D368" s="18" t="s">
        <v>465</v>
      </c>
      <c r="E368" s="18" t="s">
        <v>545</v>
      </c>
      <c r="F368" s="18"/>
      <c r="G368" s="21">
        <f>G369+G372+G374+G377+G379</f>
        <v>25296</v>
      </c>
    </row>
    <row r="369" spans="1:7" ht="48">
      <c r="A369" s="19" t="s">
        <v>293</v>
      </c>
      <c r="B369" s="59" t="s">
        <v>900</v>
      </c>
      <c r="C369" s="18" t="s">
        <v>280</v>
      </c>
      <c r="D369" s="18" t="s">
        <v>465</v>
      </c>
      <c r="E369" s="18" t="s">
        <v>233</v>
      </c>
      <c r="F369" s="18" t="s">
        <v>384</v>
      </c>
      <c r="G369" s="21">
        <f>G370</f>
        <v>6217</v>
      </c>
    </row>
    <row r="370" spans="1:7" ht="24">
      <c r="A370" s="19" t="s">
        <v>68</v>
      </c>
      <c r="B370" s="59" t="s">
        <v>900</v>
      </c>
      <c r="C370" s="18" t="s">
        <v>280</v>
      </c>
      <c r="D370" s="18" t="s">
        <v>465</v>
      </c>
      <c r="E370" s="18" t="s">
        <v>233</v>
      </c>
      <c r="F370" s="18" t="s">
        <v>70</v>
      </c>
      <c r="G370" s="21">
        <f>G371</f>
        <v>6217</v>
      </c>
    </row>
    <row r="371" spans="1:7" ht="24">
      <c r="A371" s="19" t="s">
        <v>68</v>
      </c>
      <c r="B371" s="59" t="s">
        <v>900</v>
      </c>
      <c r="C371" s="18" t="s">
        <v>280</v>
      </c>
      <c r="D371" s="18" t="s">
        <v>465</v>
      </c>
      <c r="E371" s="18" t="s">
        <v>233</v>
      </c>
      <c r="F371" s="18" t="s">
        <v>1807</v>
      </c>
      <c r="G371" s="21">
        <v>6217</v>
      </c>
    </row>
    <row r="372" spans="1:7" ht="36" hidden="1">
      <c r="A372" s="19" t="s">
        <v>1121</v>
      </c>
      <c r="B372" s="59" t="s">
        <v>900</v>
      </c>
      <c r="C372" s="18" t="s">
        <v>280</v>
      </c>
      <c r="D372" s="18" t="s">
        <v>465</v>
      </c>
      <c r="E372" s="18" t="s">
        <v>1122</v>
      </c>
      <c r="F372" s="18" t="s">
        <v>384</v>
      </c>
      <c r="G372" s="21">
        <f>G373</f>
        <v>0</v>
      </c>
    </row>
    <row r="373" spans="1:7" ht="24.75" hidden="1">
      <c r="A373" s="19" t="s">
        <v>785</v>
      </c>
      <c r="B373" s="59" t="s">
        <v>900</v>
      </c>
      <c r="C373" s="18" t="s">
        <v>280</v>
      </c>
      <c r="D373" s="18" t="s">
        <v>465</v>
      </c>
      <c r="E373" s="18" t="s">
        <v>1122</v>
      </c>
      <c r="F373" s="18" t="s">
        <v>70</v>
      </c>
      <c r="G373" s="21">
        <v>0</v>
      </c>
    </row>
    <row r="374" spans="1:7" ht="36">
      <c r="A374" s="19" t="s">
        <v>1123</v>
      </c>
      <c r="B374" s="59" t="s">
        <v>900</v>
      </c>
      <c r="C374" s="18" t="s">
        <v>280</v>
      </c>
      <c r="D374" s="18" t="s">
        <v>465</v>
      </c>
      <c r="E374" s="18" t="s">
        <v>1014</v>
      </c>
      <c r="F374" s="18" t="s">
        <v>384</v>
      </c>
      <c r="G374" s="21">
        <f>G375</f>
        <v>104</v>
      </c>
    </row>
    <row r="375" spans="1:7" ht="24">
      <c r="A375" s="19" t="s">
        <v>963</v>
      </c>
      <c r="B375" s="59" t="s">
        <v>900</v>
      </c>
      <c r="C375" s="18" t="s">
        <v>280</v>
      </c>
      <c r="D375" s="18" t="s">
        <v>465</v>
      </c>
      <c r="E375" s="18" t="s">
        <v>1014</v>
      </c>
      <c r="F375" s="18" t="s">
        <v>70</v>
      </c>
      <c r="G375" s="21">
        <f>G376</f>
        <v>104</v>
      </c>
    </row>
    <row r="376" spans="1:7" ht="24">
      <c r="A376" s="19" t="s">
        <v>68</v>
      </c>
      <c r="B376" s="59" t="s">
        <v>900</v>
      </c>
      <c r="C376" s="18" t="s">
        <v>280</v>
      </c>
      <c r="D376" s="18" t="s">
        <v>465</v>
      </c>
      <c r="E376" s="18" t="s">
        <v>1014</v>
      </c>
      <c r="F376" s="18" t="s">
        <v>1807</v>
      </c>
      <c r="G376" s="21">
        <v>104</v>
      </c>
    </row>
    <row r="377" spans="1:7" ht="24.75" hidden="1">
      <c r="A377" s="19" t="s">
        <v>1745</v>
      </c>
      <c r="B377" s="59" t="s">
        <v>900</v>
      </c>
      <c r="C377" s="18" t="s">
        <v>280</v>
      </c>
      <c r="D377" s="18" t="s">
        <v>465</v>
      </c>
      <c r="E377" s="18" t="s">
        <v>656</v>
      </c>
      <c r="F377" s="18" t="s">
        <v>384</v>
      </c>
      <c r="G377" s="21">
        <f>G378</f>
        <v>0</v>
      </c>
    </row>
    <row r="378" spans="1:7" ht="24.75" hidden="1">
      <c r="A378" s="19" t="s">
        <v>785</v>
      </c>
      <c r="B378" s="59" t="s">
        <v>900</v>
      </c>
      <c r="C378" s="18" t="s">
        <v>280</v>
      </c>
      <c r="D378" s="18" t="s">
        <v>465</v>
      </c>
      <c r="E378" s="18" t="s">
        <v>656</v>
      </c>
      <c r="F378" s="18" t="s">
        <v>70</v>
      </c>
      <c r="G378" s="21"/>
    </row>
    <row r="379" spans="1:7" ht="15">
      <c r="A379" s="19" t="s">
        <v>912</v>
      </c>
      <c r="B379" s="59" t="s">
        <v>900</v>
      </c>
      <c r="C379" s="18" t="s">
        <v>280</v>
      </c>
      <c r="D379" s="18" t="s">
        <v>465</v>
      </c>
      <c r="E379" s="18" t="s">
        <v>1615</v>
      </c>
      <c r="F379" s="288" t="s">
        <v>384</v>
      </c>
      <c r="G379" s="21">
        <f>G380</f>
        <v>18975</v>
      </c>
    </row>
    <row r="380" spans="1:7" ht="24">
      <c r="A380" s="19" t="s">
        <v>785</v>
      </c>
      <c r="B380" s="59" t="s">
        <v>900</v>
      </c>
      <c r="C380" s="18" t="s">
        <v>280</v>
      </c>
      <c r="D380" s="18" t="s">
        <v>465</v>
      </c>
      <c r="E380" s="18" t="s">
        <v>1615</v>
      </c>
      <c r="F380" s="18" t="s">
        <v>70</v>
      </c>
      <c r="G380" s="21">
        <f>G381+G382</f>
        <v>18975</v>
      </c>
    </row>
    <row r="381" spans="1:7" ht="24">
      <c r="A381" s="19" t="s">
        <v>68</v>
      </c>
      <c r="B381" s="59" t="s">
        <v>900</v>
      </c>
      <c r="C381" s="18" t="s">
        <v>280</v>
      </c>
      <c r="D381" s="18" t="s">
        <v>465</v>
      </c>
      <c r="E381" s="18" t="s">
        <v>1615</v>
      </c>
      <c r="F381" s="18" t="s">
        <v>1807</v>
      </c>
      <c r="G381" s="21">
        <f>4640+1000+10424+7292-7292+2636+275</f>
        <v>18975</v>
      </c>
    </row>
    <row r="382" spans="1:7" ht="24.75" hidden="1">
      <c r="A382" s="19" t="s">
        <v>664</v>
      </c>
      <c r="B382" s="59" t="s">
        <v>900</v>
      </c>
      <c r="C382" s="18" t="s">
        <v>280</v>
      </c>
      <c r="D382" s="18" t="s">
        <v>465</v>
      </c>
      <c r="E382" s="18" t="s">
        <v>1615</v>
      </c>
      <c r="F382" s="18" t="s">
        <v>1068</v>
      </c>
      <c r="G382" s="21">
        <f>G383+G385+G386</f>
        <v>0</v>
      </c>
    </row>
    <row r="383" spans="1:7" ht="72" hidden="1">
      <c r="A383" s="19" t="s">
        <v>657</v>
      </c>
      <c r="B383" s="59" t="s">
        <v>900</v>
      </c>
      <c r="C383" s="18" t="s">
        <v>280</v>
      </c>
      <c r="D383" s="18" t="s">
        <v>465</v>
      </c>
      <c r="E383" s="18" t="s">
        <v>1615</v>
      </c>
      <c r="F383" s="18" t="s">
        <v>1068</v>
      </c>
      <c r="G383" s="21"/>
    </row>
    <row r="384" spans="1:7" ht="45.75" customHeight="1" hidden="1">
      <c r="A384" s="19" t="s">
        <v>1450</v>
      </c>
      <c r="B384" s="59" t="s">
        <v>900</v>
      </c>
      <c r="C384" s="18" t="s">
        <v>280</v>
      </c>
      <c r="D384" s="18" t="s">
        <v>465</v>
      </c>
      <c r="E384" s="18" t="s">
        <v>1037</v>
      </c>
      <c r="F384" s="18" t="s">
        <v>1068</v>
      </c>
      <c r="G384" s="21">
        <v>0</v>
      </c>
    </row>
    <row r="385" spans="1:7" ht="24.75" hidden="1">
      <c r="A385" s="19" t="s">
        <v>129</v>
      </c>
      <c r="B385" s="59" t="s">
        <v>900</v>
      </c>
      <c r="C385" s="18" t="s">
        <v>280</v>
      </c>
      <c r="D385" s="18" t="s">
        <v>465</v>
      </c>
      <c r="E385" s="18" t="s">
        <v>412</v>
      </c>
      <c r="F385" s="18" t="s">
        <v>1068</v>
      </c>
      <c r="G385" s="21">
        <f>G386</f>
        <v>0</v>
      </c>
    </row>
    <row r="386" spans="1:7" ht="48" hidden="1">
      <c r="A386" s="19" t="s">
        <v>658</v>
      </c>
      <c r="B386" s="59" t="s">
        <v>900</v>
      </c>
      <c r="C386" s="18" t="s">
        <v>280</v>
      </c>
      <c r="D386" s="18" t="s">
        <v>465</v>
      </c>
      <c r="E386" s="18" t="s">
        <v>130</v>
      </c>
      <c r="F386" s="18" t="s">
        <v>1068</v>
      </c>
      <c r="G386" s="21"/>
    </row>
    <row r="387" spans="1:7" ht="41.25" customHeight="1" hidden="1">
      <c r="A387" s="19" t="s">
        <v>680</v>
      </c>
      <c r="B387" s="59" t="s">
        <v>900</v>
      </c>
      <c r="C387" s="18" t="s">
        <v>280</v>
      </c>
      <c r="D387" s="18" t="s">
        <v>465</v>
      </c>
      <c r="E387" s="18" t="s">
        <v>769</v>
      </c>
      <c r="F387" s="18" t="s">
        <v>384</v>
      </c>
      <c r="G387" s="21">
        <f>G388</f>
        <v>0</v>
      </c>
    </row>
    <row r="388" spans="1:7" ht="24.75" hidden="1">
      <c r="A388" s="19" t="s">
        <v>963</v>
      </c>
      <c r="B388" s="59" t="s">
        <v>900</v>
      </c>
      <c r="C388" s="18" t="s">
        <v>280</v>
      </c>
      <c r="D388" s="18" t="s">
        <v>465</v>
      </c>
      <c r="E388" s="18" t="s">
        <v>769</v>
      </c>
      <c r="F388" s="18" t="s">
        <v>70</v>
      </c>
      <c r="G388" s="21">
        <f>G389</f>
        <v>0</v>
      </c>
    </row>
    <row r="389" spans="1:7" ht="24.75" hidden="1">
      <c r="A389" s="19" t="s">
        <v>68</v>
      </c>
      <c r="B389" s="59" t="s">
        <v>900</v>
      </c>
      <c r="C389" s="18" t="s">
        <v>280</v>
      </c>
      <c r="D389" s="18" t="s">
        <v>465</v>
      </c>
      <c r="E389" s="18" t="s">
        <v>769</v>
      </c>
      <c r="F389" s="18" t="s">
        <v>1807</v>
      </c>
      <c r="G389" s="21">
        <v>0</v>
      </c>
    </row>
    <row r="390" spans="1:7" ht="15">
      <c r="A390" s="34" t="s">
        <v>268</v>
      </c>
      <c r="B390" s="59" t="s">
        <v>900</v>
      </c>
      <c r="C390" s="18" t="s">
        <v>280</v>
      </c>
      <c r="D390" s="18" t="s">
        <v>465</v>
      </c>
      <c r="E390" s="18" t="s">
        <v>242</v>
      </c>
      <c r="F390" s="18"/>
      <c r="G390" s="21">
        <f>G391+G393+G395</f>
        <v>36</v>
      </c>
    </row>
    <row r="391" spans="1:7" ht="24.75" hidden="1">
      <c r="A391" s="19" t="s">
        <v>659</v>
      </c>
      <c r="B391" s="59" t="s">
        <v>900</v>
      </c>
      <c r="C391" s="18" t="s">
        <v>280</v>
      </c>
      <c r="D391" s="18" t="s">
        <v>465</v>
      </c>
      <c r="E391" s="18" t="s">
        <v>1124</v>
      </c>
      <c r="F391" s="18" t="s">
        <v>384</v>
      </c>
      <c r="G391" s="21">
        <f>G392</f>
        <v>0</v>
      </c>
    </row>
    <row r="392" spans="1:7" ht="24.75" hidden="1">
      <c r="A392" s="19" t="s">
        <v>785</v>
      </c>
      <c r="B392" s="59" t="s">
        <v>900</v>
      </c>
      <c r="C392" s="18" t="s">
        <v>280</v>
      </c>
      <c r="D392" s="18" t="s">
        <v>465</v>
      </c>
      <c r="E392" s="18" t="s">
        <v>1124</v>
      </c>
      <c r="F392" s="18" t="s">
        <v>70</v>
      </c>
      <c r="G392" s="21">
        <v>0</v>
      </c>
    </row>
    <row r="393" spans="1:7" ht="36" hidden="1">
      <c r="A393" s="19" t="s">
        <v>660</v>
      </c>
      <c r="B393" s="59" t="s">
        <v>900</v>
      </c>
      <c r="C393" s="18" t="s">
        <v>280</v>
      </c>
      <c r="D393" s="18" t="s">
        <v>465</v>
      </c>
      <c r="E393" s="18" t="s">
        <v>1125</v>
      </c>
      <c r="F393" s="18" t="s">
        <v>384</v>
      </c>
      <c r="G393" s="21">
        <f>G394</f>
        <v>0</v>
      </c>
    </row>
    <row r="394" spans="1:7" ht="24.75" hidden="1">
      <c r="A394" s="19" t="s">
        <v>785</v>
      </c>
      <c r="B394" s="59" t="s">
        <v>900</v>
      </c>
      <c r="C394" s="18" t="s">
        <v>280</v>
      </c>
      <c r="D394" s="18" t="s">
        <v>465</v>
      </c>
      <c r="E394" s="18" t="s">
        <v>1125</v>
      </c>
      <c r="F394" s="18" t="s">
        <v>70</v>
      </c>
      <c r="G394" s="21"/>
    </row>
    <row r="395" spans="1:7" ht="24">
      <c r="A395" s="19" t="s">
        <v>912</v>
      </c>
      <c r="B395" s="59" t="s">
        <v>900</v>
      </c>
      <c r="C395" s="18" t="s">
        <v>280</v>
      </c>
      <c r="D395" s="18" t="s">
        <v>465</v>
      </c>
      <c r="E395" s="18" t="s">
        <v>1616</v>
      </c>
      <c r="F395" s="18" t="s">
        <v>384</v>
      </c>
      <c r="G395" s="21">
        <f>G396</f>
        <v>36</v>
      </c>
    </row>
    <row r="396" spans="1:7" ht="24">
      <c r="A396" s="19" t="s">
        <v>785</v>
      </c>
      <c r="B396" s="59" t="s">
        <v>900</v>
      </c>
      <c r="C396" s="18" t="s">
        <v>280</v>
      </c>
      <c r="D396" s="18" t="s">
        <v>465</v>
      </c>
      <c r="E396" s="18" t="s">
        <v>1616</v>
      </c>
      <c r="F396" s="18" t="s">
        <v>70</v>
      </c>
      <c r="G396" s="21">
        <f>G397</f>
        <v>36</v>
      </c>
    </row>
    <row r="397" spans="1:7" ht="24">
      <c r="A397" s="19" t="s">
        <v>68</v>
      </c>
      <c r="B397" s="59" t="s">
        <v>900</v>
      </c>
      <c r="C397" s="18" t="s">
        <v>280</v>
      </c>
      <c r="D397" s="18" t="s">
        <v>465</v>
      </c>
      <c r="E397" s="18" t="s">
        <v>1616</v>
      </c>
      <c r="F397" s="18" t="s">
        <v>1807</v>
      </c>
      <c r="G397" s="21">
        <v>36</v>
      </c>
    </row>
    <row r="398" spans="1:7" ht="15">
      <c r="A398" s="229" t="s">
        <v>1430</v>
      </c>
      <c r="B398" s="59" t="s">
        <v>900</v>
      </c>
      <c r="C398" s="18" t="s">
        <v>280</v>
      </c>
      <c r="D398" s="18" t="s">
        <v>465</v>
      </c>
      <c r="E398" s="18" t="s">
        <v>1431</v>
      </c>
      <c r="F398" s="18"/>
      <c r="G398" s="21">
        <f>G399+G402</f>
        <v>22536</v>
      </c>
    </row>
    <row r="399" spans="1:7" ht="60">
      <c r="A399" s="19" t="s">
        <v>662</v>
      </c>
      <c r="B399" s="59" t="s">
        <v>900</v>
      </c>
      <c r="C399" s="18" t="s">
        <v>280</v>
      </c>
      <c r="D399" s="18" t="s">
        <v>465</v>
      </c>
      <c r="E399" s="18" t="s">
        <v>232</v>
      </c>
      <c r="F399" s="18" t="s">
        <v>384</v>
      </c>
      <c r="G399" s="21">
        <f>G400</f>
        <v>22536</v>
      </c>
    </row>
    <row r="400" spans="1:7" ht="24">
      <c r="A400" s="19" t="s">
        <v>785</v>
      </c>
      <c r="B400" s="59" t="s">
        <v>900</v>
      </c>
      <c r="C400" s="18" t="s">
        <v>280</v>
      </c>
      <c r="D400" s="18" t="s">
        <v>465</v>
      </c>
      <c r="E400" s="18" t="s">
        <v>232</v>
      </c>
      <c r="F400" s="18" t="s">
        <v>70</v>
      </c>
      <c r="G400" s="21">
        <f>G401</f>
        <v>22536</v>
      </c>
    </row>
    <row r="401" spans="1:7" ht="24">
      <c r="A401" s="19" t="s">
        <v>68</v>
      </c>
      <c r="B401" s="59" t="s">
        <v>900</v>
      </c>
      <c r="C401" s="18" t="s">
        <v>280</v>
      </c>
      <c r="D401" s="18" t="s">
        <v>465</v>
      </c>
      <c r="E401" s="18" t="s">
        <v>232</v>
      </c>
      <c r="F401" s="18" t="s">
        <v>1807</v>
      </c>
      <c r="G401" s="21">
        <v>22536</v>
      </c>
    </row>
    <row r="402" spans="1:7" ht="24.75" hidden="1">
      <c r="A402" s="19" t="s">
        <v>1119</v>
      </c>
      <c r="B402" s="59" t="s">
        <v>900</v>
      </c>
      <c r="C402" s="18" t="s">
        <v>280</v>
      </c>
      <c r="D402" s="18" t="s">
        <v>465</v>
      </c>
      <c r="E402" s="18" t="s">
        <v>1120</v>
      </c>
      <c r="F402" s="18" t="s">
        <v>384</v>
      </c>
      <c r="G402" s="21">
        <f>G403</f>
        <v>0</v>
      </c>
    </row>
    <row r="403" spans="1:7" ht="24.75" hidden="1">
      <c r="A403" s="19" t="s">
        <v>785</v>
      </c>
      <c r="B403" s="59" t="s">
        <v>900</v>
      </c>
      <c r="C403" s="18" t="s">
        <v>280</v>
      </c>
      <c r="D403" s="18" t="s">
        <v>465</v>
      </c>
      <c r="E403" s="18" t="s">
        <v>1120</v>
      </c>
      <c r="F403" s="18" t="s">
        <v>70</v>
      </c>
      <c r="G403" s="21"/>
    </row>
    <row r="404" spans="1:7" ht="15">
      <c r="A404" s="34" t="s">
        <v>808</v>
      </c>
      <c r="B404" s="59" t="s">
        <v>900</v>
      </c>
      <c r="C404" s="18" t="s">
        <v>280</v>
      </c>
      <c r="D404" s="18" t="s">
        <v>465</v>
      </c>
      <c r="E404" s="18" t="s">
        <v>807</v>
      </c>
      <c r="F404" s="18"/>
      <c r="G404" s="21">
        <f>G405+G408</f>
        <v>4235</v>
      </c>
    </row>
    <row r="405" spans="1:7" ht="24" hidden="1">
      <c r="A405" s="19" t="s">
        <v>1528</v>
      </c>
      <c r="B405" s="59" t="s">
        <v>900</v>
      </c>
      <c r="C405" s="18" t="s">
        <v>280</v>
      </c>
      <c r="D405" s="18" t="s">
        <v>465</v>
      </c>
      <c r="E405" s="60" t="s">
        <v>1519</v>
      </c>
      <c r="F405" s="60"/>
      <c r="G405" s="21">
        <f>G406</f>
        <v>0</v>
      </c>
    </row>
    <row r="406" spans="1:7" ht="24.75" hidden="1">
      <c r="A406" s="19" t="s">
        <v>69</v>
      </c>
      <c r="B406" s="59" t="s">
        <v>900</v>
      </c>
      <c r="C406" s="18" t="s">
        <v>280</v>
      </c>
      <c r="D406" s="18" t="s">
        <v>465</v>
      </c>
      <c r="E406" s="60" t="s">
        <v>1519</v>
      </c>
      <c r="F406" s="60" t="s">
        <v>70</v>
      </c>
      <c r="G406" s="21">
        <f>G407</f>
        <v>0</v>
      </c>
    </row>
    <row r="407" spans="1:7" ht="24.75" hidden="1">
      <c r="A407" s="19" t="s">
        <v>68</v>
      </c>
      <c r="B407" s="59" t="s">
        <v>900</v>
      </c>
      <c r="C407" s="18" t="s">
        <v>280</v>
      </c>
      <c r="D407" s="18" t="s">
        <v>465</v>
      </c>
      <c r="E407" s="60" t="s">
        <v>1519</v>
      </c>
      <c r="F407" s="60" t="s">
        <v>1807</v>
      </c>
      <c r="G407" s="21">
        <v>0</v>
      </c>
    </row>
    <row r="408" spans="1:7" ht="24">
      <c r="A408" s="205" t="s">
        <v>654</v>
      </c>
      <c r="B408" s="59" t="s">
        <v>900</v>
      </c>
      <c r="C408" s="18" t="s">
        <v>280</v>
      </c>
      <c r="D408" s="18" t="s">
        <v>465</v>
      </c>
      <c r="E408" s="60" t="s">
        <v>131</v>
      </c>
      <c r="F408" s="60" t="s">
        <v>384</v>
      </c>
      <c r="G408" s="21">
        <f>G409</f>
        <v>4235</v>
      </c>
    </row>
    <row r="409" spans="1:7" ht="24">
      <c r="A409" s="19" t="s">
        <v>664</v>
      </c>
      <c r="B409" s="59" t="s">
        <v>900</v>
      </c>
      <c r="C409" s="18" t="s">
        <v>280</v>
      </c>
      <c r="D409" s="18" t="s">
        <v>465</v>
      </c>
      <c r="E409" s="60" t="s">
        <v>131</v>
      </c>
      <c r="F409" s="60" t="s">
        <v>1068</v>
      </c>
      <c r="G409" s="21">
        <f>G410+G411+G412+G413</f>
        <v>4235</v>
      </c>
    </row>
    <row r="410" spans="1:7" ht="24.75" hidden="1">
      <c r="A410" s="19" t="s">
        <v>661</v>
      </c>
      <c r="B410" s="59" t="s">
        <v>900</v>
      </c>
      <c r="C410" s="18" t="s">
        <v>280</v>
      </c>
      <c r="D410" s="18" t="s">
        <v>465</v>
      </c>
      <c r="E410" s="60" t="s">
        <v>131</v>
      </c>
      <c r="F410" s="60" t="s">
        <v>1068</v>
      </c>
      <c r="G410" s="21"/>
    </row>
    <row r="411" spans="1:7" ht="24">
      <c r="A411" s="19" t="s">
        <v>723</v>
      </c>
      <c r="B411" s="59" t="s">
        <v>900</v>
      </c>
      <c r="C411" s="18" t="s">
        <v>280</v>
      </c>
      <c r="D411" s="18" t="s">
        <v>465</v>
      </c>
      <c r="E411" s="60" t="s">
        <v>131</v>
      </c>
      <c r="F411" s="60" t="s">
        <v>1068</v>
      </c>
      <c r="G411" s="21">
        <v>2317</v>
      </c>
    </row>
    <row r="412" spans="1:7" ht="60" hidden="1">
      <c r="A412" s="19" t="s">
        <v>655</v>
      </c>
      <c r="B412" s="59" t="s">
        <v>900</v>
      </c>
      <c r="C412" s="18" t="s">
        <v>280</v>
      </c>
      <c r="D412" s="18" t="s">
        <v>465</v>
      </c>
      <c r="E412" s="60" t="s">
        <v>131</v>
      </c>
      <c r="F412" s="60" t="s">
        <v>1068</v>
      </c>
      <c r="G412" s="21"/>
    </row>
    <row r="413" spans="1:7" ht="24">
      <c r="A413" s="19" t="s">
        <v>960</v>
      </c>
      <c r="B413" s="59" t="s">
        <v>900</v>
      </c>
      <c r="C413" s="18" t="s">
        <v>280</v>
      </c>
      <c r="D413" s="18" t="s">
        <v>465</v>
      </c>
      <c r="E413" s="60" t="s">
        <v>131</v>
      </c>
      <c r="F413" s="60" t="s">
        <v>1068</v>
      </c>
      <c r="G413" s="21">
        <v>1918</v>
      </c>
    </row>
    <row r="414" spans="1:7" ht="15">
      <c r="A414" s="103" t="s">
        <v>1740</v>
      </c>
      <c r="B414" s="59" t="s">
        <v>900</v>
      </c>
      <c r="C414" s="18" t="s">
        <v>280</v>
      </c>
      <c r="D414" s="18" t="s">
        <v>281</v>
      </c>
      <c r="E414" s="18"/>
      <c r="F414" s="18"/>
      <c r="G414" s="61">
        <f>G415+G423</f>
        <v>10</v>
      </c>
    </row>
    <row r="415" spans="1:17" s="122" customFormat="1" ht="15">
      <c r="A415" s="34" t="s">
        <v>528</v>
      </c>
      <c r="B415" s="85" t="s">
        <v>900</v>
      </c>
      <c r="C415" s="60" t="s">
        <v>280</v>
      </c>
      <c r="D415" s="60" t="s">
        <v>281</v>
      </c>
      <c r="E415" s="60" t="s">
        <v>529</v>
      </c>
      <c r="F415" s="60"/>
      <c r="G415" s="61">
        <f>G416+G418+G420</f>
        <v>10</v>
      </c>
      <c r="J415" s="293"/>
      <c r="K415" s="293"/>
      <c r="L415" s="293"/>
      <c r="M415" s="293"/>
      <c r="N415" s="293"/>
      <c r="O415" s="293"/>
      <c r="P415" s="293"/>
      <c r="Q415" s="293"/>
    </row>
    <row r="416" spans="1:17" s="122" customFormat="1" ht="24.75" hidden="1">
      <c r="A416" s="38" t="s">
        <v>1126</v>
      </c>
      <c r="B416" s="85" t="s">
        <v>900</v>
      </c>
      <c r="C416" s="60" t="s">
        <v>280</v>
      </c>
      <c r="D416" s="60" t="s">
        <v>281</v>
      </c>
      <c r="E416" s="60" t="s">
        <v>1115</v>
      </c>
      <c r="F416" s="60" t="s">
        <v>384</v>
      </c>
      <c r="G416" s="21">
        <f>G417</f>
        <v>0</v>
      </c>
      <c r="J416" s="293"/>
      <c r="K416" s="293"/>
      <c r="L416" s="293"/>
      <c r="M416" s="293"/>
      <c r="N416" s="293"/>
      <c r="O416" s="293"/>
      <c r="P416" s="293"/>
      <c r="Q416" s="293"/>
    </row>
    <row r="417" spans="1:17" s="122" customFormat="1" ht="24.75" hidden="1">
      <c r="A417" s="19" t="s">
        <v>785</v>
      </c>
      <c r="B417" s="85" t="s">
        <v>900</v>
      </c>
      <c r="C417" s="18" t="s">
        <v>280</v>
      </c>
      <c r="D417" s="18" t="s">
        <v>281</v>
      </c>
      <c r="E417" s="60" t="s">
        <v>1115</v>
      </c>
      <c r="F417" s="18" t="s">
        <v>70</v>
      </c>
      <c r="G417" s="21"/>
      <c r="J417" s="293"/>
      <c r="K417" s="293"/>
      <c r="L417" s="293"/>
      <c r="M417" s="293"/>
      <c r="N417" s="293"/>
      <c r="O417" s="293"/>
      <c r="P417" s="293"/>
      <c r="Q417" s="293"/>
    </row>
    <row r="418" spans="1:17" s="122" customFormat="1" ht="36" hidden="1">
      <c r="A418" s="38" t="s">
        <v>1127</v>
      </c>
      <c r="B418" s="85" t="s">
        <v>900</v>
      </c>
      <c r="C418" s="18" t="s">
        <v>280</v>
      </c>
      <c r="D418" s="18" t="s">
        <v>281</v>
      </c>
      <c r="E418" s="18" t="s">
        <v>1118</v>
      </c>
      <c r="F418" s="18" t="s">
        <v>384</v>
      </c>
      <c r="G418" s="21">
        <f>G419</f>
        <v>0</v>
      </c>
      <c r="J418" s="293"/>
      <c r="K418" s="293"/>
      <c r="L418" s="293"/>
      <c r="M418" s="293"/>
      <c r="N418" s="293"/>
      <c r="O418" s="293"/>
      <c r="P418" s="293"/>
      <c r="Q418" s="293"/>
    </row>
    <row r="419" spans="1:17" s="122" customFormat="1" ht="24.75" hidden="1">
      <c r="A419" s="19" t="s">
        <v>785</v>
      </c>
      <c r="B419" s="85" t="s">
        <v>900</v>
      </c>
      <c r="C419" s="18" t="s">
        <v>280</v>
      </c>
      <c r="D419" s="18" t="s">
        <v>281</v>
      </c>
      <c r="E419" s="18" t="s">
        <v>1118</v>
      </c>
      <c r="F419" s="18" t="s">
        <v>70</v>
      </c>
      <c r="G419" s="21"/>
      <c r="J419" s="293"/>
      <c r="K419" s="293"/>
      <c r="L419" s="293"/>
      <c r="M419" s="293"/>
      <c r="N419" s="293"/>
      <c r="O419" s="293"/>
      <c r="P419" s="293"/>
      <c r="Q419" s="293"/>
    </row>
    <row r="420" spans="1:7" ht="24">
      <c r="A420" s="19" t="s">
        <v>770</v>
      </c>
      <c r="B420" s="85" t="s">
        <v>900</v>
      </c>
      <c r="C420" s="18" t="s">
        <v>280</v>
      </c>
      <c r="D420" s="18" t="s">
        <v>281</v>
      </c>
      <c r="E420" s="18" t="s">
        <v>788</v>
      </c>
      <c r="F420" s="18" t="s">
        <v>384</v>
      </c>
      <c r="G420" s="21">
        <f>G421</f>
        <v>10</v>
      </c>
    </row>
    <row r="421" spans="1:7" ht="24">
      <c r="A421" s="19" t="s">
        <v>963</v>
      </c>
      <c r="B421" s="85" t="s">
        <v>900</v>
      </c>
      <c r="C421" s="18" t="s">
        <v>280</v>
      </c>
      <c r="D421" s="18" t="s">
        <v>281</v>
      </c>
      <c r="E421" s="18" t="s">
        <v>788</v>
      </c>
      <c r="F421" s="18" t="s">
        <v>70</v>
      </c>
      <c r="G421" s="21">
        <f>G422</f>
        <v>10</v>
      </c>
    </row>
    <row r="422" spans="1:7" ht="24">
      <c r="A422" s="19" t="s">
        <v>68</v>
      </c>
      <c r="B422" s="85" t="s">
        <v>900</v>
      </c>
      <c r="C422" s="18" t="s">
        <v>280</v>
      </c>
      <c r="D422" s="18" t="s">
        <v>281</v>
      </c>
      <c r="E422" s="18" t="s">
        <v>788</v>
      </c>
      <c r="F422" s="18" t="s">
        <v>1807</v>
      </c>
      <c r="G422" s="21">
        <v>10</v>
      </c>
    </row>
    <row r="423" spans="1:7" ht="24.75" hidden="1">
      <c r="A423" s="205" t="s">
        <v>654</v>
      </c>
      <c r="B423" s="85" t="s">
        <v>900</v>
      </c>
      <c r="C423" s="18" t="s">
        <v>280</v>
      </c>
      <c r="D423" s="18" t="s">
        <v>281</v>
      </c>
      <c r="E423" s="18" t="s">
        <v>131</v>
      </c>
      <c r="F423" s="18" t="s">
        <v>384</v>
      </c>
      <c r="G423" s="21">
        <f>G424</f>
        <v>0</v>
      </c>
    </row>
    <row r="424" spans="1:7" ht="24.75" hidden="1">
      <c r="A424" s="19" t="s">
        <v>664</v>
      </c>
      <c r="B424" s="85" t="s">
        <v>900</v>
      </c>
      <c r="C424" s="18" t="s">
        <v>280</v>
      </c>
      <c r="D424" s="18" t="s">
        <v>281</v>
      </c>
      <c r="E424" s="18" t="s">
        <v>131</v>
      </c>
      <c r="F424" s="18" t="s">
        <v>1068</v>
      </c>
      <c r="G424" s="21">
        <f>G425</f>
        <v>0</v>
      </c>
    </row>
    <row r="425" spans="1:7" ht="24.75" hidden="1">
      <c r="A425" s="19" t="s">
        <v>1307</v>
      </c>
      <c r="B425" s="85" t="s">
        <v>900</v>
      </c>
      <c r="C425" s="18" t="s">
        <v>280</v>
      </c>
      <c r="D425" s="18" t="s">
        <v>281</v>
      </c>
      <c r="E425" s="18" t="s">
        <v>131</v>
      </c>
      <c r="F425" s="18" t="s">
        <v>1068</v>
      </c>
      <c r="G425" s="21"/>
    </row>
    <row r="426" spans="1:7" ht="15">
      <c r="A426" s="103" t="s">
        <v>1741</v>
      </c>
      <c r="B426" s="59" t="s">
        <v>900</v>
      </c>
      <c r="C426" s="18" t="s">
        <v>280</v>
      </c>
      <c r="D426" s="18" t="s">
        <v>319</v>
      </c>
      <c r="E426" s="18"/>
      <c r="F426" s="18"/>
      <c r="G426" s="61">
        <f>G427+G443+G447</f>
        <v>39397</v>
      </c>
    </row>
    <row r="427" spans="1:7" ht="15">
      <c r="A427" s="34" t="s">
        <v>770</v>
      </c>
      <c r="B427" s="59" t="s">
        <v>900</v>
      </c>
      <c r="C427" s="18" t="s">
        <v>280</v>
      </c>
      <c r="D427" s="18" t="s">
        <v>319</v>
      </c>
      <c r="E427" s="18" t="s">
        <v>241</v>
      </c>
      <c r="F427" s="18"/>
      <c r="G427" s="21">
        <f>G428+G431+G434+G437</f>
        <v>38172</v>
      </c>
    </row>
    <row r="428" spans="1:7" ht="24">
      <c r="A428" s="38" t="s">
        <v>1128</v>
      </c>
      <c r="B428" s="59" t="s">
        <v>900</v>
      </c>
      <c r="C428" s="18" t="s">
        <v>280</v>
      </c>
      <c r="D428" s="18" t="s">
        <v>319</v>
      </c>
      <c r="E428" s="18" t="s">
        <v>1449</v>
      </c>
      <c r="F428" s="18" t="s">
        <v>384</v>
      </c>
      <c r="G428" s="21">
        <f>G429</f>
        <v>31746</v>
      </c>
    </row>
    <row r="429" spans="1:7" ht="24">
      <c r="A429" s="19" t="s">
        <v>785</v>
      </c>
      <c r="B429" s="59" t="s">
        <v>900</v>
      </c>
      <c r="C429" s="18" t="s">
        <v>280</v>
      </c>
      <c r="D429" s="18" t="s">
        <v>319</v>
      </c>
      <c r="E429" s="18" t="s">
        <v>1449</v>
      </c>
      <c r="F429" s="18" t="s">
        <v>70</v>
      </c>
      <c r="G429" s="21">
        <f>G430</f>
        <v>31746</v>
      </c>
    </row>
    <row r="430" spans="1:7" ht="24">
      <c r="A430" s="19" t="s">
        <v>68</v>
      </c>
      <c r="B430" s="59" t="s">
        <v>900</v>
      </c>
      <c r="C430" s="18" t="s">
        <v>280</v>
      </c>
      <c r="D430" s="18" t="s">
        <v>319</v>
      </c>
      <c r="E430" s="18" t="s">
        <v>1449</v>
      </c>
      <c r="F430" s="18" t="s">
        <v>1807</v>
      </c>
      <c r="G430" s="21">
        <v>31746</v>
      </c>
    </row>
    <row r="431" spans="1:7" ht="36">
      <c r="A431" s="38" t="s">
        <v>590</v>
      </c>
      <c r="B431" s="59" t="s">
        <v>900</v>
      </c>
      <c r="C431" s="18" t="s">
        <v>280</v>
      </c>
      <c r="D431" s="18" t="s">
        <v>319</v>
      </c>
      <c r="E431" s="18" t="s">
        <v>1017</v>
      </c>
      <c r="F431" s="18" t="s">
        <v>384</v>
      </c>
      <c r="G431" s="21">
        <f>G432</f>
        <v>621</v>
      </c>
    </row>
    <row r="432" spans="1:7" ht="24">
      <c r="A432" s="19" t="s">
        <v>785</v>
      </c>
      <c r="B432" s="59" t="s">
        <v>900</v>
      </c>
      <c r="C432" s="18" t="s">
        <v>280</v>
      </c>
      <c r="D432" s="18" t="s">
        <v>319</v>
      </c>
      <c r="E432" s="18" t="s">
        <v>1017</v>
      </c>
      <c r="F432" s="18" t="s">
        <v>70</v>
      </c>
      <c r="G432" s="21">
        <f>G433</f>
        <v>621</v>
      </c>
    </row>
    <row r="433" spans="1:7" ht="24">
      <c r="A433" s="19" t="s">
        <v>68</v>
      </c>
      <c r="B433" s="59" t="s">
        <v>900</v>
      </c>
      <c r="C433" s="18" t="s">
        <v>280</v>
      </c>
      <c r="D433" s="18" t="s">
        <v>319</v>
      </c>
      <c r="E433" s="18" t="s">
        <v>1017</v>
      </c>
      <c r="F433" s="18" t="s">
        <v>1807</v>
      </c>
      <c r="G433" s="21">
        <v>621</v>
      </c>
    </row>
    <row r="434" spans="1:7" ht="24">
      <c r="A434" s="19" t="s">
        <v>722</v>
      </c>
      <c r="B434" s="59" t="s">
        <v>900</v>
      </c>
      <c r="C434" s="18" t="s">
        <v>280</v>
      </c>
      <c r="D434" s="18" t="s">
        <v>319</v>
      </c>
      <c r="E434" s="18" t="s">
        <v>1018</v>
      </c>
      <c r="F434" s="18" t="s">
        <v>384</v>
      </c>
      <c r="G434" s="21">
        <f>G435</f>
        <v>300</v>
      </c>
    </row>
    <row r="435" spans="1:7" ht="24">
      <c r="A435" s="19" t="s">
        <v>785</v>
      </c>
      <c r="B435" s="59" t="s">
        <v>900</v>
      </c>
      <c r="C435" s="18" t="s">
        <v>280</v>
      </c>
      <c r="D435" s="18" t="s">
        <v>319</v>
      </c>
      <c r="E435" s="18" t="s">
        <v>1018</v>
      </c>
      <c r="F435" s="18" t="s">
        <v>70</v>
      </c>
      <c r="G435" s="21">
        <f>G436</f>
        <v>300</v>
      </c>
    </row>
    <row r="436" spans="1:7" ht="24">
      <c r="A436" s="19" t="s">
        <v>68</v>
      </c>
      <c r="B436" s="59" t="s">
        <v>900</v>
      </c>
      <c r="C436" s="18" t="s">
        <v>280</v>
      </c>
      <c r="D436" s="18" t="s">
        <v>319</v>
      </c>
      <c r="E436" s="18" t="s">
        <v>1018</v>
      </c>
      <c r="F436" s="18" t="s">
        <v>1807</v>
      </c>
      <c r="G436" s="21">
        <v>300</v>
      </c>
    </row>
    <row r="437" spans="1:7" ht="24">
      <c r="A437" s="19" t="s">
        <v>912</v>
      </c>
      <c r="B437" s="59" t="s">
        <v>900</v>
      </c>
      <c r="C437" s="18" t="s">
        <v>280</v>
      </c>
      <c r="D437" s="18" t="s">
        <v>319</v>
      </c>
      <c r="E437" s="18" t="s">
        <v>1177</v>
      </c>
      <c r="F437" s="18" t="s">
        <v>384</v>
      </c>
      <c r="G437" s="21">
        <f>G438</f>
        <v>5505</v>
      </c>
    </row>
    <row r="438" spans="1:7" ht="24">
      <c r="A438" s="19" t="s">
        <v>785</v>
      </c>
      <c r="B438" s="59" t="s">
        <v>900</v>
      </c>
      <c r="C438" s="18" t="s">
        <v>280</v>
      </c>
      <c r="D438" s="18" t="s">
        <v>319</v>
      </c>
      <c r="E438" s="18" t="s">
        <v>1177</v>
      </c>
      <c r="F438" s="18" t="s">
        <v>70</v>
      </c>
      <c r="G438" s="21">
        <f>G439+G440</f>
        <v>5505</v>
      </c>
    </row>
    <row r="439" spans="1:7" ht="24">
      <c r="A439" s="19" t="s">
        <v>68</v>
      </c>
      <c r="B439" s="59" t="s">
        <v>900</v>
      </c>
      <c r="C439" s="18" t="s">
        <v>280</v>
      </c>
      <c r="D439" s="18" t="s">
        <v>319</v>
      </c>
      <c r="E439" s="18" t="s">
        <v>1177</v>
      </c>
      <c r="F439" s="18" t="s">
        <v>1807</v>
      </c>
      <c r="G439" s="21">
        <f>112+5000+393</f>
        <v>5505</v>
      </c>
    </row>
    <row r="440" spans="1:7" ht="24.75" hidden="1">
      <c r="A440" s="19" t="s">
        <v>664</v>
      </c>
      <c r="B440" s="59" t="s">
        <v>900</v>
      </c>
      <c r="C440" s="18" t="s">
        <v>280</v>
      </c>
      <c r="D440" s="18" t="s">
        <v>319</v>
      </c>
      <c r="E440" s="18" t="s">
        <v>1177</v>
      </c>
      <c r="F440" s="18" t="s">
        <v>1068</v>
      </c>
      <c r="G440" s="21">
        <f>G441+G442</f>
        <v>0</v>
      </c>
    </row>
    <row r="441" spans="1:7" ht="36" hidden="1">
      <c r="A441" s="19" t="s">
        <v>1396</v>
      </c>
      <c r="B441" s="59" t="s">
        <v>900</v>
      </c>
      <c r="C441" s="18" t="s">
        <v>280</v>
      </c>
      <c r="D441" s="18" t="s">
        <v>319</v>
      </c>
      <c r="E441" s="18" t="s">
        <v>1177</v>
      </c>
      <c r="F441" s="18" t="s">
        <v>1068</v>
      </c>
      <c r="G441" s="21"/>
    </row>
    <row r="442" spans="1:7" ht="36" hidden="1">
      <c r="A442" s="19" t="s">
        <v>409</v>
      </c>
      <c r="B442" s="59" t="s">
        <v>900</v>
      </c>
      <c r="C442" s="18" t="s">
        <v>280</v>
      </c>
      <c r="D442" s="18" t="s">
        <v>319</v>
      </c>
      <c r="E442" s="18" t="s">
        <v>410</v>
      </c>
      <c r="F442" s="18" t="s">
        <v>1068</v>
      </c>
      <c r="G442" s="21">
        <f>286.5-286.5</f>
        <v>0</v>
      </c>
    </row>
    <row r="443" spans="1:7" ht="15.75" hidden="1">
      <c r="A443" s="229" t="s">
        <v>1430</v>
      </c>
      <c r="B443" s="59" t="s">
        <v>900</v>
      </c>
      <c r="C443" s="18" t="s">
        <v>280</v>
      </c>
      <c r="D443" s="18" t="s">
        <v>319</v>
      </c>
      <c r="E443" s="18" t="s">
        <v>1431</v>
      </c>
      <c r="F443" s="18"/>
      <c r="G443" s="21">
        <f>G444</f>
        <v>0</v>
      </c>
    </row>
    <row r="444" spans="1:7" ht="36" hidden="1">
      <c r="A444" s="19" t="s">
        <v>1624</v>
      </c>
      <c r="B444" s="59" t="s">
        <v>900</v>
      </c>
      <c r="C444" s="18" t="s">
        <v>280</v>
      </c>
      <c r="D444" s="18" t="s">
        <v>319</v>
      </c>
      <c r="E444" s="18" t="s">
        <v>1508</v>
      </c>
      <c r="F444" s="18" t="s">
        <v>384</v>
      </c>
      <c r="G444" s="21">
        <f>G445</f>
        <v>0</v>
      </c>
    </row>
    <row r="445" spans="1:7" ht="24.75" hidden="1">
      <c r="A445" s="19" t="s">
        <v>785</v>
      </c>
      <c r="B445" s="59" t="s">
        <v>900</v>
      </c>
      <c r="C445" s="18" t="s">
        <v>280</v>
      </c>
      <c r="D445" s="18" t="s">
        <v>319</v>
      </c>
      <c r="E445" s="18" t="s">
        <v>1508</v>
      </c>
      <c r="F445" s="18" t="s">
        <v>70</v>
      </c>
      <c r="G445" s="21"/>
    </row>
    <row r="446" spans="1:7" ht="24.75" hidden="1">
      <c r="A446" s="19" t="s">
        <v>68</v>
      </c>
      <c r="B446" s="59" t="s">
        <v>900</v>
      </c>
      <c r="C446" s="18" t="s">
        <v>280</v>
      </c>
      <c r="D446" s="18" t="s">
        <v>319</v>
      </c>
      <c r="E446" s="18" t="s">
        <v>1508</v>
      </c>
      <c r="F446" s="18" t="s">
        <v>1807</v>
      </c>
      <c r="G446" s="21"/>
    </row>
    <row r="447" spans="1:7" ht="15">
      <c r="A447" s="34" t="s">
        <v>808</v>
      </c>
      <c r="B447" s="59" t="s">
        <v>900</v>
      </c>
      <c r="C447" s="18" t="s">
        <v>280</v>
      </c>
      <c r="D447" s="18" t="s">
        <v>319</v>
      </c>
      <c r="E447" s="18" t="s">
        <v>807</v>
      </c>
      <c r="F447" s="18"/>
      <c r="G447" s="21">
        <f>G448</f>
        <v>1225</v>
      </c>
    </row>
    <row r="448" spans="1:7" ht="24">
      <c r="A448" s="205" t="s">
        <v>654</v>
      </c>
      <c r="B448" s="59" t="s">
        <v>900</v>
      </c>
      <c r="C448" s="18" t="s">
        <v>280</v>
      </c>
      <c r="D448" s="18" t="s">
        <v>319</v>
      </c>
      <c r="E448" s="60" t="s">
        <v>131</v>
      </c>
      <c r="F448" s="60" t="s">
        <v>384</v>
      </c>
      <c r="G448" s="21">
        <f>G449</f>
        <v>1225</v>
      </c>
    </row>
    <row r="449" spans="1:7" ht="24">
      <c r="A449" s="19" t="s">
        <v>69</v>
      </c>
      <c r="B449" s="59" t="s">
        <v>900</v>
      </c>
      <c r="C449" s="18" t="s">
        <v>280</v>
      </c>
      <c r="D449" s="18" t="s">
        <v>319</v>
      </c>
      <c r="E449" s="60" t="s">
        <v>131</v>
      </c>
      <c r="F449" s="60" t="s">
        <v>70</v>
      </c>
      <c r="G449" s="21">
        <f>G451</f>
        <v>1225</v>
      </c>
    </row>
    <row r="450" spans="1:7" ht="24.75" hidden="1">
      <c r="A450" s="19" t="s">
        <v>68</v>
      </c>
      <c r="B450" s="59" t="s">
        <v>900</v>
      </c>
      <c r="C450" s="18" t="s">
        <v>280</v>
      </c>
      <c r="D450" s="18" t="s">
        <v>319</v>
      </c>
      <c r="E450" s="60" t="s">
        <v>131</v>
      </c>
      <c r="F450" s="60" t="s">
        <v>1807</v>
      </c>
      <c r="G450" s="21">
        <v>0</v>
      </c>
    </row>
    <row r="451" spans="1:7" ht="24">
      <c r="A451" s="19" t="s">
        <v>664</v>
      </c>
      <c r="B451" s="59" t="s">
        <v>900</v>
      </c>
      <c r="C451" s="18" t="s">
        <v>280</v>
      </c>
      <c r="D451" s="18" t="s">
        <v>319</v>
      </c>
      <c r="E451" s="60" t="s">
        <v>131</v>
      </c>
      <c r="F451" s="60" t="s">
        <v>1068</v>
      </c>
      <c r="G451" s="21">
        <f>G452+G453+G454+G455</f>
        <v>1225</v>
      </c>
    </row>
    <row r="452" spans="1:7" ht="24">
      <c r="A452" s="19" t="s">
        <v>723</v>
      </c>
      <c r="B452" s="59" t="s">
        <v>900</v>
      </c>
      <c r="C452" s="18" t="s">
        <v>280</v>
      </c>
      <c r="D452" s="18" t="s">
        <v>319</v>
      </c>
      <c r="E452" s="60" t="s">
        <v>131</v>
      </c>
      <c r="F452" s="60" t="s">
        <v>1068</v>
      </c>
      <c r="G452" s="21">
        <v>1225</v>
      </c>
    </row>
    <row r="453" spans="1:7" ht="48" hidden="1">
      <c r="A453" s="19" t="s">
        <v>1397</v>
      </c>
      <c r="B453" s="59" t="s">
        <v>900</v>
      </c>
      <c r="C453" s="18" t="s">
        <v>280</v>
      </c>
      <c r="D453" s="18" t="s">
        <v>319</v>
      </c>
      <c r="E453" s="60" t="s">
        <v>131</v>
      </c>
      <c r="F453" s="60" t="s">
        <v>1068</v>
      </c>
      <c r="G453" s="21"/>
    </row>
    <row r="454" spans="1:7" ht="36" hidden="1">
      <c r="A454" s="19" t="s">
        <v>1398</v>
      </c>
      <c r="B454" s="59" t="s">
        <v>900</v>
      </c>
      <c r="C454" s="18" t="s">
        <v>280</v>
      </c>
      <c r="D454" s="18" t="s">
        <v>319</v>
      </c>
      <c r="E454" s="60" t="s">
        <v>131</v>
      </c>
      <c r="F454" s="60" t="s">
        <v>1068</v>
      </c>
      <c r="G454" s="21"/>
    </row>
    <row r="455" spans="1:7" ht="24.75" hidden="1">
      <c r="A455" s="19" t="s">
        <v>1399</v>
      </c>
      <c r="B455" s="59" t="s">
        <v>900</v>
      </c>
      <c r="C455" s="18" t="s">
        <v>280</v>
      </c>
      <c r="D455" s="18" t="s">
        <v>319</v>
      </c>
      <c r="E455" s="60" t="s">
        <v>131</v>
      </c>
      <c r="F455" s="60" t="s">
        <v>1068</v>
      </c>
      <c r="G455" s="21"/>
    </row>
    <row r="456" spans="1:7" ht="24">
      <c r="A456" s="103" t="s">
        <v>1178</v>
      </c>
      <c r="B456" s="59" t="s">
        <v>900</v>
      </c>
      <c r="C456" s="18" t="s">
        <v>280</v>
      </c>
      <c r="D456" s="18" t="s">
        <v>275</v>
      </c>
      <c r="E456" s="18"/>
      <c r="F456" s="18"/>
      <c r="G456" s="21">
        <f>G457+G470</f>
        <v>11015</v>
      </c>
    </row>
    <row r="457" spans="1:7" ht="18.75" customHeight="1">
      <c r="A457" s="34" t="s">
        <v>1308</v>
      </c>
      <c r="B457" s="59" t="s">
        <v>900</v>
      </c>
      <c r="C457" s="18" t="s">
        <v>280</v>
      </c>
      <c r="D457" s="18" t="s">
        <v>275</v>
      </c>
      <c r="E457" s="18" t="s">
        <v>1180</v>
      </c>
      <c r="F457" s="18" t="s">
        <v>384</v>
      </c>
      <c r="G457" s="21">
        <f>G458+G461+G464+G467</f>
        <v>10895</v>
      </c>
    </row>
    <row r="458" spans="1:7" ht="30" customHeight="1">
      <c r="A458" s="38" t="s">
        <v>1400</v>
      </c>
      <c r="B458" s="59" t="s">
        <v>900</v>
      </c>
      <c r="C458" s="18" t="s">
        <v>280</v>
      </c>
      <c r="D458" s="18" t="s">
        <v>275</v>
      </c>
      <c r="E458" s="18" t="s">
        <v>1019</v>
      </c>
      <c r="F458" s="18" t="s">
        <v>384</v>
      </c>
      <c r="G458" s="21">
        <f>G459</f>
        <v>9553</v>
      </c>
    </row>
    <row r="459" spans="1:7" ht="18.75" customHeight="1">
      <c r="A459" s="19" t="s">
        <v>785</v>
      </c>
      <c r="B459" s="59" t="s">
        <v>900</v>
      </c>
      <c r="C459" s="18" t="s">
        <v>280</v>
      </c>
      <c r="D459" s="18" t="s">
        <v>275</v>
      </c>
      <c r="E459" s="18" t="s">
        <v>1019</v>
      </c>
      <c r="F459" s="18" t="s">
        <v>70</v>
      </c>
      <c r="G459" s="21">
        <f>G460</f>
        <v>9553</v>
      </c>
    </row>
    <row r="460" spans="1:7" ht="21" customHeight="1">
      <c r="A460" s="19" t="s">
        <v>68</v>
      </c>
      <c r="B460" s="59" t="s">
        <v>900</v>
      </c>
      <c r="C460" s="18" t="s">
        <v>280</v>
      </c>
      <c r="D460" s="18" t="s">
        <v>275</v>
      </c>
      <c r="E460" s="18" t="s">
        <v>1019</v>
      </c>
      <c r="F460" s="18" t="s">
        <v>1807</v>
      </c>
      <c r="G460" s="21">
        <v>9553</v>
      </c>
    </row>
    <row r="461" spans="1:7" ht="37.5" customHeight="1">
      <c r="A461" s="38" t="s">
        <v>1401</v>
      </c>
      <c r="B461" s="59" t="s">
        <v>900</v>
      </c>
      <c r="C461" s="18" t="s">
        <v>280</v>
      </c>
      <c r="D461" s="18" t="s">
        <v>275</v>
      </c>
      <c r="E461" s="18" t="s">
        <v>1020</v>
      </c>
      <c r="F461" s="18" t="s">
        <v>384</v>
      </c>
      <c r="G461" s="21">
        <f>G462</f>
        <v>1036</v>
      </c>
    </row>
    <row r="462" spans="1:7" ht="18.75" customHeight="1">
      <c r="A462" s="19" t="s">
        <v>785</v>
      </c>
      <c r="B462" s="59" t="s">
        <v>900</v>
      </c>
      <c r="C462" s="18" t="s">
        <v>280</v>
      </c>
      <c r="D462" s="18" t="s">
        <v>275</v>
      </c>
      <c r="E462" s="18" t="s">
        <v>1020</v>
      </c>
      <c r="F462" s="18" t="s">
        <v>70</v>
      </c>
      <c r="G462" s="21">
        <f>G463</f>
        <v>1036</v>
      </c>
    </row>
    <row r="463" spans="1:7" ht="24.75" customHeight="1">
      <c r="A463" s="19" t="s">
        <v>68</v>
      </c>
      <c r="B463" s="59" t="s">
        <v>900</v>
      </c>
      <c r="C463" s="18" t="s">
        <v>280</v>
      </c>
      <c r="D463" s="18" t="s">
        <v>275</v>
      </c>
      <c r="E463" s="18" t="s">
        <v>1020</v>
      </c>
      <c r="F463" s="18" t="s">
        <v>1807</v>
      </c>
      <c r="G463" s="21">
        <v>1036</v>
      </c>
    </row>
    <row r="464" spans="1:7" ht="24.75" customHeight="1">
      <c r="A464" s="19" t="s">
        <v>721</v>
      </c>
      <c r="B464" s="59" t="s">
        <v>900</v>
      </c>
      <c r="C464" s="18" t="s">
        <v>280</v>
      </c>
      <c r="D464" s="18" t="s">
        <v>275</v>
      </c>
      <c r="E464" s="18" t="s">
        <v>1021</v>
      </c>
      <c r="F464" s="18" t="s">
        <v>384</v>
      </c>
      <c r="G464" s="21">
        <f>G465</f>
        <v>300</v>
      </c>
    </row>
    <row r="465" spans="1:7" ht="18.75" customHeight="1">
      <c r="A465" s="19" t="s">
        <v>785</v>
      </c>
      <c r="B465" s="59" t="s">
        <v>900</v>
      </c>
      <c r="C465" s="18" t="s">
        <v>280</v>
      </c>
      <c r="D465" s="18" t="s">
        <v>275</v>
      </c>
      <c r="E465" s="18" t="s">
        <v>1021</v>
      </c>
      <c r="F465" s="18" t="s">
        <v>70</v>
      </c>
      <c r="G465" s="21">
        <v>300</v>
      </c>
    </row>
    <row r="466" spans="1:7" ht="25.5" customHeight="1">
      <c r="A466" s="19" t="s">
        <v>68</v>
      </c>
      <c r="B466" s="59" t="s">
        <v>900</v>
      </c>
      <c r="C466" s="18" t="s">
        <v>280</v>
      </c>
      <c r="D466" s="18" t="s">
        <v>275</v>
      </c>
      <c r="E466" s="18" t="s">
        <v>1021</v>
      </c>
      <c r="F466" s="18" t="s">
        <v>1807</v>
      </c>
      <c r="G466" s="21">
        <v>300</v>
      </c>
    </row>
    <row r="467" spans="1:7" ht="18.75" customHeight="1">
      <c r="A467" s="38" t="s">
        <v>912</v>
      </c>
      <c r="B467" s="59" t="s">
        <v>900</v>
      </c>
      <c r="C467" s="18" t="s">
        <v>280</v>
      </c>
      <c r="D467" s="18" t="s">
        <v>275</v>
      </c>
      <c r="E467" s="18" t="s">
        <v>1181</v>
      </c>
      <c r="F467" s="18" t="s">
        <v>384</v>
      </c>
      <c r="G467" s="21">
        <f>G468</f>
        <v>6</v>
      </c>
    </row>
    <row r="468" spans="1:7" ht="18.75" customHeight="1">
      <c r="A468" s="19" t="s">
        <v>785</v>
      </c>
      <c r="B468" s="59" t="s">
        <v>900</v>
      </c>
      <c r="C468" s="18" t="s">
        <v>280</v>
      </c>
      <c r="D468" s="18" t="s">
        <v>275</v>
      </c>
      <c r="E468" s="18" t="s">
        <v>1181</v>
      </c>
      <c r="F468" s="18" t="s">
        <v>70</v>
      </c>
      <c r="G468" s="21">
        <f>G469</f>
        <v>6</v>
      </c>
    </row>
    <row r="469" spans="1:7" ht="24">
      <c r="A469" s="19" t="s">
        <v>68</v>
      </c>
      <c r="B469" s="59" t="s">
        <v>900</v>
      </c>
      <c r="C469" s="18" t="s">
        <v>280</v>
      </c>
      <c r="D469" s="18" t="s">
        <v>275</v>
      </c>
      <c r="E469" s="18" t="s">
        <v>1181</v>
      </c>
      <c r="F469" s="18" t="s">
        <v>1807</v>
      </c>
      <c r="G469" s="21">
        <v>6</v>
      </c>
    </row>
    <row r="470" spans="1:7" ht="24">
      <c r="A470" s="205" t="s">
        <v>654</v>
      </c>
      <c r="B470" s="59" t="s">
        <v>900</v>
      </c>
      <c r="C470" s="18" t="s">
        <v>280</v>
      </c>
      <c r="D470" s="18" t="s">
        <v>275</v>
      </c>
      <c r="E470" s="18" t="s">
        <v>131</v>
      </c>
      <c r="F470" s="18" t="s">
        <v>384</v>
      </c>
      <c r="G470" s="21">
        <f>G471</f>
        <v>120</v>
      </c>
    </row>
    <row r="471" spans="1:7" ht="24">
      <c r="A471" s="19" t="s">
        <v>664</v>
      </c>
      <c r="B471" s="59" t="s">
        <v>900</v>
      </c>
      <c r="C471" s="18" t="s">
        <v>280</v>
      </c>
      <c r="D471" s="18" t="s">
        <v>275</v>
      </c>
      <c r="E471" s="18" t="s">
        <v>131</v>
      </c>
      <c r="F471" s="42" t="s">
        <v>1068</v>
      </c>
      <c r="G471" s="21">
        <f>G472+G473</f>
        <v>120</v>
      </c>
    </row>
    <row r="472" spans="1:7" ht="24">
      <c r="A472" s="19" t="s">
        <v>1582</v>
      </c>
      <c r="B472" s="59" t="s">
        <v>900</v>
      </c>
      <c r="C472" s="18" t="s">
        <v>280</v>
      </c>
      <c r="D472" s="18" t="s">
        <v>275</v>
      </c>
      <c r="E472" s="18" t="s">
        <v>131</v>
      </c>
      <c r="F472" s="42" t="s">
        <v>1068</v>
      </c>
      <c r="G472" s="21">
        <v>120</v>
      </c>
    </row>
    <row r="473" spans="1:7" ht="24.75" hidden="1">
      <c r="A473" s="19" t="s">
        <v>960</v>
      </c>
      <c r="B473" s="59" t="s">
        <v>900</v>
      </c>
      <c r="C473" s="18" t="s">
        <v>280</v>
      </c>
      <c r="D473" s="18" t="s">
        <v>275</v>
      </c>
      <c r="E473" s="18" t="s">
        <v>131</v>
      </c>
      <c r="F473" s="42" t="s">
        <v>1068</v>
      </c>
      <c r="G473" s="21"/>
    </row>
    <row r="474" spans="1:7" ht="15">
      <c r="A474" s="43" t="s">
        <v>551</v>
      </c>
      <c r="B474" s="59" t="s">
        <v>900</v>
      </c>
      <c r="C474" s="18" t="s">
        <v>280</v>
      </c>
      <c r="D474" s="18" t="s">
        <v>280</v>
      </c>
      <c r="E474" s="18"/>
      <c r="F474" s="18"/>
      <c r="G474" s="21">
        <f>G475+G484</f>
        <v>30504</v>
      </c>
    </row>
    <row r="475" spans="1:7" ht="36">
      <c r="A475" s="33" t="s">
        <v>1336</v>
      </c>
      <c r="B475" s="59" t="s">
        <v>900</v>
      </c>
      <c r="C475" s="18" t="s">
        <v>280</v>
      </c>
      <c r="D475" s="18" t="s">
        <v>280</v>
      </c>
      <c r="E475" s="18" t="s">
        <v>1337</v>
      </c>
      <c r="F475" s="42"/>
      <c r="G475" s="21">
        <f>G476+G482</f>
        <v>12314</v>
      </c>
    </row>
    <row r="476" spans="1:7" ht="24">
      <c r="A476" s="19" t="s">
        <v>1210</v>
      </c>
      <c r="B476" s="59" t="s">
        <v>900</v>
      </c>
      <c r="C476" s="18" t="s">
        <v>280</v>
      </c>
      <c r="D476" s="18" t="s">
        <v>280</v>
      </c>
      <c r="E476" s="18" t="s">
        <v>1111</v>
      </c>
      <c r="F476" s="42" t="s">
        <v>384</v>
      </c>
      <c r="G476" s="21">
        <f>G477+G478+G480+G481</f>
        <v>12306</v>
      </c>
    </row>
    <row r="477" spans="1:7" ht="24">
      <c r="A477" s="19" t="s">
        <v>613</v>
      </c>
      <c r="B477" s="59" t="s">
        <v>900</v>
      </c>
      <c r="C477" s="18" t="s">
        <v>280</v>
      </c>
      <c r="D477" s="18" t="s">
        <v>280</v>
      </c>
      <c r="E477" s="18" t="s">
        <v>1111</v>
      </c>
      <c r="F477" s="42" t="s">
        <v>614</v>
      </c>
      <c r="G477" s="21">
        <f>6010.9+1815.3</f>
        <v>7826.2</v>
      </c>
    </row>
    <row r="478" spans="1:7" ht="24">
      <c r="A478" s="38" t="s">
        <v>644</v>
      </c>
      <c r="B478" s="59" t="s">
        <v>900</v>
      </c>
      <c r="C478" s="18" t="s">
        <v>280</v>
      </c>
      <c r="D478" s="18" t="s">
        <v>280</v>
      </c>
      <c r="E478" s="18" t="s">
        <v>1111</v>
      </c>
      <c r="F478" s="42" t="s">
        <v>272</v>
      </c>
      <c r="G478" s="21">
        <f>G479</f>
        <v>364.8</v>
      </c>
    </row>
    <row r="479" spans="1:7" ht="24">
      <c r="A479" s="285" t="s">
        <v>929</v>
      </c>
      <c r="B479" s="59" t="s">
        <v>900</v>
      </c>
      <c r="C479" s="18" t="s">
        <v>280</v>
      </c>
      <c r="D479" s="18" t="s">
        <v>280</v>
      </c>
      <c r="E479" s="18" t="s">
        <v>1111</v>
      </c>
      <c r="F479" s="42" t="s">
        <v>930</v>
      </c>
      <c r="G479" s="21">
        <f>66+152+146.8</f>
        <v>364.8</v>
      </c>
    </row>
    <row r="480" spans="1:7" ht="24">
      <c r="A480" s="19" t="s">
        <v>613</v>
      </c>
      <c r="B480" s="59" t="s">
        <v>900</v>
      </c>
      <c r="C480" s="18" t="s">
        <v>280</v>
      </c>
      <c r="D480" s="18" t="s">
        <v>280</v>
      </c>
      <c r="E480" s="18" t="s">
        <v>1402</v>
      </c>
      <c r="F480" s="42" t="s">
        <v>614</v>
      </c>
      <c r="G480" s="21">
        <v>4088</v>
      </c>
    </row>
    <row r="481" spans="1:7" ht="24">
      <c r="A481" s="19" t="s">
        <v>328</v>
      </c>
      <c r="B481" s="59" t="s">
        <v>900</v>
      </c>
      <c r="C481" s="18" t="s">
        <v>280</v>
      </c>
      <c r="D481" s="18" t="s">
        <v>280</v>
      </c>
      <c r="E481" s="18" t="s">
        <v>1402</v>
      </c>
      <c r="F481" s="42" t="s">
        <v>326</v>
      </c>
      <c r="G481" s="21">
        <v>27</v>
      </c>
    </row>
    <row r="482" spans="1:7" ht="24">
      <c r="A482" s="286" t="s">
        <v>815</v>
      </c>
      <c r="B482" s="59" t="s">
        <v>900</v>
      </c>
      <c r="C482" s="18" t="s">
        <v>280</v>
      </c>
      <c r="D482" s="18" t="s">
        <v>280</v>
      </c>
      <c r="E482" s="18" t="s">
        <v>691</v>
      </c>
      <c r="F482" s="42" t="s">
        <v>384</v>
      </c>
      <c r="G482" s="21">
        <f>G483</f>
        <v>8</v>
      </c>
    </row>
    <row r="483" spans="1:7" ht="24">
      <c r="A483" s="19" t="s">
        <v>815</v>
      </c>
      <c r="B483" s="59" t="s">
        <v>900</v>
      </c>
      <c r="C483" s="18" t="s">
        <v>280</v>
      </c>
      <c r="D483" s="18" t="s">
        <v>280</v>
      </c>
      <c r="E483" s="18" t="s">
        <v>691</v>
      </c>
      <c r="F483" s="42" t="s">
        <v>635</v>
      </c>
      <c r="G483" s="21">
        <v>8</v>
      </c>
    </row>
    <row r="484" spans="1:7" ht="52.5" customHeight="1">
      <c r="A484" s="34" t="s">
        <v>194</v>
      </c>
      <c r="B484" s="59" t="s">
        <v>900</v>
      </c>
      <c r="C484" s="18" t="s">
        <v>280</v>
      </c>
      <c r="D484" s="18" t="s">
        <v>280</v>
      </c>
      <c r="E484" s="18" t="s">
        <v>916</v>
      </c>
      <c r="F484" s="42"/>
      <c r="G484" s="21">
        <f>G485</f>
        <v>18190</v>
      </c>
    </row>
    <row r="485" spans="1:7" ht="24">
      <c r="A485" s="30" t="s">
        <v>912</v>
      </c>
      <c r="B485" s="59" t="s">
        <v>900</v>
      </c>
      <c r="C485" s="18" t="s">
        <v>280</v>
      </c>
      <c r="D485" s="18" t="s">
        <v>280</v>
      </c>
      <c r="E485" s="18" t="s">
        <v>1360</v>
      </c>
      <c r="F485" s="42" t="s">
        <v>384</v>
      </c>
      <c r="G485" s="21">
        <f>G486</f>
        <v>18190</v>
      </c>
    </row>
    <row r="486" spans="1:7" ht="24">
      <c r="A486" s="19" t="s">
        <v>785</v>
      </c>
      <c r="B486" s="59" t="s">
        <v>900</v>
      </c>
      <c r="C486" s="18" t="s">
        <v>280</v>
      </c>
      <c r="D486" s="18" t="s">
        <v>280</v>
      </c>
      <c r="E486" s="18" t="s">
        <v>1360</v>
      </c>
      <c r="F486" s="42" t="s">
        <v>70</v>
      </c>
      <c r="G486" s="21">
        <f>G487</f>
        <v>18190</v>
      </c>
    </row>
    <row r="487" spans="1:7" ht="24">
      <c r="A487" s="19" t="s">
        <v>68</v>
      </c>
      <c r="B487" s="59" t="s">
        <v>900</v>
      </c>
      <c r="C487" s="18" t="s">
        <v>280</v>
      </c>
      <c r="D487" s="18" t="s">
        <v>280</v>
      </c>
      <c r="E487" s="18" t="s">
        <v>1360</v>
      </c>
      <c r="F487" s="42" t="s">
        <v>1807</v>
      </c>
      <c r="G487" s="21">
        <f>18190</f>
        <v>18190</v>
      </c>
    </row>
    <row r="488" spans="1:7" ht="15.75" customHeight="1" hidden="1">
      <c r="A488" s="62" t="s">
        <v>269</v>
      </c>
      <c r="B488" s="59" t="s">
        <v>900</v>
      </c>
      <c r="C488" s="18" t="s">
        <v>278</v>
      </c>
      <c r="D488" s="18"/>
      <c r="E488" s="18"/>
      <c r="F488" s="18"/>
      <c r="G488" s="21">
        <f>G489</f>
        <v>0</v>
      </c>
    </row>
    <row r="489" spans="1:7" ht="18.75" customHeight="1" hidden="1">
      <c r="A489" s="32" t="s">
        <v>62</v>
      </c>
      <c r="B489" s="59" t="s">
        <v>900</v>
      </c>
      <c r="C489" s="18" t="s">
        <v>278</v>
      </c>
      <c r="D489" s="18" t="s">
        <v>281</v>
      </c>
      <c r="E489" s="18"/>
      <c r="F489" s="18"/>
      <c r="G489" s="21">
        <f>G490</f>
        <v>0</v>
      </c>
    </row>
    <row r="490" spans="1:7" ht="20.25" customHeight="1" hidden="1">
      <c r="A490" s="33" t="s">
        <v>360</v>
      </c>
      <c r="B490" s="59" t="s">
        <v>900</v>
      </c>
      <c r="C490" s="18" t="s">
        <v>278</v>
      </c>
      <c r="D490" s="18" t="s">
        <v>281</v>
      </c>
      <c r="E490" s="18" t="s">
        <v>63</v>
      </c>
      <c r="F490" s="18"/>
      <c r="G490" s="21">
        <f>G491</f>
        <v>0</v>
      </c>
    </row>
    <row r="491" spans="1:7" ht="18.75" customHeight="1" hidden="1">
      <c r="A491" s="19" t="s">
        <v>1146</v>
      </c>
      <c r="B491" s="59" t="s">
        <v>900</v>
      </c>
      <c r="C491" s="18" t="s">
        <v>278</v>
      </c>
      <c r="D491" s="18" t="s">
        <v>281</v>
      </c>
      <c r="E491" s="18" t="s">
        <v>63</v>
      </c>
      <c r="F491" s="18" t="s">
        <v>64</v>
      </c>
      <c r="G491" s="21">
        <v>0</v>
      </c>
    </row>
    <row r="492" spans="1:7" ht="23.25" customHeight="1" hidden="1">
      <c r="A492" s="19" t="s">
        <v>1147</v>
      </c>
      <c r="B492" s="59" t="s">
        <v>900</v>
      </c>
      <c r="C492" s="18" t="s">
        <v>280</v>
      </c>
      <c r="D492" s="18" t="s">
        <v>278</v>
      </c>
      <c r="E492" s="18" t="s">
        <v>1148</v>
      </c>
      <c r="F492" s="42" t="s">
        <v>1149</v>
      </c>
      <c r="G492" s="21"/>
    </row>
    <row r="493" spans="1:7" ht="21" customHeight="1" hidden="1">
      <c r="A493" s="19" t="s">
        <v>269</v>
      </c>
      <c r="B493" s="59" t="s">
        <v>900</v>
      </c>
      <c r="C493" s="18" t="s">
        <v>278</v>
      </c>
      <c r="D493" s="18"/>
      <c r="E493" s="18"/>
      <c r="F493" s="42"/>
      <c r="G493" s="21">
        <f>G494</f>
        <v>0</v>
      </c>
    </row>
    <row r="494" spans="1:7" ht="18" customHeight="1" hidden="1">
      <c r="A494" s="32" t="s">
        <v>62</v>
      </c>
      <c r="B494" s="59" t="s">
        <v>900</v>
      </c>
      <c r="C494" s="18" t="s">
        <v>278</v>
      </c>
      <c r="D494" s="18" t="s">
        <v>281</v>
      </c>
      <c r="E494" s="18"/>
      <c r="F494" s="42"/>
      <c r="G494" s="21">
        <f>G495</f>
        <v>0</v>
      </c>
    </row>
    <row r="495" spans="1:7" ht="18.75" customHeight="1" hidden="1">
      <c r="A495" s="33" t="s">
        <v>1592</v>
      </c>
      <c r="B495" s="59" t="s">
        <v>900</v>
      </c>
      <c r="C495" s="18" t="s">
        <v>278</v>
      </c>
      <c r="D495" s="18" t="s">
        <v>281</v>
      </c>
      <c r="E495" s="18" t="s">
        <v>1154</v>
      </c>
      <c r="F495" s="42"/>
      <c r="G495" s="21">
        <f>G496</f>
        <v>0</v>
      </c>
    </row>
    <row r="496" spans="1:7" ht="20.25" customHeight="1" hidden="1">
      <c r="A496" s="19" t="s">
        <v>605</v>
      </c>
      <c r="B496" s="59" t="s">
        <v>900</v>
      </c>
      <c r="C496" s="18" t="s">
        <v>278</v>
      </c>
      <c r="D496" s="18" t="s">
        <v>281</v>
      </c>
      <c r="E496" s="18" t="s">
        <v>1426</v>
      </c>
      <c r="F496" s="42"/>
      <c r="G496" s="21">
        <f>G497+G499</f>
        <v>0</v>
      </c>
    </row>
    <row r="497" spans="1:7" ht="20.25" customHeight="1" hidden="1">
      <c r="A497" s="19" t="s">
        <v>1627</v>
      </c>
      <c r="B497" s="59" t="s">
        <v>900</v>
      </c>
      <c r="C497" s="18" t="s">
        <v>278</v>
      </c>
      <c r="D497" s="18" t="s">
        <v>281</v>
      </c>
      <c r="E497" s="18" t="s">
        <v>368</v>
      </c>
      <c r="F497" s="42" t="s">
        <v>384</v>
      </c>
      <c r="G497" s="21">
        <f>G498</f>
        <v>0</v>
      </c>
    </row>
    <row r="498" spans="1:7" ht="15.75" customHeight="1" hidden="1">
      <c r="A498" s="19" t="s">
        <v>1005</v>
      </c>
      <c r="B498" s="59" t="s">
        <v>900</v>
      </c>
      <c r="C498" s="18" t="s">
        <v>278</v>
      </c>
      <c r="D498" s="18" t="s">
        <v>281</v>
      </c>
      <c r="E498" s="18" t="s">
        <v>368</v>
      </c>
      <c r="F498" s="42" t="s">
        <v>116</v>
      </c>
      <c r="G498" s="21"/>
    </row>
    <row r="499" spans="1:7" ht="21" customHeight="1" hidden="1">
      <c r="A499" s="19" t="s">
        <v>352</v>
      </c>
      <c r="B499" s="59" t="s">
        <v>900</v>
      </c>
      <c r="C499" s="18" t="s">
        <v>278</v>
      </c>
      <c r="D499" s="18" t="s">
        <v>281</v>
      </c>
      <c r="E499" s="18" t="s">
        <v>369</v>
      </c>
      <c r="F499" s="42"/>
      <c r="G499" s="21">
        <f>G500</f>
        <v>0</v>
      </c>
    </row>
    <row r="500" spans="1:7" ht="21" customHeight="1" hidden="1">
      <c r="A500" s="19" t="s">
        <v>1005</v>
      </c>
      <c r="B500" s="59" t="s">
        <v>900</v>
      </c>
      <c r="C500" s="18" t="s">
        <v>278</v>
      </c>
      <c r="D500" s="18" t="s">
        <v>281</v>
      </c>
      <c r="E500" s="18" t="s">
        <v>369</v>
      </c>
      <c r="F500" s="42" t="s">
        <v>116</v>
      </c>
      <c r="G500" s="21"/>
    </row>
    <row r="501" spans="1:7" ht="18.75" customHeight="1">
      <c r="A501" s="56" t="s">
        <v>901</v>
      </c>
      <c r="B501" s="57" t="s">
        <v>902</v>
      </c>
      <c r="C501" s="57"/>
      <c r="D501" s="57"/>
      <c r="E501" s="57"/>
      <c r="F501" s="57"/>
      <c r="G501" s="58">
        <f>G506+G510+G519+G578+G658</f>
        <v>520114</v>
      </c>
    </row>
    <row r="502" spans="1:7" ht="26.25" customHeight="1" hidden="1">
      <c r="A502" s="68" t="s">
        <v>270</v>
      </c>
      <c r="B502" s="59" t="s">
        <v>902</v>
      </c>
      <c r="C502" s="60" t="s">
        <v>281</v>
      </c>
      <c r="D502" s="60"/>
      <c r="E502" s="60"/>
      <c r="F502" s="60"/>
      <c r="G502" s="21">
        <f>G503</f>
        <v>0</v>
      </c>
    </row>
    <row r="503" spans="1:7" ht="30" customHeight="1" hidden="1">
      <c r="A503" s="32" t="s">
        <v>107</v>
      </c>
      <c r="B503" s="59" t="s">
        <v>902</v>
      </c>
      <c r="C503" s="18" t="s">
        <v>281</v>
      </c>
      <c r="D503" s="18" t="s">
        <v>1512</v>
      </c>
      <c r="E503" s="18"/>
      <c r="F503" s="18"/>
      <c r="G503" s="21">
        <f>G504</f>
        <v>0</v>
      </c>
    </row>
    <row r="504" spans="1:7" ht="22.5" customHeight="1" hidden="1">
      <c r="A504" s="34" t="s">
        <v>806</v>
      </c>
      <c r="B504" s="59" t="s">
        <v>902</v>
      </c>
      <c r="C504" s="18" t="s">
        <v>281</v>
      </c>
      <c r="D504" s="18" t="s">
        <v>1512</v>
      </c>
      <c r="E504" s="18" t="s">
        <v>844</v>
      </c>
      <c r="F504" s="18"/>
      <c r="G504" s="21">
        <f>G505</f>
        <v>0</v>
      </c>
    </row>
    <row r="505" spans="1:7" ht="22.5" customHeight="1" hidden="1">
      <c r="A505" s="19" t="s">
        <v>861</v>
      </c>
      <c r="B505" s="59" t="s">
        <v>902</v>
      </c>
      <c r="C505" s="18" t="s">
        <v>281</v>
      </c>
      <c r="D505" s="18" t="s">
        <v>1512</v>
      </c>
      <c r="E505" s="18" t="s">
        <v>844</v>
      </c>
      <c r="F505" s="18" t="s">
        <v>862</v>
      </c>
      <c r="G505" s="21"/>
    </row>
    <row r="506" spans="1:7" ht="17.25" customHeight="1" hidden="1">
      <c r="A506" s="294" t="s">
        <v>1386</v>
      </c>
      <c r="B506" s="59" t="s">
        <v>902</v>
      </c>
      <c r="C506" s="18" t="s">
        <v>539</v>
      </c>
      <c r="D506" s="18"/>
      <c r="E506" s="18"/>
      <c r="F506" s="18"/>
      <c r="G506" s="21">
        <f>G507</f>
        <v>0</v>
      </c>
    </row>
    <row r="507" spans="1:7" ht="15.75" customHeight="1" hidden="1">
      <c r="A507" s="32" t="s">
        <v>1090</v>
      </c>
      <c r="B507" s="59" t="s">
        <v>902</v>
      </c>
      <c r="C507" s="18" t="s">
        <v>539</v>
      </c>
      <c r="D507" s="18" t="s">
        <v>1425</v>
      </c>
      <c r="E507" s="18"/>
      <c r="F507" s="18"/>
      <c r="G507" s="21">
        <f>G508</f>
        <v>0</v>
      </c>
    </row>
    <row r="508" spans="1:7" ht="19.5" customHeight="1" hidden="1">
      <c r="A508" s="33" t="s">
        <v>912</v>
      </c>
      <c r="B508" s="59" t="s">
        <v>902</v>
      </c>
      <c r="C508" s="18" t="s">
        <v>539</v>
      </c>
      <c r="D508" s="18" t="s">
        <v>1425</v>
      </c>
      <c r="E508" s="27" t="s">
        <v>1276</v>
      </c>
      <c r="F508" s="18"/>
      <c r="G508" s="21">
        <f>G509</f>
        <v>0</v>
      </c>
    </row>
    <row r="509" spans="1:7" ht="19.5" customHeight="1" hidden="1">
      <c r="A509" s="19" t="s">
        <v>1274</v>
      </c>
      <c r="B509" s="59" t="s">
        <v>902</v>
      </c>
      <c r="C509" s="18" t="s">
        <v>539</v>
      </c>
      <c r="D509" s="18" t="s">
        <v>1425</v>
      </c>
      <c r="E509" s="27" t="s">
        <v>1276</v>
      </c>
      <c r="F509" s="18" t="s">
        <v>1275</v>
      </c>
      <c r="G509" s="21">
        <f>40977-4321-36656</f>
        <v>0</v>
      </c>
    </row>
    <row r="510" spans="1:7" ht="15.75" customHeight="1" hidden="1">
      <c r="A510" s="62" t="s">
        <v>282</v>
      </c>
      <c r="B510" s="59" t="s">
        <v>902</v>
      </c>
      <c r="C510" s="18" t="s">
        <v>276</v>
      </c>
      <c r="D510" s="18"/>
      <c r="E510" s="27"/>
      <c r="F510" s="18"/>
      <c r="G510" s="21">
        <f>G511+G515</f>
        <v>0</v>
      </c>
    </row>
    <row r="511" spans="1:7" ht="17.25" customHeight="1" hidden="1">
      <c r="A511" s="103" t="s">
        <v>245</v>
      </c>
      <c r="B511" s="59" t="s">
        <v>902</v>
      </c>
      <c r="C511" s="18" t="s">
        <v>276</v>
      </c>
      <c r="D511" s="18" t="s">
        <v>465</v>
      </c>
      <c r="E511" s="27"/>
      <c r="F511" s="18"/>
      <c r="G511" s="21">
        <f>G512</f>
        <v>0</v>
      </c>
    </row>
    <row r="512" spans="1:7" ht="27.75" customHeight="1" hidden="1">
      <c r="A512" s="38" t="s">
        <v>1804</v>
      </c>
      <c r="B512" s="59" t="s">
        <v>902</v>
      </c>
      <c r="C512" s="18" t="s">
        <v>276</v>
      </c>
      <c r="D512" s="18" t="s">
        <v>465</v>
      </c>
      <c r="E512" s="27" t="s">
        <v>1805</v>
      </c>
      <c r="F512" s="18" t="s">
        <v>384</v>
      </c>
      <c r="G512" s="21">
        <f>G513</f>
        <v>0</v>
      </c>
    </row>
    <row r="513" spans="1:7" ht="18.75" customHeight="1" hidden="1">
      <c r="A513" s="19" t="s">
        <v>1255</v>
      </c>
      <c r="B513" s="59" t="s">
        <v>902</v>
      </c>
      <c r="C513" s="18" t="s">
        <v>276</v>
      </c>
      <c r="D513" s="18" t="s">
        <v>465</v>
      </c>
      <c r="E513" s="27" t="s">
        <v>1805</v>
      </c>
      <c r="F513" s="18" t="s">
        <v>786</v>
      </c>
      <c r="G513" s="21">
        <f>G514</f>
        <v>0</v>
      </c>
    </row>
    <row r="514" spans="1:7" ht="26.25" customHeight="1" hidden="1">
      <c r="A514" s="19" t="s">
        <v>618</v>
      </c>
      <c r="B514" s="59" t="s">
        <v>902</v>
      </c>
      <c r="C514" s="18" t="s">
        <v>276</v>
      </c>
      <c r="D514" s="18" t="s">
        <v>465</v>
      </c>
      <c r="E514" s="27" t="s">
        <v>1805</v>
      </c>
      <c r="F514" s="18" t="s">
        <v>786</v>
      </c>
      <c r="G514" s="21"/>
    </row>
    <row r="515" spans="1:7" ht="19.5" customHeight="1" hidden="1">
      <c r="A515" s="302" t="s">
        <v>793</v>
      </c>
      <c r="B515" s="59" t="s">
        <v>902</v>
      </c>
      <c r="C515" s="18" t="s">
        <v>276</v>
      </c>
      <c r="D515" s="18" t="s">
        <v>281</v>
      </c>
      <c r="E515" s="27"/>
      <c r="F515" s="18"/>
      <c r="G515" s="21">
        <f>G516</f>
        <v>0</v>
      </c>
    </row>
    <row r="516" spans="1:7" ht="27" customHeight="1" hidden="1">
      <c r="A516" s="302" t="s">
        <v>1804</v>
      </c>
      <c r="B516" s="59" t="s">
        <v>902</v>
      </c>
      <c r="C516" s="18" t="s">
        <v>276</v>
      </c>
      <c r="D516" s="18" t="s">
        <v>281</v>
      </c>
      <c r="E516" s="27" t="s">
        <v>1805</v>
      </c>
      <c r="F516" s="18" t="s">
        <v>384</v>
      </c>
      <c r="G516" s="21">
        <f>G517</f>
        <v>0</v>
      </c>
    </row>
    <row r="517" spans="1:7" ht="19.5" customHeight="1" hidden="1">
      <c r="A517" s="19" t="s">
        <v>664</v>
      </c>
      <c r="B517" s="59" t="s">
        <v>902</v>
      </c>
      <c r="C517" s="18" t="s">
        <v>276</v>
      </c>
      <c r="D517" s="18" t="s">
        <v>281</v>
      </c>
      <c r="E517" s="27" t="s">
        <v>1805</v>
      </c>
      <c r="F517" s="18" t="s">
        <v>1068</v>
      </c>
      <c r="G517" s="21">
        <f>G518</f>
        <v>0</v>
      </c>
    </row>
    <row r="518" spans="1:7" ht="18" customHeight="1" hidden="1">
      <c r="A518" s="19" t="s">
        <v>776</v>
      </c>
      <c r="B518" s="59" t="s">
        <v>902</v>
      </c>
      <c r="C518" s="18" t="s">
        <v>276</v>
      </c>
      <c r="D518" s="18" t="s">
        <v>281</v>
      </c>
      <c r="E518" s="27" t="s">
        <v>1805</v>
      </c>
      <c r="F518" s="18" t="s">
        <v>1068</v>
      </c>
      <c r="G518" s="21"/>
    </row>
    <row r="519" spans="1:7" ht="15">
      <c r="A519" s="62" t="s">
        <v>320</v>
      </c>
      <c r="B519" s="59" t="s">
        <v>902</v>
      </c>
      <c r="C519" s="18" t="s">
        <v>279</v>
      </c>
      <c r="D519" s="42"/>
      <c r="E519" s="42"/>
      <c r="F519" s="42"/>
      <c r="G519" s="21">
        <f>G520+G532</f>
        <v>102161</v>
      </c>
    </row>
    <row r="520" spans="1:7" ht="15">
      <c r="A520" s="32" t="s">
        <v>1268</v>
      </c>
      <c r="B520" s="59" t="s">
        <v>902</v>
      </c>
      <c r="C520" s="18" t="s">
        <v>279</v>
      </c>
      <c r="D520" s="18" t="s">
        <v>465</v>
      </c>
      <c r="E520" s="18"/>
      <c r="F520" s="18"/>
      <c r="G520" s="21">
        <f>G521+G529</f>
        <v>76157</v>
      </c>
    </row>
    <row r="521" spans="1:7" ht="15.75" hidden="1">
      <c r="A521" s="33" t="s">
        <v>1265</v>
      </c>
      <c r="B521" s="59" t="s">
        <v>902</v>
      </c>
      <c r="C521" s="18" t="s">
        <v>279</v>
      </c>
      <c r="D521" s="18" t="s">
        <v>465</v>
      </c>
      <c r="E521" s="18" t="s">
        <v>1055</v>
      </c>
      <c r="F521" s="18"/>
      <c r="G521" s="21">
        <f>G522+G524</f>
        <v>0</v>
      </c>
    </row>
    <row r="522" spans="1:7" ht="19.5" customHeight="1" hidden="1">
      <c r="A522" s="39" t="s">
        <v>112</v>
      </c>
      <c r="B522" s="59" t="s">
        <v>902</v>
      </c>
      <c r="C522" s="18" t="s">
        <v>279</v>
      </c>
      <c r="D522" s="18" t="s">
        <v>465</v>
      </c>
      <c r="E522" s="18" t="s">
        <v>113</v>
      </c>
      <c r="F522" s="18"/>
      <c r="G522" s="21">
        <f>G523</f>
        <v>0</v>
      </c>
    </row>
    <row r="523" spans="1:7" ht="20.25" customHeight="1" hidden="1">
      <c r="A523" s="30" t="s">
        <v>1710</v>
      </c>
      <c r="B523" s="59" t="s">
        <v>902</v>
      </c>
      <c r="C523" s="18" t="s">
        <v>279</v>
      </c>
      <c r="D523" s="18" t="s">
        <v>465</v>
      </c>
      <c r="E523" s="18" t="s">
        <v>113</v>
      </c>
      <c r="F523" s="18" t="s">
        <v>1711</v>
      </c>
      <c r="G523" s="21"/>
    </row>
    <row r="524" spans="1:7" ht="24.75" hidden="1">
      <c r="A524" s="19" t="s">
        <v>912</v>
      </c>
      <c r="B524" s="59" t="s">
        <v>902</v>
      </c>
      <c r="C524" s="18" t="s">
        <v>279</v>
      </c>
      <c r="D524" s="18" t="s">
        <v>465</v>
      </c>
      <c r="E524" s="18" t="s">
        <v>936</v>
      </c>
      <c r="F524" s="18" t="s">
        <v>384</v>
      </c>
      <c r="G524" s="21">
        <f>G525</f>
        <v>0</v>
      </c>
    </row>
    <row r="525" spans="1:7" ht="24.75" hidden="1">
      <c r="A525" s="19" t="s">
        <v>69</v>
      </c>
      <c r="B525" s="59" t="s">
        <v>902</v>
      </c>
      <c r="C525" s="18" t="s">
        <v>279</v>
      </c>
      <c r="D525" s="18" t="s">
        <v>465</v>
      </c>
      <c r="E525" s="18" t="s">
        <v>936</v>
      </c>
      <c r="F525" s="18" t="s">
        <v>70</v>
      </c>
      <c r="G525" s="21">
        <f>G526</f>
        <v>0</v>
      </c>
    </row>
    <row r="526" spans="1:7" ht="24.75" hidden="1">
      <c r="A526" s="19" t="s">
        <v>68</v>
      </c>
      <c r="B526" s="59" t="s">
        <v>902</v>
      </c>
      <c r="C526" s="18" t="s">
        <v>279</v>
      </c>
      <c r="D526" s="18" t="s">
        <v>465</v>
      </c>
      <c r="E526" s="18" t="s">
        <v>936</v>
      </c>
      <c r="F526" s="18" t="s">
        <v>1807</v>
      </c>
      <c r="G526" s="21"/>
    </row>
    <row r="527" spans="1:7" ht="18" customHeight="1" hidden="1">
      <c r="A527" s="19" t="s">
        <v>629</v>
      </c>
      <c r="B527" s="59" t="s">
        <v>902</v>
      </c>
      <c r="C527" s="18" t="s">
        <v>279</v>
      </c>
      <c r="D527" s="18" t="s">
        <v>465</v>
      </c>
      <c r="E527" s="18" t="s">
        <v>936</v>
      </c>
      <c r="F527" s="18" t="s">
        <v>403</v>
      </c>
      <c r="G527" s="21"/>
    </row>
    <row r="528" spans="1:7" ht="24.75" customHeight="1" hidden="1">
      <c r="A528" s="19" t="s">
        <v>628</v>
      </c>
      <c r="B528" s="59" t="s">
        <v>902</v>
      </c>
      <c r="C528" s="18" t="s">
        <v>279</v>
      </c>
      <c r="D528" s="18" t="s">
        <v>465</v>
      </c>
      <c r="E528" s="18" t="s">
        <v>936</v>
      </c>
      <c r="F528" s="18" t="s">
        <v>404</v>
      </c>
      <c r="G528" s="21"/>
    </row>
    <row r="529" spans="1:7" ht="24.75" customHeight="1">
      <c r="A529" s="19" t="s">
        <v>1540</v>
      </c>
      <c r="B529" s="59" t="s">
        <v>902</v>
      </c>
      <c r="C529" s="60" t="s">
        <v>279</v>
      </c>
      <c r="D529" s="60" t="s">
        <v>465</v>
      </c>
      <c r="E529" s="60" t="s">
        <v>738</v>
      </c>
      <c r="F529" s="60" t="s">
        <v>384</v>
      </c>
      <c r="G529" s="21">
        <f>G530</f>
        <v>76157</v>
      </c>
    </row>
    <row r="530" spans="1:7" ht="19.5" customHeight="1">
      <c r="A530" s="19" t="s">
        <v>69</v>
      </c>
      <c r="B530" s="59" t="s">
        <v>902</v>
      </c>
      <c r="C530" s="60" t="s">
        <v>279</v>
      </c>
      <c r="D530" s="60" t="s">
        <v>465</v>
      </c>
      <c r="E530" s="60" t="s">
        <v>738</v>
      </c>
      <c r="F530" s="60" t="s">
        <v>70</v>
      </c>
      <c r="G530" s="21">
        <f>G531</f>
        <v>76157</v>
      </c>
    </row>
    <row r="531" spans="1:7" ht="26.25" customHeight="1">
      <c r="A531" s="19" t="s">
        <v>68</v>
      </c>
      <c r="B531" s="59" t="s">
        <v>902</v>
      </c>
      <c r="C531" s="60" t="s">
        <v>279</v>
      </c>
      <c r="D531" s="60" t="s">
        <v>465</v>
      </c>
      <c r="E531" s="60" t="s">
        <v>738</v>
      </c>
      <c r="F531" s="60" t="s">
        <v>1807</v>
      </c>
      <c r="G531" s="21">
        <v>76157</v>
      </c>
    </row>
    <row r="532" spans="1:7" ht="15">
      <c r="A532" s="32" t="s">
        <v>773</v>
      </c>
      <c r="B532" s="59" t="s">
        <v>902</v>
      </c>
      <c r="C532" s="18" t="s">
        <v>279</v>
      </c>
      <c r="D532" s="18" t="s">
        <v>279</v>
      </c>
      <c r="E532" s="18"/>
      <c r="F532" s="18"/>
      <c r="G532" s="21">
        <f>G533+G535+G564+G554+G560</f>
        <v>26004</v>
      </c>
    </row>
    <row r="533" spans="1:7" ht="52.5" customHeight="1" hidden="1">
      <c r="A533" s="34" t="s">
        <v>1010</v>
      </c>
      <c r="B533" s="59" t="s">
        <v>902</v>
      </c>
      <c r="C533" s="18" t="s">
        <v>279</v>
      </c>
      <c r="D533" s="18" t="s">
        <v>279</v>
      </c>
      <c r="E533" s="18" t="s">
        <v>1031</v>
      </c>
      <c r="F533" s="18"/>
      <c r="G533" s="21">
        <f>G534</f>
        <v>0</v>
      </c>
    </row>
    <row r="534" spans="1:7" ht="18" customHeight="1" hidden="1">
      <c r="A534" s="38" t="s">
        <v>1588</v>
      </c>
      <c r="B534" s="59" t="s">
        <v>902</v>
      </c>
      <c r="C534" s="18" t="s">
        <v>279</v>
      </c>
      <c r="D534" s="18" t="s">
        <v>279</v>
      </c>
      <c r="E534" s="18" t="s">
        <v>1031</v>
      </c>
      <c r="F534" s="18" t="s">
        <v>1589</v>
      </c>
      <c r="G534" s="21"/>
    </row>
    <row r="535" spans="1:7" ht="15">
      <c r="A535" s="33" t="s">
        <v>774</v>
      </c>
      <c r="B535" s="59" t="s">
        <v>902</v>
      </c>
      <c r="C535" s="18" t="s">
        <v>279</v>
      </c>
      <c r="D535" s="18" t="s">
        <v>279</v>
      </c>
      <c r="E535" s="18" t="s">
        <v>775</v>
      </c>
      <c r="F535" s="18"/>
      <c r="G535" s="21">
        <f>G536+G539+G541+G547+G549</f>
        <v>400</v>
      </c>
    </row>
    <row r="536" spans="1:17" s="89" customFormat="1" ht="27.75" customHeight="1" hidden="1">
      <c r="A536" s="19" t="s">
        <v>912</v>
      </c>
      <c r="B536" s="59" t="s">
        <v>902</v>
      </c>
      <c r="C536" s="18" t="s">
        <v>279</v>
      </c>
      <c r="D536" s="18" t="s">
        <v>279</v>
      </c>
      <c r="E536" s="18" t="s">
        <v>1355</v>
      </c>
      <c r="F536" s="18" t="s">
        <v>384</v>
      </c>
      <c r="G536" s="21">
        <f>G537+G538</f>
        <v>0</v>
      </c>
      <c r="J536" s="111"/>
      <c r="K536" s="111"/>
      <c r="L536" s="111"/>
      <c r="M536" s="111"/>
      <c r="N536" s="111"/>
      <c r="O536" s="111"/>
      <c r="P536" s="111"/>
      <c r="Q536" s="111"/>
    </row>
    <row r="537" spans="1:17" s="89" customFormat="1" ht="18.75" customHeight="1" hidden="1">
      <c r="A537" s="19" t="s">
        <v>1274</v>
      </c>
      <c r="B537" s="59" t="s">
        <v>902</v>
      </c>
      <c r="C537" s="18" t="s">
        <v>279</v>
      </c>
      <c r="D537" s="18" t="s">
        <v>279</v>
      </c>
      <c r="E537" s="18" t="s">
        <v>1355</v>
      </c>
      <c r="F537" s="18" t="s">
        <v>1275</v>
      </c>
      <c r="G537" s="21">
        <v>0</v>
      </c>
      <c r="J537" s="111"/>
      <c r="K537" s="111"/>
      <c r="L537" s="111"/>
      <c r="M537" s="111"/>
      <c r="N537" s="111"/>
      <c r="O537" s="111"/>
      <c r="P537" s="111"/>
      <c r="Q537" s="111"/>
    </row>
    <row r="538" spans="1:7" ht="26.25" customHeight="1" hidden="1">
      <c r="A538" s="19" t="s">
        <v>1739</v>
      </c>
      <c r="B538" s="59" t="s">
        <v>902</v>
      </c>
      <c r="C538" s="18" t="s">
        <v>279</v>
      </c>
      <c r="D538" s="18" t="s">
        <v>279</v>
      </c>
      <c r="E538" s="18" t="s">
        <v>1355</v>
      </c>
      <c r="F538" s="18" t="s">
        <v>489</v>
      </c>
      <c r="G538" s="21"/>
    </row>
    <row r="539" spans="1:7" ht="24" customHeight="1" hidden="1">
      <c r="A539" s="19" t="s">
        <v>1727</v>
      </c>
      <c r="B539" s="59" t="s">
        <v>902</v>
      </c>
      <c r="C539" s="18" t="s">
        <v>279</v>
      </c>
      <c r="D539" s="18" t="s">
        <v>279</v>
      </c>
      <c r="E539" s="18" t="s">
        <v>1728</v>
      </c>
      <c r="F539" s="18"/>
      <c r="G539" s="21">
        <f>G540</f>
        <v>0</v>
      </c>
    </row>
    <row r="540" spans="1:7" ht="22.5" customHeight="1" hidden="1">
      <c r="A540" s="19" t="s">
        <v>1113</v>
      </c>
      <c r="B540" s="59" t="s">
        <v>902</v>
      </c>
      <c r="C540" s="18" t="s">
        <v>279</v>
      </c>
      <c r="D540" s="18" t="s">
        <v>279</v>
      </c>
      <c r="E540" s="18" t="s">
        <v>1728</v>
      </c>
      <c r="F540" s="18" t="s">
        <v>1033</v>
      </c>
      <c r="G540" s="21">
        <f>1404-1404</f>
        <v>0</v>
      </c>
    </row>
    <row r="541" spans="1:7" ht="15">
      <c r="A541" s="19" t="s">
        <v>912</v>
      </c>
      <c r="B541" s="59" t="s">
        <v>902</v>
      </c>
      <c r="C541" s="18" t="s">
        <v>279</v>
      </c>
      <c r="D541" s="18" t="s">
        <v>279</v>
      </c>
      <c r="E541" s="18" t="s">
        <v>755</v>
      </c>
      <c r="F541" s="18"/>
      <c r="G541" s="21">
        <f>G542</f>
        <v>400</v>
      </c>
    </row>
    <row r="542" spans="1:7" ht="19.5" customHeight="1">
      <c r="A542" s="19" t="s">
        <v>69</v>
      </c>
      <c r="B542" s="59" t="s">
        <v>902</v>
      </c>
      <c r="C542" s="18" t="s">
        <v>279</v>
      </c>
      <c r="D542" s="18" t="s">
        <v>279</v>
      </c>
      <c r="E542" s="18" t="s">
        <v>755</v>
      </c>
      <c r="F542" s="18" t="s">
        <v>70</v>
      </c>
      <c r="G542" s="21">
        <f>G544</f>
        <v>400</v>
      </c>
    </row>
    <row r="543" spans="1:7" ht="22.5" customHeight="1" hidden="1">
      <c r="A543" s="19" t="s">
        <v>68</v>
      </c>
      <c r="B543" s="59" t="s">
        <v>902</v>
      </c>
      <c r="C543" s="18" t="s">
        <v>279</v>
      </c>
      <c r="D543" s="18" t="s">
        <v>279</v>
      </c>
      <c r="E543" s="18" t="s">
        <v>1355</v>
      </c>
      <c r="F543" s="18" t="s">
        <v>1807</v>
      </c>
      <c r="G543" s="21"/>
    </row>
    <row r="544" spans="1:7" ht="17.25" customHeight="1">
      <c r="A544" s="19" t="s">
        <v>959</v>
      </c>
      <c r="B544" s="59" t="s">
        <v>902</v>
      </c>
      <c r="C544" s="18" t="s">
        <v>279</v>
      </c>
      <c r="D544" s="18" t="s">
        <v>279</v>
      </c>
      <c r="E544" s="18" t="s">
        <v>755</v>
      </c>
      <c r="F544" s="18" t="s">
        <v>1068</v>
      </c>
      <c r="G544" s="21">
        <f>G545+G546</f>
        <v>400</v>
      </c>
    </row>
    <row r="545" spans="1:7" ht="24.75" customHeight="1" hidden="1">
      <c r="A545" s="19" t="s">
        <v>1727</v>
      </c>
      <c r="B545" s="59" t="s">
        <v>902</v>
      </c>
      <c r="C545" s="18" t="s">
        <v>279</v>
      </c>
      <c r="D545" s="18" t="s">
        <v>279</v>
      </c>
      <c r="E545" s="18" t="s">
        <v>1728</v>
      </c>
      <c r="F545" s="18" t="s">
        <v>1068</v>
      </c>
      <c r="G545" s="21">
        <v>0</v>
      </c>
    </row>
    <row r="546" spans="1:7" ht="24.75" customHeight="1">
      <c r="A546" s="301" t="s">
        <v>1463</v>
      </c>
      <c r="B546" s="59" t="s">
        <v>902</v>
      </c>
      <c r="C546" s="18" t="s">
        <v>279</v>
      </c>
      <c r="D546" s="18" t="s">
        <v>279</v>
      </c>
      <c r="E546" s="18" t="s">
        <v>755</v>
      </c>
      <c r="F546" s="18" t="s">
        <v>1068</v>
      </c>
      <c r="G546" s="21">
        <v>400</v>
      </c>
    </row>
    <row r="547" spans="1:7" ht="38.25" customHeight="1" hidden="1">
      <c r="A547" s="19" t="s">
        <v>289</v>
      </c>
      <c r="B547" s="59" t="s">
        <v>902</v>
      </c>
      <c r="C547" s="18" t="s">
        <v>279</v>
      </c>
      <c r="D547" s="18" t="s">
        <v>279</v>
      </c>
      <c r="E547" s="18" t="s">
        <v>290</v>
      </c>
      <c r="F547" s="18" t="s">
        <v>384</v>
      </c>
      <c r="G547" s="21">
        <f>G548</f>
        <v>0</v>
      </c>
    </row>
    <row r="548" spans="1:7" ht="24.75" customHeight="1" hidden="1">
      <c r="A548" s="19" t="s">
        <v>68</v>
      </c>
      <c r="B548" s="59" t="s">
        <v>902</v>
      </c>
      <c r="C548" s="18" t="s">
        <v>279</v>
      </c>
      <c r="D548" s="18" t="s">
        <v>279</v>
      </c>
      <c r="E548" s="18" t="s">
        <v>290</v>
      </c>
      <c r="F548" s="18" t="s">
        <v>1807</v>
      </c>
      <c r="G548" s="21"/>
    </row>
    <row r="549" spans="1:7" ht="15.75" customHeight="1" hidden="1">
      <c r="A549" s="19" t="s">
        <v>912</v>
      </c>
      <c r="B549" s="59" t="s">
        <v>902</v>
      </c>
      <c r="C549" s="18" t="s">
        <v>279</v>
      </c>
      <c r="D549" s="18" t="s">
        <v>279</v>
      </c>
      <c r="E549" s="18" t="s">
        <v>755</v>
      </c>
      <c r="F549" s="18" t="s">
        <v>384</v>
      </c>
      <c r="G549" s="21">
        <f>G550</f>
        <v>0</v>
      </c>
    </row>
    <row r="550" spans="1:7" ht="15.75" customHeight="1" hidden="1">
      <c r="A550" s="19" t="s">
        <v>69</v>
      </c>
      <c r="B550" s="59" t="s">
        <v>902</v>
      </c>
      <c r="C550" s="18" t="s">
        <v>279</v>
      </c>
      <c r="D550" s="18" t="s">
        <v>279</v>
      </c>
      <c r="E550" s="18" t="s">
        <v>755</v>
      </c>
      <c r="F550" s="18" t="s">
        <v>70</v>
      </c>
      <c r="G550" s="21">
        <f>G551+G552</f>
        <v>0</v>
      </c>
    </row>
    <row r="551" spans="1:7" ht="24.75" customHeight="1" hidden="1">
      <c r="A551" s="19" t="s">
        <v>68</v>
      </c>
      <c r="B551" s="59" t="s">
        <v>902</v>
      </c>
      <c r="C551" s="18" t="s">
        <v>279</v>
      </c>
      <c r="D551" s="18" t="s">
        <v>279</v>
      </c>
      <c r="E551" s="18" t="s">
        <v>755</v>
      </c>
      <c r="F551" s="18" t="s">
        <v>1807</v>
      </c>
      <c r="G551" s="21"/>
    </row>
    <row r="552" spans="1:7" ht="17.25" customHeight="1" hidden="1">
      <c r="A552" s="19" t="s">
        <v>1543</v>
      </c>
      <c r="B552" s="59" t="s">
        <v>902</v>
      </c>
      <c r="C552" s="18" t="s">
        <v>279</v>
      </c>
      <c r="D552" s="18" t="s">
        <v>279</v>
      </c>
      <c r="E552" s="18" t="s">
        <v>755</v>
      </c>
      <c r="F552" s="18" t="s">
        <v>1068</v>
      </c>
      <c r="G552" s="21">
        <f>G553+G556+G557+G558+G559</f>
        <v>0</v>
      </c>
    </row>
    <row r="553" spans="1:7" ht="17.25" customHeight="1" hidden="1">
      <c r="A553" s="19" t="s">
        <v>1550</v>
      </c>
      <c r="B553" s="59" t="s">
        <v>902</v>
      </c>
      <c r="C553" s="18" t="s">
        <v>279</v>
      </c>
      <c r="D553" s="18" t="s">
        <v>279</v>
      </c>
      <c r="E553" s="18" t="s">
        <v>755</v>
      </c>
      <c r="F553" s="18" t="s">
        <v>1068</v>
      </c>
      <c r="G553" s="21"/>
    </row>
    <row r="554" spans="1:7" ht="15" customHeight="1" hidden="1">
      <c r="A554" s="33" t="s">
        <v>1073</v>
      </c>
      <c r="B554" s="59" t="s">
        <v>902</v>
      </c>
      <c r="C554" s="18" t="s">
        <v>279</v>
      </c>
      <c r="D554" s="18" t="s">
        <v>279</v>
      </c>
      <c r="E554" s="18" t="s">
        <v>1224</v>
      </c>
      <c r="F554" s="18"/>
      <c r="G554" s="21">
        <f>G555</f>
        <v>0</v>
      </c>
    </row>
    <row r="555" spans="1:7" ht="17.25" customHeight="1" hidden="1">
      <c r="A555" s="19" t="s">
        <v>934</v>
      </c>
      <c r="B555" s="59" t="s">
        <v>902</v>
      </c>
      <c r="C555" s="18" t="s">
        <v>279</v>
      </c>
      <c r="D555" s="18" t="s">
        <v>279</v>
      </c>
      <c r="E555" s="18" t="s">
        <v>1224</v>
      </c>
      <c r="F555" s="18" t="s">
        <v>935</v>
      </c>
      <c r="G555" s="21"/>
    </row>
    <row r="556" spans="1:7" ht="25.5" customHeight="1" hidden="1">
      <c r="A556" s="19" t="s">
        <v>1551</v>
      </c>
      <c r="B556" s="59" t="s">
        <v>902</v>
      </c>
      <c r="C556" s="18" t="s">
        <v>279</v>
      </c>
      <c r="D556" s="18" t="s">
        <v>279</v>
      </c>
      <c r="E556" s="18" t="s">
        <v>755</v>
      </c>
      <c r="F556" s="18" t="s">
        <v>1068</v>
      </c>
      <c r="G556" s="21"/>
    </row>
    <row r="557" spans="1:7" ht="25.5" customHeight="1" hidden="1">
      <c r="A557" s="19" t="s">
        <v>1552</v>
      </c>
      <c r="B557" s="59" t="s">
        <v>902</v>
      </c>
      <c r="C557" s="18" t="s">
        <v>279</v>
      </c>
      <c r="D557" s="18" t="s">
        <v>279</v>
      </c>
      <c r="E557" s="18" t="s">
        <v>755</v>
      </c>
      <c r="F557" s="18" t="s">
        <v>1068</v>
      </c>
      <c r="G557" s="21"/>
    </row>
    <row r="558" spans="1:7" ht="17.25" customHeight="1" hidden="1">
      <c r="A558" s="19" t="s">
        <v>1544</v>
      </c>
      <c r="B558" s="59" t="s">
        <v>902</v>
      </c>
      <c r="C558" s="18" t="s">
        <v>279</v>
      </c>
      <c r="D558" s="18" t="s">
        <v>279</v>
      </c>
      <c r="E558" s="18" t="s">
        <v>755</v>
      </c>
      <c r="F558" s="18" t="s">
        <v>1068</v>
      </c>
      <c r="G558" s="21"/>
    </row>
    <row r="559" spans="1:7" ht="17.25" customHeight="1" hidden="1">
      <c r="A559" s="301" t="s">
        <v>1162</v>
      </c>
      <c r="B559" s="59" t="s">
        <v>902</v>
      </c>
      <c r="C559" s="18" t="s">
        <v>279</v>
      </c>
      <c r="D559" s="18" t="s">
        <v>279</v>
      </c>
      <c r="E559" s="18" t="s">
        <v>755</v>
      </c>
      <c r="F559" s="18" t="s">
        <v>1068</v>
      </c>
      <c r="G559" s="21"/>
    </row>
    <row r="560" spans="1:7" ht="29.25" customHeight="1" hidden="1">
      <c r="A560" s="302" t="s">
        <v>1804</v>
      </c>
      <c r="B560" s="59" t="s">
        <v>902</v>
      </c>
      <c r="C560" s="18" t="s">
        <v>279</v>
      </c>
      <c r="D560" s="18" t="s">
        <v>279</v>
      </c>
      <c r="E560" s="27" t="s">
        <v>1805</v>
      </c>
      <c r="F560" s="18" t="s">
        <v>384</v>
      </c>
      <c r="G560" s="21">
        <f>G561</f>
        <v>0</v>
      </c>
    </row>
    <row r="561" spans="1:7" ht="17.25" customHeight="1" hidden="1">
      <c r="A561" s="19" t="s">
        <v>1543</v>
      </c>
      <c r="B561" s="59" t="s">
        <v>902</v>
      </c>
      <c r="C561" s="18" t="s">
        <v>279</v>
      </c>
      <c r="D561" s="18" t="s">
        <v>279</v>
      </c>
      <c r="E561" s="27" t="s">
        <v>1805</v>
      </c>
      <c r="F561" s="18" t="s">
        <v>1068</v>
      </c>
      <c r="G561" s="21">
        <f>G562+G563</f>
        <v>0</v>
      </c>
    </row>
    <row r="562" spans="1:7" ht="27" customHeight="1" hidden="1">
      <c r="A562" s="19" t="s">
        <v>1554</v>
      </c>
      <c r="B562" s="59" t="s">
        <v>902</v>
      </c>
      <c r="C562" s="18" t="s">
        <v>279</v>
      </c>
      <c r="D562" s="18" t="s">
        <v>279</v>
      </c>
      <c r="E562" s="27" t="s">
        <v>1805</v>
      </c>
      <c r="F562" s="18" t="s">
        <v>1068</v>
      </c>
      <c r="G562" s="21"/>
    </row>
    <row r="563" spans="1:7" ht="29.25" customHeight="1" hidden="1">
      <c r="A563" s="19" t="s">
        <v>619</v>
      </c>
      <c r="B563" s="59" t="s">
        <v>902</v>
      </c>
      <c r="C563" s="18" t="s">
        <v>279</v>
      </c>
      <c r="D563" s="18" t="s">
        <v>279</v>
      </c>
      <c r="E563" s="27" t="s">
        <v>1805</v>
      </c>
      <c r="F563" s="18" t="s">
        <v>1068</v>
      </c>
      <c r="G563" s="21"/>
    </row>
    <row r="564" spans="1:7" ht="15">
      <c r="A564" s="34" t="s">
        <v>808</v>
      </c>
      <c r="B564" s="59" t="s">
        <v>902</v>
      </c>
      <c r="C564" s="18" t="s">
        <v>279</v>
      </c>
      <c r="D564" s="18" t="s">
        <v>279</v>
      </c>
      <c r="E564" s="18" t="s">
        <v>807</v>
      </c>
      <c r="F564" s="18"/>
      <c r="G564" s="21">
        <f>G565+G572</f>
        <v>25604</v>
      </c>
    </row>
    <row r="565" spans="1:7" ht="36">
      <c r="A565" s="30" t="s">
        <v>1555</v>
      </c>
      <c r="B565" s="59" t="s">
        <v>902</v>
      </c>
      <c r="C565" s="18" t="s">
        <v>279</v>
      </c>
      <c r="D565" s="18" t="s">
        <v>279</v>
      </c>
      <c r="E565" s="18" t="s">
        <v>1290</v>
      </c>
      <c r="F565" s="18" t="s">
        <v>384</v>
      </c>
      <c r="G565" s="21">
        <f>G566+G569</f>
        <v>760</v>
      </c>
    </row>
    <row r="566" spans="1:7" ht="24">
      <c r="A566" s="19" t="s">
        <v>69</v>
      </c>
      <c r="B566" s="59" t="s">
        <v>902</v>
      </c>
      <c r="C566" s="18" t="s">
        <v>279</v>
      </c>
      <c r="D566" s="18" t="s">
        <v>279</v>
      </c>
      <c r="E566" s="18" t="s">
        <v>1290</v>
      </c>
      <c r="F566" s="18" t="s">
        <v>70</v>
      </c>
      <c r="G566" s="21">
        <f>G567</f>
        <v>600</v>
      </c>
    </row>
    <row r="567" spans="1:7" ht="24">
      <c r="A567" s="19" t="s">
        <v>1543</v>
      </c>
      <c r="B567" s="59" t="s">
        <v>902</v>
      </c>
      <c r="C567" s="18" t="s">
        <v>279</v>
      </c>
      <c r="D567" s="18" t="s">
        <v>279</v>
      </c>
      <c r="E567" s="18" t="s">
        <v>1290</v>
      </c>
      <c r="F567" s="18" t="s">
        <v>1068</v>
      </c>
      <c r="G567" s="21">
        <f>G568</f>
        <v>600</v>
      </c>
    </row>
    <row r="568" spans="1:7" ht="24">
      <c r="A568" s="19" t="s">
        <v>1556</v>
      </c>
      <c r="B568" s="59" t="s">
        <v>902</v>
      </c>
      <c r="C568" s="18" t="s">
        <v>279</v>
      </c>
      <c r="D568" s="18" t="s">
        <v>279</v>
      </c>
      <c r="E568" s="18" t="s">
        <v>1290</v>
      </c>
      <c r="F568" s="18" t="s">
        <v>1068</v>
      </c>
      <c r="G568" s="21">
        <v>600</v>
      </c>
    </row>
    <row r="569" spans="1:7" ht="24">
      <c r="A569" s="19" t="s">
        <v>402</v>
      </c>
      <c r="B569" s="59" t="s">
        <v>902</v>
      </c>
      <c r="C569" s="18" t="s">
        <v>279</v>
      </c>
      <c r="D569" s="18" t="s">
        <v>279</v>
      </c>
      <c r="E569" s="18" t="s">
        <v>1290</v>
      </c>
      <c r="F569" s="18" t="s">
        <v>403</v>
      </c>
      <c r="G569" s="21">
        <f>G570</f>
        <v>160</v>
      </c>
    </row>
    <row r="570" spans="1:7" ht="24">
      <c r="A570" s="19" t="s">
        <v>1255</v>
      </c>
      <c r="B570" s="59" t="s">
        <v>902</v>
      </c>
      <c r="C570" s="18" t="s">
        <v>279</v>
      </c>
      <c r="D570" s="18" t="s">
        <v>279</v>
      </c>
      <c r="E570" s="18" t="s">
        <v>1290</v>
      </c>
      <c r="F570" s="18" t="s">
        <v>786</v>
      </c>
      <c r="G570" s="21">
        <f>G571</f>
        <v>160</v>
      </c>
    </row>
    <row r="571" spans="1:7" ht="24">
      <c r="A571" s="19" t="s">
        <v>1557</v>
      </c>
      <c r="B571" s="59" t="s">
        <v>902</v>
      </c>
      <c r="C571" s="18" t="s">
        <v>279</v>
      </c>
      <c r="D571" s="18" t="s">
        <v>279</v>
      </c>
      <c r="E571" s="18" t="s">
        <v>1290</v>
      </c>
      <c r="F571" s="18" t="s">
        <v>786</v>
      </c>
      <c r="G571" s="21">
        <v>160</v>
      </c>
    </row>
    <row r="572" spans="1:7" ht="24.75" customHeight="1">
      <c r="A572" s="19" t="s">
        <v>1558</v>
      </c>
      <c r="B572" s="59" t="s">
        <v>902</v>
      </c>
      <c r="C572" s="18" t="s">
        <v>279</v>
      </c>
      <c r="D572" s="18" t="s">
        <v>279</v>
      </c>
      <c r="E572" s="18" t="s">
        <v>744</v>
      </c>
      <c r="F572" s="18" t="s">
        <v>384</v>
      </c>
      <c r="G572" s="21">
        <f>G573</f>
        <v>24844</v>
      </c>
    </row>
    <row r="573" spans="1:7" ht="19.5" customHeight="1">
      <c r="A573" s="19" t="s">
        <v>69</v>
      </c>
      <c r="B573" s="59" t="s">
        <v>902</v>
      </c>
      <c r="C573" s="18" t="s">
        <v>279</v>
      </c>
      <c r="D573" s="18" t="s">
        <v>279</v>
      </c>
      <c r="E573" s="18" t="s">
        <v>744</v>
      </c>
      <c r="F573" s="18" t="s">
        <v>70</v>
      </c>
      <c r="G573" s="21">
        <f>G574+G575</f>
        <v>24844</v>
      </c>
    </row>
    <row r="574" spans="1:7" ht="19.5" customHeight="1">
      <c r="A574" s="19" t="s">
        <v>68</v>
      </c>
      <c r="B574" s="59" t="s">
        <v>902</v>
      </c>
      <c r="C574" s="18" t="s">
        <v>279</v>
      </c>
      <c r="D574" s="18" t="s">
        <v>279</v>
      </c>
      <c r="E574" s="18" t="s">
        <v>744</v>
      </c>
      <c r="F574" s="18" t="s">
        <v>1807</v>
      </c>
      <c r="G574" s="21">
        <f>21377+867</f>
        <v>22244</v>
      </c>
    </row>
    <row r="575" spans="1:7" ht="17.25" customHeight="1">
      <c r="A575" s="19" t="s">
        <v>1543</v>
      </c>
      <c r="B575" s="59" t="s">
        <v>902</v>
      </c>
      <c r="C575" s="18" t="s">
        <v>279</v>
      </c>
      <c r="D575" s="18" t="s">
        <v>279</v>
      </c>
      <c r="E575" s="18" t="s">
        <v>744</v>
      </c>
      <c r="F575" s="18" t="s">
        <v>1068</v>
      </c>
      <c r="G575" s="21">
        <f>G576+G577</f>
        <v>2600</v>
      </c>
    </row>
    <row r="576" spans="1:7" ht="26.25" customHeight="1">
      <c r="A576" s="19" t="s">
        <v>1559</v>
      </c>
      <c r="B576" s="59" t="s">
        <v>902</v>
      </c>
      <c r="C576" s="18" t="s">
        <v>279</v>
      </c>
      <c r="D576" s="18" t="s">
        <v>279</v>
      </c>
      <c r="E576" s="18" t="s">
        <v>744</v>
      </c>
      <c r="F576" s="18" t="s">
        <v>1068</v>
      </c>
      <c r="G576" s="21">
        <v>2500</v>
      </c>
    </row>
    <row r="577" spans="1:7" ht="26.25" customHeight="1">
      <c r="A577" s="19" t="s">
        <v>1544</v>
      </c>
      <c r="B577" s="59" t="s">
        <v>902</v>
      </c>
      <c r="C577" s="18" t="s">
        <v>279</v>
      </c>
      <c r="D577" s="18" t="s">
        <v>279</v>
      </c>
      <c r="E577" s="18" t="s">
        <v>744</v>
      </c>
      <c r="F577" s="18" t="s">
        <v>1068</v>
      </c>
      <c r="G577" s="21">
        <v>100</v>
      </c>
    </row>
    <row r="578" spans="1:7" ht="15">
      <c r="A578" s="62" t="s">
        <v>1414</v>
      </c>
      <c r="B578" s="59" t="s">
        <v>902</v>
      </c>
      <c r="C578" s="18" t="s">
        <v>695</v>
      </c>
      <c r="D578" s="18"/>
      <c r="E578" s="18"/>
      <c r="F578" s="18"/>
      <c r="G578" s="21">
        <f>G579+G637</f>
        <v>307922</v>
      </c>
    </row>
    <row r="579" spans="1:7" ht="15">
      <c r="A579" s="32" t="s">
        <v>1561</v>
      </c>
      <c r="B579" s="59" t="s">
        <v>902</v>
      </c>
      <c r="C579" s="18" t="s">
        <v>695</v>
      </c>
      <c r="D579" s="18" t="s">
        <v>539</v>
      </c>
      <c r="E579" s="18"/>
      <c r="F579" s="18"/>
      <c r="G579" s="21">
        <f>G580+G594+G600+G612+G619+G624</f>
        <v>211894</v>
      </c>
    </row>
    <row r="580" spans="1:7" ht="15">
      <c r="A580" s="33" t="s">
        <v>1409</v>
      </c>
      <c r="B580" s="59" t="s">
        <v>902</v>
      </c>
      <c r="C580" s="18" t="s">
        <v>695</v>
      </c>
      <c r="D580" s="18" t="s">
        <v>539</v>
      </c>
      <c r="E580" s="18" t="s">
        <v>1563</v>
      </c>
      <c r="F580" s="18"/>
      <c r="G580" s="21">
        <f>G584+G581</f>
        <v>800</v>
      </c>
    </row>
    <row r="581" spans="1:7" ht="24.75" hidden="1">
      <c r="A581" s="38" t="s">
        <v>1294</v>
      </c>
      <c r="B581" s="59" t="s">
        <v>902</v>
      </c>
      <c r="C581" s="18" t="s">
        <v>695</v>
      </c>
      <c r="D581" s="18" t="s">
        <v>539</v>
      </c>
      <c r="E581" s="18" t="s">
        <v>1295</v>
      </c>
      <c r="F581" s="18" t="s">
        <v>384</v>
      </c>
      <c r="G581" s="21">
        <f>G582</f>
        <v>0</v>
      </c>
    </row>
    <row r="582" spans="1:7" ht="24.75" hidden="1">
      <c r="A582" s="19" t="s">
        <v>1543</v>
      </c>
      <c r="B582" s="59" t="s">
        <v>902</v>
      </c>
      <c r="C582" s="18" t="s">
        <v>695</v>
      </c>
      <c r="D582" s="18" t="s">
        <v>539</v>
      </c>
      <c r="E582" s="18" t="s">
        <v>1295</v>
      </c>
      <c r="F582" s="18" t="s">
        <v>1068</v>
      </c>
      <c r="G582" s="21">
        <f>G583</f>
        <v>0</v>
      </c>
    </row>
    <row r="583" spans="1:7" ht="24.75" hidden="1">
      <c r="A583" s="19" t="s">
        <v>1160</v>
      </c>
      <c r="B583" s="59" t="s">
        <v>902</v>
      </c>
      <c r="C583" s="18" t="s">
        <v>695</v>
      </c>
      <c r="D583" s="18" t="s">
        <v>539</v>
      </c>
      <c r="E583" s="18" t="s">
        <v>1295</v>
      </c>
      <c r="F583" s="18" t="s">
        <v>1068</v>
      </c>
      <c r="G583" s="21"/>
    </row>
    <row r="584" spans="1:7" ht="24">
      <c r="A584" s="19" t="s">
        <v>912</v>
      </c>
      <c r="B584" s="59" t="s">
        <v>902</v>
      </c>
      <c r="C584" s="18" t="s">
        <v>695</v>
      </c>
      <c r="D584" s="18" t="s">
        <v>539</v>
      </c>
      <c r="E584" s="18" t="s">
        <v>31</v>
      </c>
      <c r="F584" s="18" t="s">
        <v>384</v>
      </c>
      <c r="G584" s="21">
        <f>G585+G590</f>
        <v>800</v>
      </c>
    </row>
    <row r="585" spans="1:7" ht="24">
      <c r="A585" s="19" t="s">
        <v>69</v>
      </c>
      <c r="B585" s="59" t="s">
        <v>902</v>
      </c>
      <c r="C585" s="18" t="s">
        <v>695</v>
      </c>
      <c r="D585" s="18" t="s">
        <v>539</v>
      </c>
      <c r="E585" s="18" t="s">
        <v>31</v>
      </c>
      <c r="F585" s="18" t="s">
        <v>70</v>
      </c>
      <c r="G585" s="21">
        <f>G586+G587</f>
        <v>800</v>
      </c>
    </row>
    <row r="586" spans="1:7" ht="24.75" hidden="1">
      <c r="A586" s="19" t="s">
        <v>68</v>
      </c>
      <c r="B586" s="59" t="s">
        <v>902</v>
      </c>
      <c r="C586" s="18" t="s">
        <v>695</v>
      </c>
      <c r="D586" s="18" t="s">
        <v>539</v>
      </c>
      <c r="E586" s="18" t="s">
        <v>31</v>
      </c>
      <c r="F586" s="18" t="s">
        <v>1807</v>
      </c>
      <c r="G586" s="21"/>
    </row>
    <row r="587" spans="1:7" ht="24">
      <c r="A587" s="19" t="s">
        <v>1543</v>
      </c>
      <c r="B587" s="59" t="s">
        <v>902</v>
      </c>
      <c r="C587" s="18" t="s">
        <v>695</v>
      </c>
      <c r="D587" s="18" t="s">
        <v>539</v>
      </c>
      <c r="E587" s="18" t="s">
        <v>433</v>
      </c>
      <c r="F587" s="18" t="s">
        <v>1068</v>
      </c>
      <c r="G587" s="21">
        <f>G588+G589</f>
        <v>800</v>
      </c>
    </row>
    <row r="588" spans="1:7" ht="24.75" hidden="1">
      <c r="A588" s="19" t="s">
        <v>1161</v>
      </c>
      <c r="B588" s="59" t="s">
        <v>902</v>
      </c>
      <c r="C588" s="18" t="s">
        <v>695</v>
      </c>
      <c r="D588" s="18" t="s">
        <v>539</v>
      </c>
      <c r="E588" s="18" t="s">
        <v>433</v>
      </c>
      <c r="F588" s="18" t="s">
        <v>1068</v>
      </c>
      <c r="G588" s="21"/>
    </row>
    <row r="589" spans="1:7" ht="24">
      <c r="A589" s="301" t="s">
        <v>1553</v>
      </c>
      <c r="B589" s="59" t="s">
        <v>902</v>
      </c>
      <c r="C589" s="18" t="s">
        <v>695</v>
      </c>
      <c r="D589" s="18" t="s">
        <v>539</v>
      </c>
      <c r="E589" s="18" t="s">
        <v>433</v>
      </c>
      <c r="F589" s="18" t="s">
        <v>1068</v>
      </c>
      <c r="G589" s="21">
        <v>800</v>
      </c>
    </row>
    <row r="590" spans="1:7" ht="24.75" hidden="1">
      <c r="A590" s="19" t="s">
        <v>402</v>
      </c>
      <c r="B590" s="59" t="s">
        <v>902</v>
      </c>
      <c r="C590" s="18" t="s">
        <v>695</v>
      </c>
      <c r="D590" s="18" t="s">
        <v>539</v>
      </c>
      <c r="E590" s="18" t="s">
        <v>31</v>
      </c>
      <c r="F590" s="18" t="s">
        <v>403</v>
      </c>
      <c r="G590" s="21">
        <f>G591+G592</f>
        <v>0</v>
      </c>
    </row>
    <row r="591" spans="1:7" ht="24.75" hidden="1">
      <c r="A591" s="19" t="s">
        <v>628</v>
      </c>
      <c r="B591" s="59" t="s">
        <v>902</v>
      </c>
      <c r="C591" s="18" t="s">
        <v>695</v>
      </c>
      <c r="D591" s="18" t="s">
        <v>539</v>
      </c>
      <c r="E591" s="18" t="s">
        <v>31</v>
      </c>
      <c r="F591" s="18" t="s">
        <v>404</v>
      </c>
      <c r="G591" s="21"/>
    </row>
    <row r="592" spans="1:7" ht="24.75" hidden="1">
      <c r="A592" s="19" t="s">
        <v>1255</v>
      </c>
      <c r="B592" s="59" t="s">
        <v>902</v>
      </c>
      <c r="C592" s="18" t="s">
        <v>695</v>
      </c>
      <c r="D592" s="18" t="s">
        <v>539</v>
      </c>
      <c r="E592" s="18" t="s">
        <v>31</v>
      </c>
      <c r="F592" s="18" t="s">
        <v>786</v>
      </c>
      <c r="G592" s="21">
        <f>G593</f>
        <v>0</v>
      </c>
    </row>
    <row r="593" spans="1:7" ht="36" hidden="1">
      <c r="A593" s="19" t="s">
        <v>1475</v>
      </c>
      <c r="B593" s="59" t="s">
        <v>902</v>
      </c>
      <c r="C593" s="18" t="s">
        <v>695</v>
      </c>
      <c r="D593" s="18" t="s">
        <v>539</v>
      </c>
      <c r="E593" s="18" t="s">
        <v>31</v>
      </c>
      <c r="F593" s="18" t="s">
        <v>786</v>
      </c>
      <c r="G593" s="21"/>
    </row>
    <row r="594" spans="1:7" ht="15">
      <c r="A594" s="33" t="s">
        <v>1503</v>
      </c>
      <c r="B594" s="59" t="s">
        <v>902</v>
      </c>
      <c r="C594" s="18" t="s">
        <v>695</v>
      </c>
      <c r="D594" s="18" t="s">
        <v>539</v>
      </c>
      <c r="E594" s="18" t="s">
        <v>475</v>
      </c>
      <c r="F594" s="18"/>
      <c r="G594" s="21">
        <f>G595</f>
        <v>25</v>
      </c>
    </row>
    <row r="595" spans="1:7" ht="24">
      <c r="A595" s="19" t="s">
        <v>912</v>
      </c>
      <c r="B595" s="59" t="s">
        <v>902</v>
      </c>
      <c r="C595" s="18" t="s">
        <v>695</v>
      </c>
      <c r="D595" s="18" t="s">
        <v>539</v>
      </c>
      <c r="E595" s="18" t="s">
        <v>32</v>
      </c>
      <c r="F595" s="18" t="s">
        <v>384</v>
      </c>
      <c r="G595" s="21">
        <f>G596</f>
        <v>25</v>
      </c>
    </row>
    <row r="596" spans="1:7" ht="24">
      <c r="A596" s="19" t="s">
        <v>69</v>
      </c>
      <c r="B596" s="59" t="s">
        <v>902</v>
      </c>
      <c r="C596" s="18" t="s">
        <v>695</v>
      </c>
      <c r="D596" s="18" t="s">
        <v>539</v>
      </c>
      <c r="E596" s="18" t="s">
        <v>32</v>
      </c>
      <c r="F596" s="18" t="s">
        <v>70</v>
      </c>
      <c r="G596" s="21">
        <f>G597+G598</f>
        <v>25</v>
      </c>
    </row>
    <row r="597" spans="1:7" ht="24.75" hidden="1">
      <c r="A597" s="19" t="s">
        <v>68</v>
      </c>
      <c r="B597" s="59" t="s">
        <v>902</v>
      </c>
      <c r="C597" s="18" t="s">
        <v>695</v>
      </c>
      <c r="D597" s="18" t="s">
        <v>539</v>
      </c>
      <c r="E597" s="18" t="s">
        <v>32</v>
      </c>
      <c r="F597" s="18" t="s">
        <v>1807</v>
      </c>
      <c r="G597" s="21"/>
    </row>
    <row r="598" spans="1:7" ht="24">
      <c r="A598" s="301" t="s">
        <v>1543</v>
      </c>
      <c r="B598" s="59" t="s">
        <v>902</v>
      </c>
      <c r="C598" s="18" t="s">
        <v>695</v>
      </c>
      <c r="D598" s="18" t="s">
        <v>539</v>
      </c>
      <c r="E598" s="18" t="s">
        <v>32</v>
      </c>
      <c r="F598" s="18" t="s">
        <v>1068</v>
      </c>
      <c r="G598" s="21">
        <f>G599</f>
        <v>25</v>
      </c>
    </row>
    <row r="599" spans="1:7" ht="24">
      <c r="A599" s="19" t="s">
        <v>1162</v>
      </c>
      <c r="B599" s="59" t="s">
        <v>902</v>
      </c>
      <c r="C599" s="18" t="s">
        <v>695</v>
      </c>
      <c r="D599" s="18" t="s">
        <v>539</v>
      </c>
      <c r="E599" s="18" t="s">
        <v>32</v>
      </c>
      <c r="F599" s="18" t="s">
        <v>1068</v>
      </c>
      <c r="G599" s="21">
        <v>25</v>
      </c>
    </row>
    <row r="600" spans="1:7" ht="15">
      <c r="A600" s="33" t="s">
        <v>1504</v>
      </c>
      <c r="B600" s="59" t="s">
        <v>902</v>
      </c>
      <c r="C600" s="18" t="s">
        <v>695</v>
      </c>
      <c r="D600" s="18" t="s">
        <v>539</v>
      </c>
      <c r="E600" s="18" t="s">
        <v>476</v>
      </c>
      <c r="F600" s="18"/>
      <c r="G600" s="21">
        <f>G601+G603</f>
        <v>372</v>
      </c>
    </row>
    <row r="601" spans="1:7" ht="36" hidden="1">
      <c r="A601" s="38" t="s">
        <v>1525</v>
      </c>
      <c r="B601" s="59" t="s">
        <v>902</v>
      </c>
      <c r="C601" s="18" t="s">
        <v>695</v>
      </c>
      <c r="D601" s="18" t="s">
        <v>539</v>
      </c>
      <c r="E601" s="18" t="s">
        <v>1760</v>
      </c>
      <c r="F601" s="18" t="s">
        <v>384</v>
      </c>
      <c r="G601" s="21">
        <f>G602</f>
        <v>0</v>
      </c>
    </row>
    <row r="602" spans="1:7" ht="24.75" hidden="1">
      <c r="A602" s="19" t="s">
        <v>1543</v>
      </c>
      <c r="B602" s="59" t="s">
        <v>902</v>
      </c>
      <c r="C602" s="18" t="s">
        <v>695</v>
      </c>
      <c r="D602" s="18" t="s">
        <v>539</v>
      </c>
      <c r="E602" s="18" t="s">
        <v>1760</v>
      </c>
      <c r="F602" s="18" t="s">
        <v>1068</v>
      </c>
      <c r="G602" s="21"/>
    </row>
    <row r="603" spans="1:7" ht="24">
      <c r="A603" s="19" t="s">
        <v>912</v>
      </c>
      <c r="B603" s="59" t="s">
        <v>902</v>
      </c>
      <c r="C603" s="18" t="s">
        <v>695</v>
      </c>
      <c r="D603" s="18" t="s">
        <v>539</v>
      </c>
      <c r="E603" s="18" t="s">
        <v>33</v>
      </c>
      <c r="F603" s="18" t="s">
        <v>384</v>
      </c>
      <c r="G603" s="21">
        <f>G604</f>
        <v>372</v>
      </c>
    </row>
    <row r="604" spans="1:7" ht="24">
      <c r="A604" s="19" t="s">
        <v>69</v>
      </c>
      <c r="B604" s="59" t="s">
        <v>902</v>
      </c>
      <c r="C604" s="18" t="s">
        <v>695</v>
      </c>
      <c r="D604" s="18" t="s">
        <v>539</v>
      </c>
      <c r="E604" s="18" t="s">
        <v>33</v>
      </c>
      <c r="F604" s="18" t="s">
        <v>70</v>
      </c>
      <c r="G604" s="21">
        <f>G605+G606+G609</f>
        <v>372</v>
      </c>
    </row>
    <row r="605" spans="1:7" ht="24.75" hidden="1">
      <c r="A605" s="19" t="s">
        <v>68</v>
      </c>
      <c r="B605" s="59" t="s">
        <v>902</v>
      </c>
      <c r="C605" s="18" t="s">
        <v>695</v>
      </c>
      <c r="D605" s="18" t="s">
        <v>539</v>
      </c>
      <c r="E605" s="18" t="s">
        <v>33</v>
      </c>
      <c r="F605" s="18" t="s">
        <v>1807</v>
      </c>
      <c r="G605" s="21"/>
    </row>
    <row r="606" spans="1:7" ht="24">
      <c r="A606" s="19" t="s">
        <v>1543</v>
      </c>
      <c r="B606" s="59" t="s">
        <v>902</v>
      </c>
      <c r="C606" s="18" t="s">
        <v>695</v>
      </c>
      <c r="D606" s="18" t="s">
        <v>539</v>
      </c>
      <c r="E606" s="18" t="s">
        <v>33</v>
      </c>
      <c r="F606" s="18" t="s">
        <v>1068</v>
      </c>
      <c r="G606" s="21">
        <f>G607</f>
        <v>372</v>
      </c>
    </row>
    <row r="607" spans="1:7" ht="24">
      <c r="A607" s="19" t="s">
        <v>1162</v>
      </c>
      <c r="B607" s="59" t="s">
        <v>902</v>
      </c>
      <c r="C607" s="18" t="s">
        <v>695</v>
      </c>
      <c r="D607" s="18" t="s">
        <v>539</v>
      </c>
      <c r="E607" s="18" t="s">
        <v>33</v>
      </c>
      <c r="F607" s="18" t="s">
        <v>1068</v>
      </c>
      <c r="G607" s="21">
        <v>372</v>
      </c>
    </row>
    <row r="608" spans="1:7" ht="48" hidden="1">
      <c r="A608" s="19" t="s">
        <v>647</v>
      </c>
      <c r="B608" s="59" t="s">
        <v>902</v>
      </c>
      <c r="C608" s="18" t="s">
        <v>695</v>
      </c>
      <c r="D608" s="18" t="s">
        <v>539</v>
      </c>
      <c r="E608" s="18" t="s">
        <v>33</v>
      </c>
      <c r="F608" s="18" t="s">
        <v>1068</v>
      </c>
      <c r="G608" s="21"/>
    </row>
    <row r="609" spans="1:7" ht="24.75" hidden="1">
      <c r="A609" s="19" t="s">
        <v>1543</v>
      </c>
      <c r="B609" s="59" t="s">
        <v>902</v>
      </c>
      <c r="C609" s="18" t="s">
        <v>695</v>
      </c>
      <c r="D609" s="18" t="s">
        <v>539</v>
      </c>
      <c r="E609" s="18" t="s">
        <v>962</v>
      </c>
      <c r="F609" s="18" t="s">
        <v>1068</v>
      </c>
      <c r="G609" s="21">
        <f>G610+G611</f>
        <v>0</v>
      </c>
    </row>
    <row r="610" spans="1:7" ht="24.75" hidden="1">
      <c r="A610" s="19" t="s">
        <v>960</v>
      </c>
      <c r="B610" s="59" t="s">
        <v>902</v>
      </c>
      <c r="C610" s="18" t="s">
        <v>695</v>
      </c>
      <c r="D610" s="18" t="s">
        <v>539</v>
      </c>
      <c r="E610" s="18" t="s">
        <v>962</v>
      </c>
      <c r="F610" s="18" t="s">
        <v>1068</v>
      </c>
      <c r="G610" s="21"/>
    </row>
    <row r="611" spans="1:7" ht="24.75" hidden="1">
      <c r="A611" s="19" t="s">
        <v>648</v>
      </c>
      <c r="B611" s="59" t="s">
        <v>902</v>
      </c>
      <c r="C611" s="18" t="s">
        <v>695</v>
      </c>
      <c r="D611" s="18" t="s">
        <v>539</v>
      </c>
      <c r="E611" s="18" t="s">
        <v>962</v>
      </c>
      <c r="F611" s="18" t="s">
        <v>1068</v>
      </c>
      <c r="G611" s="21"/>
    </row>
    <row r="612" spans="1:7" ht="15.75" hidden="1">
      <c r="A612" s="33" t="s">
        <v>687</v>
      </c>
      <c r="B612" s="59" t="s">
        <v>902</v>
      </c>
      <c r="C612" s="18" t="s">
        <v>695</v>
      </c>
      <c r="D612" s="18" t="s">
        <v>539</v>
      </c>
      <c r="E612" s="18" t="s">
        <v>1496</v>
      </c>
      <c r="F612" s="18"/>
      <c r="G612" s="21">
        <f>G615</f>
        <v>0</v>
      </c>
    </row>
    <row r="613" spans="1:7" ht="21.75" customHeight="1" hidden="1">
      <c r="A613" s="38" t="s">
        <v>1032</v>
      </c>
      <c r="B613" s="59" t="s">
        <v>902</v>
      </c>
      <c r="C613" s="18" t="s">
        <v>695</v>
      </c>
      <c r="D613" s="18" t="s">
        <v>539</v>
      </c>
      <c r="E613" s="18" t="s">
        <v>697</v>
      </c>
      <c r="F613" s="18"/>
      <c r="G613" s="21">
        <f>G614</f>
        <v>0</v>
      </c>
    </row>
    <row r="614" spans="1:7" ht="19.5" customHeight="1" hidden="1">
      <c r="A614" s="19" t="s">
        <v>1274</v>
      </c>
      <c r="B614" s="59" t="s">
        <v>902</v>
      </c>
      <c r="C614" s="18" t="s">
        <v>695</v>
      </c>
      <c r="D614" s="18" t="s">
        <v>539</v>
      </c>
      <c r="E614" s="18" t="s">
        <v>697</v>
      </c>
      <c r="F614" s="18" t="s">
        <v>1275</v>
      </c>
      <c r="G614" s="21">
        <v>0</v>
      </c>
    </row>
    <row r="615" spans="1:7" ht="24.75" hidden="1">
      <c r="A615" s="19" t="s">
        <v>688</v>
      </c>
      <c r="B615" s="59" t="s">
        <v>902</v>
      </c>
      <c r="C615" s="18" t="s">
        <v>695</v>
      </c>
      <c r="D615" s="18" t="s">
        <v>539</v>
      </c>
      <c r="E615" s="18" t="s">
        <v>34</v>
      </c>
      <c r="F615" s="18" t="s">
        <v>384</v>
      </c>
      <c r="G615" s="21">
        <f>G616+G617</f>
        <v>0</v>
      </c>
    </row>
    <row r="616" spans="1:7" ht="24.75" hidden="1">
      <c r="A616" s="19" t="s">
        <v>1113</v>
      </c>
      <c r="B616" s="59" t="s">
        <v>902</v>
      </c>
      <c r="C616" s="18" t="s">
        <v>695</v>
      </c>
      <c r="D616" s="18" t="s">
        <v>539</v>
      </c>
      <c r="E616" s="18" t="s">
        <v>34</v>
      </c>
      <c r="F616" s="18" t="s">
        <v>1033</v>
      </c>
      <c r="G616" s="21"/>
    </row>
    <row r="617" spans="1:7" ht="24.75" hidden="1">
      <c r="A617" s="19" t="s">
        <v>959</v>
      </c>
      <c r="B617" s="59" t="s">
        <v>902</v>
      </c>
      <c r="C617" s="18" t="s">
        <v>695</v>
      </c>
      <c r="D617" s="18" t="s">
        <v>539</v>
      </c>
      <c r="E617" s="18" t="s">
        <v>34</v>
      </c>
      <c r="F617" s="18" t="s">
        <v>1068</v>
      </c>
      <c r="G617" s="21">
        <f>G618</f>
        <v>0</v>
      </c>
    </row>
    <row r="618" spans="1:7" ht="24.75" hidden="1">
      <c r="A618" s="19" t="s">
        <v>1296</v>
      </c>
      <c r="B618" s="59" t="s">
        <v>902</v>
      </c>
      <c r="C618" s="18" t="s">
        <v>695</v>
      </c>
      <c r="D618" s="18" t="s">
        <v>539</v>
      </c>
      <c r="E618" s="18" t="s">
        <v>34</v>
      </c>
      <c r="F618" s="18" t="s">
        <v>1068</v>
      </c>
      <c r="G618" s="21">
        <v>0</v>
      </c>
    </row>
    <row r="619" spans="1:7" ht="24.75" hidden="1">
      <c r="A619" s="302" t="s">
        <v>1804</v>
      </c>
      <c r="B619" s="59" t="s">
        <v>902</v>
      </c>
      <c r="C619" s="18" t="s">
        <v>695</v>
      </c>
      <c r="D619" s="18" t="s">
        <v>539</v>
      </c>
      <c r="E619" s="18" t="s">
        <v>1805</v>
      </c>
      <c r="F619" s="18" t="s">
        <v>384</v>
      </c>
      <c r="G619" s="21">
        <f>G620</f>
        <v>0</v>
      </c>
    </row>
    <row r="620" spans="1:7" ht="24.75" hidden="1">
      <c r="A620" s="301" t="s">
        <v>1543</v>
      </c>
      <c r="B620" s="59" t="s">
        <v>902</v>
      </c>
      <c r="C620" s="18" t="s">
        <v>695</v>
      </c>
      <c r="D620" s="18" t="s">
        <v>539</v>
      </c>
      <c r="E620" s="18" t="s">
        <v>1805</v>
      </c>
      <c r="F620" s="18" t="s">
        <v>1068</v>
      </c>
      <c r="G620" s="21">
        <f>G621+G622+G623</f>
        <v>0</v>
      </c>
    </row>
    <row r="621" spans="1:7" ht="24.75" hidden="1">
      <c r="A621" s="301" t="s">
        <v>965</v>
      </c>
      <c r="B621" s="59" t="s">
        <v>902</v>
      </c>
      <c r="C621" s="18" t="s">
        <v>695</v>
      </c>
      <c r="D621" s="18" t="s">
        <v>539</v>
      </c>
      <c r="E621" s="18" t="s">
        <v>1805</v>
      </c>
      <c r="F621" s="18" t="s">
        <v>1068</v>
      </c>
      <c r="G621" s="21"/>
    </row>
    <row r="622" spans="1:7" ht="24.75" hidden="1">
      <c r="A622" s="301" t="s">
        <v>336</v>
      </c>
      <c r="B622" s="59" t="s">
        <v>902</v>
      </c>
      <c r="C622" s="18" t="s">
        <v>695</v>
      </c>
      <c r="D622" s="18" t="s">
        <v>539</v>
      </c>
      <c r="E622" s="18" t="s">
        <v>1805</v>
      </c>
      <c r="F622" s="18" t="s">
        <v>1068</v>
      </c>
      <c r="G622" s="21"/>
    </row>
    <row r="623" spans="1:7" ht="24.75" hidden="1">
      <c r="A623" s="301" t="s">
        <v>620</v>
      </c>
      <c r="B623" s="59" t="s">
        <v>902</v>
      </c>
      <c r="C623" s="18" t="s">
        <v>695</v>
      </c>
      <c r="D623" s="18" t="s">
        <v>539</v>
      </c>
      <c r="E623" s="18" t="s">
        <v>1805</v>
      </c>
      <c r="F623" s="18" t="s">
        <v>1068</v>
      </c>
      <c r="G623" s="21"/>
    </row>
    <row r="624" spans="1:7" ht="15">
      <c r="A624" s="34" t="s">
        <v>808</v>
      </c>
      <c r="B624" s="59" t="s">
        <v>902</v>
      </c>
      <c r="C624" s="18" t="s">
        <v>695</v>
      </c>
      <c r="D624" s="18" t="s">
        <v>539</v>
      </c>
      <c r="E624" s="18" t="s">
        <v>807</v>
      </c>
      <c r="F624" s="18"/>
      <c r="G624" s="21">
        <f>G625</f>
        <v>210697</v>
      </c>
    </row>
    <row r="625" spans="1:7" ht="24">
      <c r="A625" s="19" t="s">
        <v>345</v>
      </c>
      <c r="B625" s="59" t="s">
        <v>902</v>
      </c>
      <c r="C625" s="18" t="s">
        <v>695</v>
      </c>
      <c r="D625" s="18" t="s">
        <v>539</v>
      </c>
      <c r="E625" s="18" t="s">
        <v>669</v>
      </c>
      <c r="F625" s="18" t="s">
        <v>384</v>
      </c>
      <c r="G625" s="21">
        <f>G626+G627+G633</f>
        <v>210697</v>
      </c>
    </row>
    <row r="626" spans="1:7" ht="16.5" customHeight="1" hidden="1">
      <c r="A626" s="19" t="s">
        <v>1113</v>
      </c>
      <c r="B626" s="59" t="s">
        <v>902</v>
      </c>
      <c r="C626" s="18" t="s">
        <v>695</v>
      </c>
      <c r="D626" s="18" t="s">
        <v>539</v>
      </c>
      <c r="E626" s="18" t="s">
        <v>669</v>
      </c>
      <c r="F626" s="18" t="s">
        <v>1033</v>
      </c>
      <c r="G626" s="21"/>
    </row>
    <row r="627" spans="1:7" ht="24">
      <c r="A627" s="19" t="s">
        <v>69</v>
      </c>
      <c r="B627" s="59" t="s">
        <v>902</v>
      </c>
      <c r="C627" s="18" t="s">
        <v>695</v>
      </c>
      <c r="D627" s="18" t="s">
        <v>539</v>
      </c>
      <c r="E627" s="60" t="s">
        <v>669</v>
      </c>
      <c r="F627" s="60" t="s">
        <v>70</v>
      </c>
      <c r="G627" s="21">
        <f>G628+G629</f>
        <v>184567</v>
      </c>
    </row>
    <row r="628" spans="1:7" ht="24">
      <c r="A628" s="19" t="s">
        <v>68</v>
      </c>
      <c r="B628" s="59" t="s">
        <v>902</v>
      </c>
      <c r="C628" s="18" t="s">
        <v>695</v>
      </c>
      <c r="D628" s="18" t="s">
        <v>539</v>
      </c>
      <c r="E628" s="60" t="s">
        <v>669</v>
      </c>
      <c r="F628" s="60" t="s">
        <v>1807</v>
      </c>
      <c r="G628" s="21">
        <v>176425</v>
      </c>
    </row>
    <row r="629" spans="1:7" ht="24">
      <c r="A629" s="19" t="s">
        <v>1543</v>
      </c>
      <c r="B629" s="59" t="s">
        <v>902</v>
      </c>
      <c r="C629" s="18" t="s">
        <v>695</v>
      </c>
      <c r="D629" s="18" t="s">
        <v>539</v>
      </c>
      <c r="E629" s="60" t="s">
        <v>669</v>
      </c>
      <c r="F629" s="60" t="s">
        <v>1068</v>
      </c>
      <c r="G629" s="21">
        <f>G630+G631+G632</f>
        <v>8142</v>
      </c>
    </row>
    <row r="630" spans="1:7" ht="24">
      <c r="A630" s="19" t="s">
        <v>346</v>
      </c>
      <c r="B630" s="59" t="s">
        <v>902</v>
      </c>
      <c r="C630" s="18" t="s">
        <v>695</v>
      </c>
      <c r="D630" s="18" t="s">
        <v>539</v>
      </c>
      <c r="E630" s="60" t="s">
        <v>669</v>
      </c>
      <c r="F630" s="60" t="s">
        <v>1068</v>
      </c>
      <c r="G630" s="21">
        <v>7402</v>
      </c>
    </row>
    <row r="631" spans="1:7" ht="24">
      <c r="A631" s="19" t="s">
        <v>1461</v>
      </c>
      <c r="B631" s="59" t="s">
        <v>902</v>
      </c>
      <c r="C631" s="18" t="s">
        <v>695</v>
      </c>
      <c r="D631" s="18" t="s">
        <v>539</v>
      </c>
      <c r="E631" s="60" t="s">
        <v>669</v>
      </c>
      <c r="F631" s="60" t="s">
        <v>1068</v>
      </c>
      <c r="G631" s="21">
        <v>300</v>
      </c>
    </row>
    <row r="632" spans="1:7" ht="24">
      <c r="A632" s="19" t="s">
        <v>870</v>
      </c>
      <c r="B632" s="59" t="s">
        <v>902</v>
      </c>
      <c r="C632" s="18" t="s">
        <v>695</v>
      </c>
      <c r="D632" s="18" t="s">
        <v>539</v>
      </c>
      <c r="E632" s="60" t="s">
        <v>871</v>
      </c>
      <c r="F632" s="60" t="s">
        <v>1068</v>
      </c>
      <c r="G632" s="21">
        <v>440</v>
      </c>
    </row>
    <row r="633" spans="1:7" ht="24">
      <c r="A633" s="19" t="s">
        <v>629</v>
      </c>
      <c r="B633" s="59" t="s">
        <v>902</v>
      </c>
      <c r="C633" s="18" t="s">
        <v>695</v>
      </c>
      <c r="D633" s="18" t="s">
        <v>539</v>
      </c>
      <c r="E633" s="60" t="s">
        <v>669</v>
      </c>
      <c r="F633" s="60" t="s">
        <v>403</v>
      </c>
      <c r="G633" s="21">
        <f>G634+G635</f>
        <v>26130</v>
      </c>
    </row>
    <row r="634" spans="1:7" ht="24">
      <c r="A634" s="19" t="s">
        <v>628</v>
      </c>
      <c r="B634" s="59" t="s">
        <v>902</v>
      </c>
      <c r="C634" s="18" t="s">
        <v>695</v>
      </c>
      <c r="D634" s="18" t="s">
        <v>539</v>
      </c>
      <c r="E634" s="60" t="s">
        <v>669</v>
      </c>
      <c r="F634" s="60" t="s">
        <v>404</v>
      </c>
      <c r="G634" s="21">
        <v>19342</v>
      </c>
    </row>
    <row r="635" spans="1:7" ht="24">
      <c r="A635" s="19" t="s">
        <v>1255</v>
      </c>
      <c r="B635" s="59" t="s">
        <v>902</v>
      </c>
      <c r="C635" s="18" t="s">
        <v>695</v>
      </c>
      <c r="D635" s="18" t="s">
        <v>539</v>
      </c>
      <c r="E635" s="60" t="s">
        <v>669</v>
      </c>
      <c r="F635" s="60" t="s">
        <v>786</v>
      </c>
      <c r="G635" s="21">
        <f>G636</f>
        <v>6788</v>
      </c>
    </row>
    <row r="636" spans="1:7" ht="24">
      <c r="A636" s="19" t="s">
        <v>342</v>
      </c>
      <c r="B636" s="59" t="s">
        <v>902</v>
      </c>
      <c r="C636" s="18" t="s">
        <v>695</v>
      </c>
      <c r="D636" s="18" t="s">
        <v>539</v>
      </c>
      <c r="E636" s="60" t="s">
        <v>669</v>
      </c>
      <c r="F636" s="60" t="s">
        <v>786</v>
      </c>
      <c r="G636" s="21">
        <v>6788</v>
      </c>
    </row>
    <row r="637" spans="1:7" ht="15">
      <c r="A637" s="32" t="s">
        <v>800</v>
      </c>
      <c r="B637" s="59" t="s">
        <v>902</v>
      </c>
      <c r="C637" s="18" t="s">
        <v>695</v>
      </c>
      <c r="D637" s="18" t="s">
        <v>319</v>
      </c>
      <c r="E637" s="18"/>
      <c r="F637" s="18"/>
      <c r="G637" s="21">
        <f>G638+G646+G649+G655</f>
        <v>96028</v>
      </c>
    </row>
    <row r="638" spans="1:7" ht="36">
      <c r="A638" s="33" t="s">
        <v>391</v>
      </c>
      <c r="B638" s="59" t="s">
        <v>902</v>
      </c>
      <c r="C638" s="18" t="s">
        <v>695</v>
      </c>
      <c r="D638" s="18" t="s">
        <v>319</v>
      </c>
      <c r="E638" s="18" t="s">
        <v>1337</v>
      </c>
      <c r="F638" s="18"/>
      <c r="G638" s="21">
        <f>G639+G644</f>
        <v>15761</v>
      </c>
    </row>
    <row r="639" spans="1:7" ht="24">
      <c r="A639" s="19" t="s">
        <v>1210</v>
      </c>
      <c r="B639" s="59" t="s">
        <v>902</v>
      </c>
      <c r="C639" s="18" t="s">
        <v>695</v>
      </c>
      <c r="D639" s="18" t="s">
        <v>319</v>
      </c>
      <c r="E639" s="18" t="s">
        <v>1111</v>
      </c>
      <c r="F639" s="18" t="s">
        <v>384</v>
      </c>
      <c r="G639" s="21">
        <f>G640+G641</f>
        <v>15593</v>
      </c>
    </row>
    <row r="640" spans="1:7" ht="24">
      <c r="A640" s="19" t="s">
        <v>613</v>
      </c>
      <c r="B640" s="59" t="s">
        <v>902</v>
      </c>
      <c r="C640" s="18" t="s">
        <v>695</v>
      </c>
      <c r="D640" s="18" t="s">
        <v>319</v>
      </c>
      <c r="E640" s="18" t="s">
        <v>1111</v>
      </c>
      <c r="F640" s="18" t="s">
        <v>614</v>
      </c>
      <c r="G640" s="21">
        <f>14073-11</f>
        <v>14062</v>
      </c>
    </row>
    <row r="641" spans="1:7" ht="24">
      <c r="A641" s="38" t="s">
        <v>644</v>
      </c>
      <c r="B641" s="59" t="s">
        <v>902</v>
      </c>
      <c r="C641" s="18" t="s">
        <v>695</v>
      </c>
      <c r="D641" s="18" t="s">
        <v>319</v>
      </c>
      <c r="E641" s="18" t="s">
        <v>1111</v>
      </c>
      <c r="F641" s="18" t="s">
        <v>272</v>
      </c>
      <c r="G641" s="21">
        <f>G642+G643</f>
        <v>1531</v>
      </c>
    </row>
    <row r="642" spans="1:7" ht="24">
      <c r="A642" s="285" t="s">
        <v>328</v>
      </c>
      <c r="B642" s="59" t="s">
        <v>902</v>
      </c>
      <c r="C642" s="18" t="s">
        <v>695</v>
      </c>
      <c r="D642" s="18" t="s">
        <v>319</v>
      </c>
      <c r="E642" s="18" t="s">
        <v>1111</v>
      </c>
      <c r="F642" s="18" t="s">
        <v>326</v>
      </c>
      <c r="G642" s="21">
        <v>712</v>
      </c>
    </row>
    <row r="643" spans="1:7" ht="24">
      <c r="A643" s="285" t="s">
        <v>929</v>
      </c>
      <c r="B643" s="59" t="s">
        <v>902</v>
      </c>
      <c r="C643" s="18" t="s">
        <v>695</v>
      </c>
      <c r="D643" s="18" t="s">
        <v>319</v>
      </c>
      <c r="E643" s="18" t="s">
        <v>1111</v>
      </c>
      <c r="F643" s="18" t="s">
        <v>930</v>
      </c>
      <c r="G643" s="21">
        <f>808+11</f>
        <v>819</v>
      </c>
    </row>
    <row r="644" spans="1:7" ht="24">
      <c r="A644" s="286" t="s">
        <v>815</v>
      </c>
      <c r="B644" s="59" t="s">
        <v>902</v>
      </c>
      <c r="C644" s="18" t="s">
        <v>695</v>
      </c>
      <c r="D644" s="18" t="s">
        <v>319</v>
      </c>
      <c r="E644" s="18" t="s">
        <v>691</v>
      </c>
      <c r="F644" s="18" t="s">
        <v>384</v>
      </c>
      <c r="G644" s="21">
        <f>G645</f>
        <v>168</v>
      </c>
    </row>
    <row r="645" spans="1:7" ht="24">
      <c r="A645" s="286" t="s">
        <v>815</v>
      </c>
      <c r="B645" s="59" t="s">
        <v>902</v>
      </c>
      <c r="C645" s="18" t="s">
        <v>695</v>
      </c>
      <c r="D645" s="18" t="s">
        <v>319</v>
      </c>
      <c r="E645" s="18" t="s">
        <v>691</v>
      </c>
      <c r="F645" s="18" t="s">
        <v>635</v>
      </c>
      <c r="G645" s="21">
        <v>168</v>
      </c>
    </row>
    <row r="646" spans="1:7" ht="15">
      <c r="A646" s="39" t="s">
        <v>687</v>
      </c>
      <c r="B646" s="59" t="s">
        <v>902</v>
      </c>
      <c r="C646" s="18" t="s">
        <v>695</v>
      </c>
      <c r="D646" s="18" t="s">
        <v>319</v>
      </c>
      <c r="E646" s="18" t="s">
        <v>1496</v>
      </c>
      <c r="F646" s="18"/>
      <c r="G646" s="21">
        <f>G647</f>
        <v>469</v>
      </c>
    </row>
    <row r="647" spans="1:7" ht="24">
      <c r="A647" s="19" t="s">
        <v>688</v>
      </c>
      <c r="B647" s="59" t="s">
        <v>902</v>
      </c>
      <c r="C647" s="18" t="s">
        <v>695</v>
      </c>
      <c r="D647" s="18" t="s">
        <v>319</v>
      </c>
      <c r="E647" s="18" t="s">
        <v>34</v>
      </c>
      <c r="F647" s="18" t="s">
        <v>384</v>
      </c>
      <c r="G647" s="21">
        <f>G648</f>
        <v>469</v>
      </c>
    </row>
    <row r="648" spans="1:7" ht="24">
      <c r="A648" s="285" t="s">
        <v>328</v>
      </c>
      <c r="B648" s="59" t="s">
        <v>902</v>
      </c>
      <c r="C648" s="18" t="s">
        <v>695</v>
      </c>
      <c r="D648" s="18" t="s">
        <v>319</v>
      </c>
      <c r="E648" s="18" t="s">
        <v>34</v>
      </c>
      <c r="F648" s="18" t="s">
        <v>326</v>
      </c>
      <c r="G648" s="21">
        <v>469</v>
      </c>
    </row>
    <row r="649" spans="1:7" ht="48">
      <c r="A649" s="39" t="s">
        <v>194</v>
      </c>
      <c r="B649" s="59" t="s">
        <v>902</v>
      </c>
      <c r="C649" s="18" t="s">
        <v>695</v>
      </c>
      <c r="D649" s="18" t="s">
        <v>319</v>
      </c>
      <c r="E649" s="18" t="s">
        <v>916</v>
      </c>
      <c r="F649" s="18"/>
      <c r="G649" s="21">
        <f>G650</f>
        <v>79798</v>
      </c>
    </row>
    <row r="650" spans="1:7" ht="24">
      <c r="A650" s="19" t="s">
        <v>69</v>
      </c>
      <c r="B650" s="59" t="s">
        <v>902</v>
      </c>
      <c r="C650" s="18" t="s">
        <v>695</v>
      </c>
      <c r="D650" s="18" t="s">
        <v>319</v>
      </c>
      <c r="E650" s="18" t="s">
        <v>1360</v>
      </c>
      <c r="F650" s="18" t="s">
        <v>70</v>
      </c>
      <c r="G650" s="21">
        <f>G651+G652</f>
        <v>79798</v>
      </c>
    </row>
    <row r="651" spans="1:7" ht="24">
      <c r="A651" s="19" t="s">
        <v>68</v>
      </c>
      <c r="B651" s="59" t="s">
        <v>902</v>
      </c>
      <c r="C651" s="18" t="s">
        <v>695</v>
      </c>
      <c r="D651" s="18" t="s">
        <v>319</v>
      </c>
      <c r="E651" s="18" t="s">
        <v>1360</v>
      </c>
      <c r="F651" s="18" t="s">
        <v>1807</v>
      </c>
      <c r="G651" s="21">
        <v>79748</v>
      </c>
    </row>
    <row r="652" spans="1:7" ht="24">
      <c r="A652" s="19" t="s">
        <v>1252</v>
      </c>
      <c r="B652" s="59" t="s">
        <v>902</v>
      </c>
      <c r="C652" s="18" t="s">
        <v>695</v>
      </c>
      <c r="D652" s="18" t="s">
        <v>319</v>
      </c>
      <c r="E652" s="18" t="s">
        <v>1360</v>
      </c>
      <c r="F652" s="18" t="s">
        <v>1068</v>
      </c>
      <c r="G652" s="21">
        <f>G653+G654</f>
        <v>50</v>
      </c>
    </row>
    <row r="653" spans="1:7" ht="24.75" hidden="1">
      <c r="A653" s="19" t="s">
        <v>348</v>
      </c>
      <c r="B653" s="59" t="s">
        <v>902</v>
      </c>
      <c r="C653" s="18" t="s">
        <v>695</v>
      </c>
      <c r="D653" s="18" t="s">
        <v>319</v>
      </c>
      <c r="E653" s="18" t="s">
        <v>127</v>
      </c>
      <c r="F653" s="18" t="s">
        <v>1068</v>
      </c>
      <c r="G653" s="21"/>
    </row>
    <row r="654" spans="1:7" ht="24">
      <c r="A654" s="19" t="s">
        <v>238</v>
      </c>
      <c r="B654" s="59" t="s">
        <v>902</v>
      </c>
      <c r="C654" s="18" t="s">
        <v>695</v>
      </c>
      <c r="D654" s="18" t="s">
        <v>319</v>
      </c>
      <c r="E654" s="18" t="s">
        <v>127</v>
      </c>
      <c r="F654" s="18" t="s">
        <v>1068</v>
      </c>
      <c r="G654" s="21">
        <v>50</v>
      </c>
    </row>
    <row r="655" spans="1:7" ht="18.75" customHeight="1" hidden="1">
      <c r="A655" s="34" t="s">
        <v>808</v>
      </c>
      <c r="B655" s="59" t="s">
        <v>902</v>
      </c>
      <c r="C655" s="18" t="s">
        <v>695</v>
      </c>
      <c r="D655" s="18" t="s">
        <v>275</v>
      </c>
      <c r="E655" s="18" t="s">
        <v>807</v>
      </c>
      <c r="F655" s="18"/>
      <c r="G655" s="21">
        <f>G656</f>
        <v>0</v>
      </c>
    </row>
    <row r="656" spans="1:7" ht="23.25" customHeight="1" hidden="1">
      <c r="A656" s="19" t="s">
        <v>525</v>
      </c>
      <c r="B656" s="59" t="s">
        <v>902</v>
      </c>
      <c r="C656" s="18" t="s">
        <v>695</v>
      </c>
      <c r="D656" s="18" t="s">
        <v>275</v>
      </c>
      <c r="E656" s="18" t="s">
        <v>807</v>
      </c>
      <c r="F656" s="18" t="s">
        <v>526</v>
      </c>
      <c r="G656" s="21"/>
    </row>
    <row r="657" spans="1:7" ht="20.25" customHeight="1" hidden="1">
      <c r="A657" s="19" t="s">
        <v>1274</v>
      </c>
      <c r="B657" s="59" t="s">
        <v>902</v>
      </c>
      <c r="C657" s="18" t="s">
        <v>695</v>
      </c>
      <c r="D657" s="18" t="s">
        <v>319</v>
      </c>
      <c r="E657" s="18" t="s">
        <v>1360</v>
      </c>
      <c r="F657" s="18" t="s">
        <v>1275</v>
      </c>
      <c r="G657" s="21"/>
    </row>
    <row r="658" spans="1:7" ht="15">
      <c r="A658" s="25" t="s">
        <v>1376</v>
      </c>
      <c r="B658" s="59" t="s">
        <v>902</v>
      </c>
      <c r="C658" s="24" t="s">
        <v>109</v>
      </c>
      <c r="D658" s="24"/>
      <c r="E658" s="24"/>
      <c r="F658" s="24"/>
      <c r="G658" s="21">
        <f>G659</f>
        <v>110031</v>
      </c>
    </row>
    <row r="659" spans="1:7" ht="15">
      <c r="A659" s="32" t="s">
        <v>1377</v>
      </c>
      <c r="B659" s="59" t="s">
        <v>902</v>
      </c>
      <c r="C659" s="18" t="s">
        <v>109</v>
      </c>
      <c r="D659" s="18" t="s">
        <v>539</v>
      </c>
      <c r="E659" s="28"/>
      <c r="F659" s="28"/>
      <c r="G659" s="21">
        <f>G660+G663+G674+G681+G688</f>
        <v>110031</v>
      </c>
    </row>
    <row r="660" spans="1:7" ht="23.25" customHeight="1" hidden="1">
      <c r="A660" s="40" t="s">
        <v>867</v>
      </c>
      <c r="B660" s="59" t="s">
        <v>902</v>
      </c>
      <c r="C660" s="18" t="s">
        <v>109</v>
      </c>
      <c r="D660" s="18" t="s">
        <v>539</v>
      </c>
      <c r="E660" s="18" t="s">
        <v>113</v>
      </c>
      <c r="F660" s="18"/>
      <c r="G660" s="21">
        <f>G661</f>
        <v>0</v>
      </c>
    </row>
    <row r="661" spans="1:7" ht="27" customHeight="1" hidden="1">
      <c r="A661" s="81" t="s">
        <v>353</v>
      </c>
      <c r="B661" s="59" t="s">
        <v>902</v>
      </c>
      <c r="C661" s="18" t="s">
        <v>109</v>
      </c>
      <c r="D661" s="18" t="s">
        <v>539</v>
      </c>
      <c r="E661" s="18" t="s">
        <v>1031</v>
      </c>
      <c r="F661" s="18" t="s">
        <v>384</v>
      </c>
      <c r="G661" s="21">
        <f>G662</f>
        <v>0</v>
      </c>
    </row>
    <row r="662" spans="1:7" ht="27" customHeight="1" hidden="1">
      <c r="A662" s="38" t="s">
        <v>354</v>
      </c>
      <c r="B662" s="59" t="s">
        <v>902</v>
      </c>
      <c r="C662" s="18" t="s">
        <v>109</v>
      </c>
      <c r="D662" s="18" t="s">
        <v>539</v>
      </c>
      <c r="E662" s="18" t="s">
        <v>1031</v>
      </c>
      <c r="F662" s="18" t="s">
        <v>935</v>
      </c>
      <c r="G662" s="21"/>
    </row>
    <row r="663" spans="1:7" ht="15.75" hidden="1">
      <c r="A663" s="33" t="s">
        <v>2</v>
      </c>
      <c r="B663" s="59" t="s">
        <v>902</v>
      </c>
      <c r="C663" s="18" t="s">
        <v>109</v>
      </c>
      <c r="D663" s="18" t="s">
        <v>539</v>
      </c>
      <c r="E663" s="18" t="s">
        <v>3</v>
      </c>
      <c r="F663" s="18"/>
      <c r="G663" s="21">
        <f>G664</f>
        <v>0</v>
      </c>
    </row>
    <row r="664" spans="1:7" ht="24.75" hidden="1">
      <c r="A664" s="19" t="s">
        <v>912</v>
      </c>
      <c r="B664" s="59" t="s">
        <v>902</v>
      </c>
      <c r="C664" s="18" t="s">
        <v>109</v>
      </c>
      <c r="D664" s="18" t="s">
        <v>539</v>
      </c>
      <c r="E664" s="18" t="s">
        <v>1182</v>
      </c>
      <c r="F664" s="18" t="s">
        <v>384</v>
      </c>
      <c r="G664" s="21">
        <f>G665+G670</f>
        <v>0</v>
      </c>
    </row>
    <row r="665" spans="1:7" ht="24.75" hidden="1">
      <c r="A665" s="19" t="s">
        <v>785</v>
      </c>
      <c r="B665" s="59" t="s">
        <v>902</v>
      </c>
      <c r="C665" s="18" t="s">
        <v>109</v>
      </c>
      <c r="D665" s="18" t="s">
        <v>539</v>
      </c>
      <c r="E665" s="18" t="s">
        <v>1182</v>
      </c>
      <c r="F665" s="18" t="s">
        <v>70</v>
      </c>
      <c r="G665" s="21">
        <f>G666+G667</f>
        <v>0</v>
      </c>
    </row>
    <row r="666" spans="1:7" ht="24.75" hidden="1">
      <c r="A666" s="19" t="s">
        <v>68</v>
      </c>
      <c r="B666" s="59" t="s">
        <v>902</v>
      </c>
      <c r="C666" s="18" t="s">
        <v>109</v>
      </c>
      <c r="D666" s="18" t="s">
        <v>539</v>
      </c>
      <c r="E666" s="18" t="s">
        <v>1182</v>
      </c>
      <c r="F666" s="18" t="s">
        <v>1807</v>
      </c>
      <c r="G666" s="21"/>
    </row>
    <row r="667" spans="1:7" ht="24.75" hidden="1">
      <c r="A667" s="19" t="s">
        <v>1252</v>
      </c>
      <c r="B667" s="59" t="s">
        <v>902</v>
      </c>
      <c r="C667" s="18" t="s">
        <v>109</v>
      </c>
      <c r="D667" s="18" t="s">
        <v>539</v>
      </c>
      <c r="E667" s="18" t="s">
        <v>1182</v>
      </c>
      <c r="F667" s="18" t="s">
        <v>1068</v>
      </c>
      <c r="G667" s="21">
        <f>G668+G669</f>
        <v>0</v>
      </c>
    </row>
    <row r="668" spans="1:7" ht="24.75" hidden="1">
      <c r="A668" s="19" t="s">
        <v>498</v>
      </c>
      <c r="B668" s="59" t="s">
        <v>902</v>
      </c>
      <c r="C668" s="18" t="s">
        <v>109</v>
      </c>
      <c r="D668" s="18" t="s">
        <v>539</v>
      </c>
      <c r="E668" s="18" t="s">
        <v>1182</v>
      </c>
      <c r="F668" s="18" t="s">
        <v>1068</v>
      </c>
      <c r="G668" s="21"/>
    </row>
    <row r="669" spans="1:7" ht="24.75" hidden="1">
      <c r="A669" s="301" t="s">
        <v>1162</v>
      </c>
      <c r="B669" s="59" t="s">
        <v>902</v>
      </c>
      <c r="C669" s="18" t="s">
        <v>109</v>
      </c>
      <c r="D669" s="18" t="s">
        <v>539</v>
      </c>
      <c r="E669" s="18" t="s">
        <v>1182</v>
      </c>
      <c r="F669" s="18" t="s">
        <v>1068</v>
      </c>
      <c r="G669" s="21"/>
    </row>
    <row r="670" spans="1:7" ht="24.75" hidden="1">
      <c r="A670" s="19" t="s">
        <v>402</v>
      </c>
      <c r="B670" s="59" t="s">
        <v>902</v>
      </c>
      <c r="C670" s="18" t="s">
        <v>109</v>
      </c>
      <c r="D670" s="18" t="s">
        <v>539</v>
      </c>
      <c r="E670" s="18" t="s">
        <v>1182</v>
      </c>
      <c r="F670" s="18" t="s">
        <v>403</v>
      </c>
      <c r="G670" s="21">
        <f>G671+G672</f>
        <v>0</v>
      </c>
    </row>
    <row r="671" spans="1:7" ht="23.25" customHeight="1" hidden="1">
      <c r="A671" s="19" t="s">
        <v>628</v>
      </c>
      <c r="B671" s="59" t="s">
        <v>902</v>
      </c>
      <c r="C671" s="18" t="s">
        <v>109</v>
      </c>
      <c r="D671" s="18" t="s">
        <v>539</v>
      </c>
      <c r="E671" s="18" t="s">
        <v>1182</v>
      </c>
      <c r="F671" s="18" t="s">
        <v>404</v>
      </c>
      <c r="G671" s="21"/>
    </row>
    <row r="672" spans="1:7" ht="23.25" customHeight="1" hidden="1">
      <c r="A672" s="19" t="s">
        <v>499</v>
      </c>
      <c r="B672" s="59" t="s">
        <v>902</v>
      </c>
      <c r="C672" s="18" t="s">
        <v>109</v>
      </c>
      <c r="D672" s="18" t="s">
        <v>539</v>
      </c>
      <c r="E672" s="18" t="s">
        <v>961</v>
      </c>
      <c r="F672" s="18" t="s">
        <v>786</v>
      </c>
      <c r="G672" s="21">
        <f>G673+G679+G680</f>
        <v>0</v>
      </c>
    </row>
    <row r="673" spans="1:7" ht="23.25" customHeight="1" hidden="1">
      <c r="A673" s="19" t="s">
        <v>438</v>
      </c>
      <c r="B673" s="59" t="s">
        <v>902</v>
      </c>
      <c r="C673" s="18" t="s">
        <v>109</v>
      </c>
      <c r="D673" s="18" t="s">
        <v>539</v>
      </c>
      <c r="E673" s="18" t="s">
        <v>961</v>
      </c>
      <c r="F673" s="18" t="s">
        <v>786</v>
      </c>
      <c r="G673" s="21"/>
    </row>
    <row r="674" spans="1:7" ht="23.25" customHeight="1" hidden="1">
      <c r="A674" s="33" t="s">
        <v>1806</v>
      </c>
      <c r="B674" s="59" t="s">
        <v>902</v>
      </c>
      <c r="C674" s="18" t="s">
        <v>109</v>
      </c>
      <c r="D674" s="18" t="s">
        <v>539</v>
      </c>
      <c r="E674" s="18" t="s">
        <v>1183</v>
      </c>
      <c r="F674" s="18"/>
      <c r="G674" s="21">
        <f>G675</f>
        <v>0</v>
      </c>
    </row>
    <row r="675" spans="1:7" ht="23.25" customHeight="1" hidden="1">
      <c r="A675" s="19" t="s">
        <v>785</v>
      </c>
      <c r="B675" s="59" t="s">
        <v>902</v>
      </c>
      <c r="C675" s="18" t="s">
        <v>109</v>
      </c>
      <c r="D675" s="18" t="s">
        <v>539</v>
      </c>
      <c r="E675" s="18" t="s">
        <v>1183</v>
      </c>
      <c r="F675" s="18" t="s">
        <v>70</v>
      </c>
      <c r="G675" s="21">
        <f>G676+G677</f>
        <v>0</v>
      </c>
    </row>
    <row r="676" spans="1:7" ht="23.25" customHeight="1" hidden="1">
      <c r="A676" s="19" t="s">
        <v>68</v>
      </c>
      <c r="B676" s="59"/>
      <c r="C676" s="18" t="s">
        <v>109</v>
      </c>
      <c r="D676" s="18" t="s">
        <v>539</v>
      </c>
      <c r="E676" s="18" t="s">
        <v>1183</v>
      </c>
      <c r="F676" s="18" t="s">
        <v>1807</v>
      </c>
      <c r="G676" s="21"/>
    </row>
    <row r="677" spans="1:7" ht="23.25" customHeight="1" hidden="1">
      <c r="A677" s="19" t="s">
        <v>1516</v>
      </c>
      <c r="B677" s="59" t="s">
        <v>902</v>
      </c>
      <c r="C677" s="18" t="s">
        <v>109</v>
      </c>
      <c r="D677" s="18" t="s">
        <v>539</v>
      </c>
      <c r="E677" s="18" t="s">
        <v>1183</v>
      </c>
      <c r="F677" s="18" t="s">
        <v>1068</v>
      </c>
      <c r="G677" s="21">
        <f>G678</f>
        <v>0</v>
      </c>
    </row>
    <row r="678" spans="1:7" ht="23.25" customHeight="1" hidden="1">
      <c r="A678" s="19" t="s">
        <v>626</v>
      </c>
      <c r="B678" s="59" t="s">
        <v>902</v>
      </c>
      <c r="C678" s="18" t="s">
        <v>109</v>
      </c>
      <c r="D678" s="18" t="s">
        <v>539</v>
      </c>
      <c r="E678" s="18" t="s">
        <v>627</v>
      </c>
      <c r="F678" s="18" t="s">
        <v>1068</v>
      </c>
      <c r="G678" s="21">
        <f>2000-2000</f>
        <v>0</v>
      </c>
    </row>
    <row r="679" spans="1:7" ht="23.25" customHeight="1" hidden="1">
      <c r="A679" s="19" t="s">
        <v>71</v>
      </c>
      <c r="B679" s="59" t="s">
        <v>902</v>
      </c>
      <c r="C679" s="18" t="s">
        <v>109</v>
      </c>
      <c r="D679" s="18" t="s">
        <v>539</v>
      </c>
      <c r="E679" s="18" t="s">
        <v>961</v>
      </c>
      <c r="F679" s="18" t="s">
        <v>786</v>
      </c>
      <c r="G679" s="21"/>
    </row>
    <row r="680" spans="1:7" ht="23.25" customHeight="1" hidden="1">
      <c r="A680" s="19" t="s">
        <v>72</v>
      </c>
      <c r="B680" s="59" t="s">
        <v>902</v>
      </c>
      <c r="C680" s="18" t="s">
        <v>109</v>
      </c>
      <c r="D680" s="18" t="s">
        <v>539</v>
      </c>
      <c r="E680" s="18" t="s">
        <v>961</v>
      </c>
      <c r="F680" s="18" t="s">
        <v>786</v>
      </c>
      <c r="G680" s="21"/>
    </row>
    <row r="681" spans="1:7" ht="23.25" customHeight="1" hidden="1">
      <c r="A681" s="302" t="s">
        <v>1804</v>
      </c>
      <c r="B681" s="59" t="s">
        <v>902</v>
      </c>
      <c r="C681" s="18" t="s">
        <v>109</v>
      </c>
      <c r="D681" s="18" t="s">
        <v>539</v>
      </c>
      <c r="E681" s="18" t="s">
        <v>1805</v>
      </c>
      <c r="F681" s="18" t="s">
        <v>384</v>
      </c>
      <c r="G681" s="21">
        <f>G682+G684</f>
        <v>0</v>
      </c>
    </row>
    <row r="682" spans="1:7" ht="23.25" customHeight="1" hidden="1">
      <c r="A682" s="301" t="s">
        <v>1543</v>
      </c>
      <c r="B682" s="59" t="s">
        <v>902</v>
      </c>
      <c r="C682" s="18" t="s">
        <v>109</v>
      </c>
      <c r="D682" s="18" t="s">
        <v>539</v>
      </c>
      <c r="E682" s="18" t="s">
        <v>1805</v>
      </c>
      <c r="F682" s="18" t="s">
        <v>1068</v>
      </c>
      <c r="G682" s="21">
        <f>G683</f>
        <v>0</v>
      </c>
    </row>
    <row r="683" spans="1:7" ht="23.25" customHeight="1" hidden="1">
      <c r="A683" s="19" t="s">
        <v>74</v>
      </c>
      <c r="B683" s="59" t="s">
        <v>902</v>
      </c>
      <c r="C683" s="18" t="s">
        <v>109</v>
      </c>
      <c r="D683" s="18" t="s">
        <v>539</v>
      </c>
      <c r="E683" s="18" t="s">
        <v>1805</v>
      </c>
      <c r="F683" s="18" t="s">
        <v>1068</v>
      </c>
      <c r="G683" s="21"/>
    </row>
    <row r="684" spans="1:7" ht="23.25" customHeight="1" hidden="1">
      <c r="A684" s="19" t="s">
        <v>499</v>
      </c>
      <c r="B684" s="59" t="s">
        <v>902</v>
      </c>
      <c r="C684" s="18" t="s">
        <v>109</v>
      </c>
      <c r="D684" s="18" t="s">
        <v>539</v>
      </c>
      <c r="E684" s="18" t="s">
        <v>1805</v>
      </c>
      <c r="F684" s="18" t="s">
        <v>786</v>
      </c>
      <c r="G684" s="21">
        <f>G685+G686+G687</f>
        <v>0</v>
      </c>
    </row>
    <row r="685" spans="1:7" ht="23.25" customHeight="1" hidden="1">
      <c r="A685" s="19" t="s">
        <v>75</v>
      </c>
      <c r="B685" s="59" t="s">
        <v>902</v>
      </c>
      <c r="C685" s="18" t="s">
        <v>109</v>
      </c>
      <c r="D685" s="18" t="s">
        <v>539</v>
      </c>
      <c r="E685" s="18" t="s">
        <v>1805</v>
      </c>
      <c r="F685" s="18" t="s">
        <v>786</v>
      </c>
      <c r="G685" s="21"/>
    </row>
    <row r="686" spans="1:7" ht="23.25" customHeight="1" hidden="1">
      <c r="A686" s="19" t="s">
        <v>1283</v>
      </c>
      <c r="B686" s="59" t="s">
        <v>902</v>
      </c>
      <c r="C686" s="18" t="s">
        <v>109</v>
      </c>
      <c r="D686" s="18" t="s">
        <v>539</v>
      </c>
      <c r="E686" s="18" t="s">
        <v>1805</v>
      </c>
      <c r="F686" s="18" t="s">
        <v>786</v>
      </c>
      <c r="G686" s="21"/>
    </row>
    <row r="687" spans="1:7" ht="23.25" customHeight="1" hidden="1">
      <c r="A687" s="19" t="s">
        <v>1644</v>
      </c>
      <c r="B687" s="59" t="s">
        <v>902</v>
      </c>
      <c r="C687" s="18" t="s">
        <v>109</v>
      </c>
      <c r="D687" s="18" t="s">
        <v>539</v>
      </c>
      <c r="E687" s="18" t="s">
        <v>1805</v>
      </c>
      <c r="F687" s="18" t="s">
        <v>786</v>
      </c>
      <c r="G687" s="21"/>
    </row>
    <row r="688" spans="1:7" ht="23.25" customHeight="1">
      <c r="A688" s="19" t="s">
        <v>808</v>
      </c>
      <c r="B688" s="59" t="s">
        <v>902</v>
      </c>
      <c r="C688" s="18" t="s">
        <v>109</v>
      </c>
      <c r="D688" s="18" t="s">
        <v>539</v>
      </c>
      <c r="E688" s="18" t="s">
        <v>807</v>
      </c>
      <c r="F688" s="18"/>
      <c r="G688" s="21">
        <f>G689</f>
        <v>110031</v>
      </c>
    </row>
    <row r="689" spans="1:7" ht="25.5" customHeight="1">
      <c r="A689" s="19" t="s">
        <v>1811</v>
      </c>
      <c r="B689" s="59" t="s">
        <v>902</v>
      </c>
      <c r="C689" s="18" t="s">
        <v>109</v>
      </c>
      <c r="D689" s="18" t="s">
        <v>539</v>
      </c>
      <c r="E689" s="18" t="s">
        <v>1383</v>
      </c>
      <c r="F689" s="18" t="s">
        <v>384</v>
      </c>
      <c r="G689" s="21">
        <f>G690+G698</f>
        <v>110031</v>
      </c>
    </row>
    <row r="690" spans="1:7" ht="18" customHeight="1">
      <c r="A690" s="19" t="s">
        <v>785</v>
      </c>
      <c r="B690" s="59" t="s">
        <v>902</v>
      </c>
      <c r="C690" s="18" t="s">
        <v>109</v>
      </c>
      <c r="D690" s="18" t="s">
        <v>539</v>
      </c>
      <c r="E690" s="18" t="s">
        <v>1383</v>
      </c>
      <c r="F690" s="18" t="s">
        <v>70</v>
      </c>
      <c r="G690" s="21">
        <f>G691+G692</f>
        <v>30320</v>
      </c>
    </row>
    <row r="691" spans="1:7" ht="22.5" customHeight="1">
      <c r="A691" s="19" t="s">
        <v>68</v>
      </c>
      <c r="B691" s="59" t="s">
        <v>902</v>
      </c>
      <c r="C691" s="18" t="s">
        <v>109</v>
      </c>
      <c r="D691" s="18" t="s">
        <v>539</v>
      </c>
      <c r="E691" s="18" t="s">
        <v>1383</v>
      </c>
      <c r="F691" s="18" t="s">
        <v>1807</v>
      </c>
      <c r="G691" s="21">
        <v>26216</v>
      </c>
    </row>
    <row r="692" spans="1:7" ht="28.5" customHeight="1">
      <c r="A692" s="19" t="s">
        <v>1252</v>
      </c>
      <c r="B692" s="59" t="s">
        <v>902</v>
      </c>
      <c r="C692" s="18" t="s">
        <v>109</v>
      </c>
      <c r="D692" s="18" t="s">
        <v>539</v>
      </c>
      <c r="E692" s="18" t="s">
        <v>1383</v>
      </c>
      <c r="F692" s="18" t="s">
        <v>1068</v>
      </c>
      <c r="G692" s="21">
        <f>G693+G694+G695+G696+G697</f>
        <v>4104</v>
      </c>
    </row>
    <row r="693" spans="1:7" ht="25.5" customHeight="1">
      <c r="A693" s="19" t="s">
        <v>1812</v>
      </c>
      <c r="B693" s="59" t="s">
        <v>902</v>
      </c>
      <c r="C693" s="18" t="s">
        <v>109</v>
      </c>
      <c r="D693" s="18" t="s">
        <v>539</v>
      </c>
      <c r="E693" s="18" t="s">
        <v>1383</v>
      </c>
      <c r="F693" s="18" t="s">
        <v>1068</v>
      </c>
      <c r="G693" s="21">
        <v>3060</v>
      </c>
    </row>
    <row r="694" spans="1:7" ht="38.25" customHeight="1" hidden="1">
      <c r="A694" s="19" t="s">
        <v>1645</v>
      </c>
      <c r="B694" s="59" t="s">
        <v>902</v>
      </c>
      <c r="C694" s="18" t="s">
        <v>109</v>
      </c>
      <c r="D694" s="18" t="s">
        <v>539</v>
      </c>
      <c r="E694" s="18" t="s">
        <v>1383</v>
      </c>
      <c r="F694" s="18" t="s">
        <v>1068</v>
      </c>
      <c r="G694" s="21"/>
    </row>
    <row r="695" spans="1:7" ht="15.75" customHeight="1">
      <c r="A695" s="19" t="s">
        <v>1462</v>
      </c>
      <c r="B695" s="59" t="s">
        <v>902</v>
      </c>
      <c r="C695" s="18" t="s">
        <v>109</v>
      </c>
      <c r="D695" s="18" t="s">
        <v>539</v>
      </c>
      <c r="E695" s="18" t="s">
        <v>1383</v>
      </c>
      <c r="F695" s="18" t="s">
        <v>1068</v>
      </c>
      <c r="G695" s="21">
        <v>794</v>
      </c>
    </row>
    <row r="696" spans="1:7" ht="21" customHeight="1">
      <c r="A696" s="19" t="s">
        <v>1544</v>
      </c>
      <c r="B696" s="59" t="s">
        <v>902</v>
      </c>
      <c r="C696" s="18" t="s">
        <v>109</v>
      </c>
      <c r="D696" s="18" t="s">
        <v>539</v>
      </c>
      <c r="E696" s="18" t="s">
        <v>1383</v>
      </c>
      <c r="F696" s="18" t="s">
        <v>1068</v>
      </c>
      <c r="G696" s="21">
        <v>100</v>
      </c>
    </row>
    <row r="697" spans="1:7" ht="23.25" customHeight="1">
      <c r="A697" s="19" t="s">
        <v>1316</v>
      </c>
      <c r="B697" s="59" t="s">
        <v>902</v>
      </c>
      <c r="C697" s="18" t="s">
        <v>109</v>
      </c>
      <c r="D697" s="18" t="s">
        <v>539</v>
      </c>
      <c r="E697" s="18" t="s">
        <v>1383</v>
      </c>
      <c r="F697" s="18" t="s">
        <v>1068</v>
      </c>
      <c r="G697" s="21">
        <v>150</v>
      </c>
    </row>
    <row r="698" spans="1:7" ht="18" customHeight="1">
      <c r="A698" s="19" t="s">
        <v>402</v>
      </c>
      <c r="B698" s="59" t="s">
        <v>902</v>
      </c>
      <c r="C698" s="18" t="s">
        <v>109</v>
      </c>
      <c r="D698" s="18" t="s">
        <v>539</v>
      </c>
      <c r="E698" s="18" t="s">
        <v>1383</v>
      </c>
      <c r="F698" s="18" t="s">
        <v>403</v>
      </c>
      <c r="G698" s="21">
        <f>G699+G700</f>
        <v>79711</v>
      </c>
    </row>
    <row r="699" spans="1:7" ht="22.5" customHeight="1">
      <c r="A699" s="19" t="s">
        <v>628</v>
      </c>
      <c r="B699" s="59" t="s">
        <v>902</v>
      </c>
      <c r="C699" s="18" t="s">
        <v>109</v>
      </c>
      <c r="D699" s="18" t="s">
        <v>539</v>
      </c>
      <c r="E699" s="18" t="s">
        <v>1383</v>
      </c>
      <c r="F699" s="18" t="s">
        <v>404</v>
      </c>
      <c r="G699" s="21">
        <f>77501-1000-620</f>
        <v>75881</v>
      </c>
    </row>
    <row r="700" spans="1:7" ht="18" customHeight="1">
      <c r="A700" s="19" t="s">
        <v>499</v>
      </c>
      <c r="B700" s="59" t="s">
        <v>902</v>
      </c>
      <c r="C700" s="18" t="s">
        <v>109</v>
      </c>
      <c r="D700" s="18" t="s">
        <v>539</v>
      </c>
      <c r="E700" s="18" t="s">
        <v>1383</v>
      </c>
      <c r="F700" s="18" t="s">
        <v>786</v>
      </c>
      <c r="G700" s="21">
        <f>G701+G702+G703+G704+G705+G706</f>
        <v>3830</v>
      </c>
    </row>
    <row r="701" spans="1:7" ht="27.75" customHeight="1">
      <c r="A701" s="19" t="s">
        <v>872</v>
      </c>
      <c r="B701" s="59" t="s">
        <v>902</v>
      </c>
      <c r="C701" s="18" t="s">
        <v>109</v>
      </c>
      <c r="D701" s="18" t="s">
        <v>539</v>
      </c>
      <c r="E701" s="18" t="s">
        <v>1383</v>
      </c>
      <c r="F701" s="18" t="s">
        <v>786</v>
      </c>
      <c r="G701" s="21">
        <v>220</v>
      </c>
    </row>
    <row r="702" spans="1:7" ht="36" customHeight="1">
      <c r="A702" s="19" t="s">
        <v>873</v>
      </c>
      <c r="B702" s="59" t="s">
        <v>902</v>
      </c>
      <c r="C702" s="18" t="s">
        <v>109</v>
      </c>
      <c r="D702" s="18" t="s">
        <v>539</v>
      </c>
      <c r="E702" s="18" t="s">
        <v>1383</v>
      </c>
      <c r="F702" s="18" t="s">
        <v>786</v>
      </c>
      <c r="G702" s="21">
        <v>400</v>
      </c>
    </row>
    <row r="703" spans="1:7" ht="27.75" customHeight="1">
      <c r="A703" s="19" t="s">
        <v>1462</v>
      </c>
      <c r="B703" s="59" t="s">
        <v>902</v>
      </c>
      <c r="C703" s="18" t="s">
        <v>109</v>
      </c>
      <c r="D703" s="18" t="s">
        <v>539</v>
      </c>
      <c r="E703" s="18" t="s">
        <v>1383</v>
      </c>
      <c r="F703" s="18" t="s">
        <v>786</v>
      </c>
      <c r="G703" s="21">
        <f>1000+250</f>
        <v>1250</v>
      </c>
    </row>
    <row r="704" spans="1:7" ht="27.75" customHeight="1">
      <c r="A704" s="19" t="s">
        <v>1813</v>
      </c>
      <c r="B704" s="59" t="s">
        <v>902</v>
      </c>
      <c r="C704" s="18" t="s">
        <v>109</v>
      </c>
      <c r="D704" s="18" t="s">
        <v>539</v>
      </c>
      <c r="E704" s="18" t="s">
        <v>1383</v>
      </c>
      <c r="F704" s="18" t="s">
        <v>786</v>
      </c>
      <c r="G704" s="21">
        <f>300+400</f>
        <v>700</v>
      </c>
    </row>
    <row r="705" spans="1:7" ht="27.75" customHeight="1">
      <c r="A705" s="19" t="s">
        <v>960</v>
      </c>
      <c r="B705" s="59" t="s">
        <v>902</v>
      </c>
      <c r="C705" s="18" t="s">
        <v>109</v>
      </c>
      <c r="D705" s="18" t="s">
        <v>539</v>
      </c>
      <c r="E705" s="18" t="s">
        <v>1148</v>
      </c>
      <c r="F705" s="18" t="s">
        <v>786</v>
      </c>
      <c r="G705" s="21">
        <f>700+350+210-592.9</f>
        <v>667.1</v>
      </c>
    </row>
    <row r="706" spans="1:7" ht="27.75" customHeight="1">
      <c r="A706" s="19" t="s">
        <v>1367</v>
      </c>
      <c r="B706" s="59" t="s">
        <v>902</v>
      </c>
      <c r="C706" s="18" t="s">
        <v>109</v>
      </c>
      <c r="D706" s="18" t="s">
        <v>539</v>
      </c>
      <c r="E706" s="18" t="s">
        <v>1148</v>
      </c>
      <c r="F706" s="18" t="s">
        <v>786</v>
      </c>
      <c r="G706" s="21">
        <v>592.9</v>
      </c>
    </row>
    <row r="707" spans="1:7" ht="17.25" customHeight="1">
      <c r="A707" s="56" t="s">
        <v>554</v>
      </c>
      <c r="B707" s="57" t="s">
        <v>903</v>
      </c>
      <c r="C707" s="57"/>
      <c r="D707" s="57"/>
      <c r="E707" s="57"/>
      <c r="F707" s="57"/>
      <c r="G707" s="58">
        <f>G708+G796+G802+G847+G916+G1015+G1022+G1026+G1048+G1043+G1168+G1177+G1186+G1190</f>
        <v>1391358.0000000002</v>
      </c>
    </row>
    <row r="708" spans="1:7" ht="15">
      <c r="A708" s="294" t="s">
        <v>1386</v>
      </c>
      <c r="B708" s="59" t="s">
        <v>903</v>
      </c>
      <c r="C708" s="18" t="s">
        <v>539</v>
      </c>
      <c r="D708" s="18"/>
      <c r="E708" s="18"/>
      <c r="F708" s="18"/>
      <c r="G708" s="21">
        <f>G709+G735+G739+G745+G749+G742</f>
        <v>395864.7</v>
      </c>
    </row>
    <row r="709" spans="1:7" ht="36">
      <c r="A709" s="32" t="s">
        <v>1591</v>
      </c>
      <c r="B709" s="59" t="s">
        <v>903</v>
      </c>
      <c r="C709" s="18" t="s">
        <v>539</v>
      </c>
      <c r="D709" s="18" t="s">
        <v>319</v>
      </c>
      <c r="E709" s="18"/>
      <c r="F709" s="18"/>
      <c r="G709" s="21">
        <f>G710+G723</f>
        <v>248977.5</v>
      </c>
    </row>
    <row r="710" spans="1:7" ht="15">
      <c r="A710" s="33" t="s">
        <v>1209</v>
      </c>
      <c r="B710" s="59" t="s">
        <v>903</v>
      </c>
      <c r="C710" s="18" t="s">
        <v>539</v>
      </c>
      <c r="D710" s="18" t="s">
        <v>319</v>
      </c>
      <c r="E710" s="18" t="s">
        <v>1337</v>
      </c>
      <c r="F710" s="18"/>
      <c r="G710" s="21">
        <f>G711+G720</f>
        <v>231715.5</v>
      </c>
    </row>
    <row r="711" spans="1:7" ht="24">
      <c r="A711" s="19" t="s">
        <v>1210</v>
      </c>
      <c r="B711" s="59" t="s">
        <v>903</v>
      </c>
      <c r="C711" s="18" t="s">
        <v>539</v>
      </c>
      <c r="D711" s="18" t="s">
        <v>319</v>
      </c>
      <c r="E711" s="18" t="s">
        <v>1111</v>
      </c>
      <c r="F711" s="18" t="s">
        <v>384</v>
      </c>
      <c r="G711" s="21">
        <f>G712+G713+G714+G718+G719</f>
        <v>226096.3</v>
      </c>
    </row>
    <row r="712" spans="1:7" ht="24">
      <c r="A712" s="285" t="s">
        <v>613</v>
      </c>
      <c r="B712" s="59" t="s">
        <v>903</v>
      </c>
      <c r="C712" s="18" t="s">
        <v>539</v>
      </c>
      <c r="D712" s="18" t="s">
        <v>319</v>
      </c>
      <c r="E712" s="18" t="s">
        <v>1111</v>
      </c>
      <c r="F712" s="18" t="s">
        <v>614</v>
      </c>
      <c r="G712" s="21">
        <v>187966</v>
      </c>
    </row>
    <row r="713" spans="1:7" ht="24">
      <c r="A713" s="19" t="s">
        <v>1815</v>
      </c>
      <c r="B713" s="59" t="s">
        <v>903</v>
      </c>
      <c r="C713" s="18" t="s">
        <v>539</v>
      </c>
      <c r="D713" s="18" t="s">
        <v>319</v>
      </c>
      <c r="E713" s="18" t="s">
        <v>1111</v>
      </c>
      <c r="F713" s="18" t="s">
        <v>616</v>
      </c>
      <c r="G713" s="21">
        <v>50</v>
      </c>
    </row>
    <row r="714" spans="1:7" ht="24">
      <c r="A714" s="38" t="s">
        <v>644</v>
      </c>
      <c r="B714" s="59" t="s">
        <v>903</v>
      </c>
      <c r="C714" s="18" t="s">
        <v>539</v>
      </c>
      <c r="D714" s="18" t="s">
        <v>319</v>
      </c>
      <c r="E714" s="18" t="s">
        <v>1111</v>
      </c>
      <c r="F714" s="18" t="s">
        <v>272</v>
      </c>
      <c r="G714" s="21">
        <f>G715+G716+G717</f>
        <v>37870.3</v>
      </c>
    </row>
    <row r="715" spans="1:7" ht="24">
      <c r="A715" s="285" t="s">
        <v>328</v>
      </c>
      <c r="B715" s="59" t="s">
        <v>903</v>
      </c>
      <c r="C715" s="18" t="s">
        <v>539</v>
      </c>
      <c r="D715" s="18" t="s">
        <v>319</v>
      </c>
      <c r="E715" s="18" t="s">
        <v>1111</v>
      </c>
      <c r="F715" s="18" t="s">
        <v>326</v>
      </c>
      <c r="G715" s="21">
        <f>9406+200+1500</f>
        <v>11106</v>
      </c>
    </row>
    <row r="716" spans="1:7" ht="24">
      <c r="A716" s="285" t="s">
        <v>1654</v>
      </c>
      <c r="B716" s="59" t="s">
        <v>903</v>
      </c>
      <c r="C716" s="18" t="s">
        <v>539</v>
      </c>
      <c r="D716" s="18" t="s">
        <v>319</v>
      </c>
      <c r="E716" s="18" t="s">
        <v>1111</v>
      </c>
      <c r="F716" s="18" t="s">
        <v>1578</v>
      </c>
      <c r="G716" s="21">
        <v>1500</v>
      </c>
    </row>
    <row r="717" spans="1:7" ht="24">
      <c r="A717" s="285" t="s">
        <v>929</v>
      </c>
      <c r="B717" s="59" t="s">
        <v>903</v>
      </c>
      <c r="C717" s="18" t="s">
        <v>539</v>
      </c>
      <c r="D717" s="18" t="s">
        <v>319</v>
      </c>
      <c r="E717" s="18" t="s">
        <v>1111</v>
      </c>
      <c r="F717" s="18" t="s">
        <v>930</v>
      </c>
      <c r="G717" s="21">
        <v>25264.3</v>
      </c>
    </row>
    <row r="718" spans="1:7" ht="51.75" customHeight="1">
      <c r="A718" s="285" t="s">
        <v>923</v>
      </c>
      <c r="B718" s="59" t="s">
        <v>903</v>
      </c>
      <c r="C718" s="18" t="s">
        <v>539</v>
      </c>
      <c r="D718" s="18" t="s">
        <v>319</v>
      </c>
      <c r="E718" s="18" t="s">
        <v>1111</v>
      </c>
      <c r="F718" s="18" t="s">
        <v>878</v>
      </c>
      <c r="G718" s="21">
        <v>200</v>
      </c>
    </row>
    <row r="719" spans="1:7" ht="24">
      <c r="A719" s="19" t="s">
        <v>212</v>
      </c>
      <c r="B719" s="59" t="s">
        <v>903</v>
      </c>
      <c r="C719" s="18" t="s">
        <v>539</v>
      </c>
      <c r="D719" s="18" t="s">
        <v>319</v>
      </c>
      <c r="E719" s="18" t="s">
        <v>1111</v>
      </c>
      <c r="F719" s="18" t="s">
        <v>213</v>
      </c>
      <c r="G719" s="21">
        <v>10</v>
      </c>
    </row>
    <row r="720" spans="1:7" ht="24">
      <c r="A720" s="286" t="s">
        <v>815</v>
      </c>
      <c r="B720" s="59" t="s">
        <v>903</v>
      </c>
      <c r="C720" s="18" t="s">
        <v>539</v>
      </c>
      <c r="D720" s="18" t="s">
        <v>319</v>
      </c>
      <c r="E720" s="18" t="s">
        <v>691</v>
      </c>
      <c r="F720" s="18" t="s">
        <v>384</v>
      </c>
      <c r="G720" s="21">
        <f>G721</f>
        <v>5619.2</v>
      </c>
    </row>
    <row r="721" spans="1:7" ht="24">
      <c r="A721" s="286" t="s">
        <v>815</v>
      </c>
      <c r="B721" s="59" t="s">
        <v>903</v>
      </c>
      <c r="C721" s="18" t="s">
        <v>539</v>
      </c>
      <c r="D721" s="18" t="s">
        <v>319</v>
      </c>
      <c r="E721" s="18" t="s">
        <v>691</v>
      </c>
      <c r="F721" s="18" t="s">
        <v>635</v>
      </c>
      <c r="G721" s="21">
        <v>5619.2</v>
      </c>
    </row>
    <row r="722" spans="1:7" ht="24">
      <c r="A722" s="285" t="s">
        <v>103</v>
      </c>
      <c r="B722" s="59" t="s">
        <v>903</v>
      </c>
      <c r="C722" s="18" t="s">
        <v>539</v>
      </c>
      <c r="D722" s="18" t="s">
        <v>319</v>
      </c>
      <c r="E722" s="18" t="s">
        <v>633</v>
      </c>
      <c r="F722" s="18" t="s">
        <v>1289</v>
      </c>
      <c r="G722" s="21"/>
    </row>
    <row r="723" spans="1:7" ht="15">
      <c r="A723" s="34" t="s">
        <v>1430</v>
      </c>
      <c r="B723" s="59" t="s">
        <v>903</v>
      </c>
      <c r="C723" s="18" t="s">
        <v>539</v>
      </c>
      <c r="D723" s="18" t="s">
        <v>319</v>
      </c>
      <c r="E723" s="18" t="s">
        <v>1431</v>
      </c>
      <c r="F723" s="18"/>
      <c r="G723" s="21">
        <f>G724+G728+G733</f>
        <v>17262</v>
      </c>
    </row>
    <row r="724" spans="1:7" ht="60">
      <c r="A724" s="285" t="s">
        <v>634</v>
      </c>
      <c r="B724" s="59" t="s">
        <v>903</v>
      </c>
      <c r="C724" s="18" t="s">
        <v>539</v>
      </c>
      <c r="D724" s="18" t="s">
        <v>319</v>
      </c>
      <c r="E724" s="18" t="s">
        <v>215</v>
      </c>
      <c r="F724" s="18" t="s">
        <v>384</v>
      </c>
      <c r="G724" s="21">
        <f>G725+G726</f>
        <v>4792</v>
      </c>
    </row>
    <row r="725" spans="1:7" ht="24">
      <c r="A725" s="285" t="s">
        <v>613</v>
      </c>
      <c r="B725" s="59" t="s">
        <v>903</v>
      </c>
      <c r="C725" s="18" t="s">
        <v>539</v>
      </c>
      <c r="D725" s="18" t="s">
        <v>319</v>
      </c>
      <c r="E725" s="18" t="s">
        <v>215</v>
      </c>
      <c r="F725" s="18" t="s">
        <v>614</v>
      </c>
      <c r="G725" s="21">
        <f>3730+21.5</f>
        <v>3751.5</v>
      </c>
    </row>
    <row r="726" spans="1:7" ht="24">
      <c r="A726" s="285" t="s">
        <v>103</v>
      </c>
      <c r="B726" s="59" t="s">
        <v>903</v>
      </c>
      <c r="C726" s="18" t="s">
        <v>539</v>
      </c>
      <c r="D726" s="18" t="s">
        <v>319</v>
      </c>
      <c r="E726" s="18" t="s">
        <v>215</v>
      </c>
      <c r="F726" s="18" t="s">
        <v>1289</v>
      </c>
      <c r="G726" s="21">
        <f>G727</f>
        <v>1040.5</v>
      </c>
    </row>
    <row r="727" spans="1:7" ht="24">
      <c r="A727" s="285" t="s">
        <v>929</v>
      </c>
      <c r="B727" s="59" t="s">
        <v>903</v>
      </c>
      <c r="C727" s="18" t="s">
        <v>539</v>
      </c>
      <c r="D727" s="18" t="s">
        <v>319</v>
      </c>
      <c r="E727" s="18" t="s">
        <v>215</v>
      </c>
      <c r="F727" s="18" t="s">
        <v>930</v>
      </c>
      <c r="G727" s="21">
        <v>1040.5</v>
      </c>
    </row>
    <row r="728" spans="1:7" ht="60">
      <c r="A728" s="19" t="s">
        <v>954</v>
      </c>
      <c r="B728" s="59" t="s">
        <v>903</v>
      </c>
      <c r="C728" s="18" t="s">
        <v>539</v>
      </c>
      <c r="D728" s="18" t="s">
        <v>319</v>
      </c>
      <c r="E728" s="18" t="s">
        <v>216</v>
      </c>
      <c r="F728" s="18" t="s">
        <v>384</v>
      </c>
      <c r="G728" s="21">
        <f>G729+G730</f>
        <v>8659</v>
      </c>
    </row>
    <row r="729" spans="1:7" ht="24">
      <c r="A729" s="285" t="s">
        <v>613</v>
      </c>
      <c r="B729" s="59" t="s">
        <v>903</v>
      </c>
      <c r="C729" s="18" t="s">
        <v>539</v>
      </c>
      <c r="D729" s="18" t="s">
        <v>319</v>
      </c>
      <c r="E729" s="18" t="s">
        <v>216</v>
      </c>
      <c r="F729" s="18" t="s">
        <v>614</v>
      </c>
      <c r="G729" s="21">
        <f>5401.2+228.7</f>
        <v>5629.9</v>
      </c>
    </row>
    <row r="730" spans="1:7" ht="24">
      <c r="A730" s="285" t="s">
        <v>103</v>
      </c>
      <c r="B730" s="59" t="s">
        <v>903</v>
      </c>
      <c r="C730" s="18" t="s">
        <v>539</v>
      </c>
      <c r="D730" s="18" t="s">
        <v>319</v>
      </c>
      <c r="E730" s="18" t="s">
        <v>216</v>
      </c>
      <c r="F730" s="18" t="s">
        <v>1289</v>
      </c>
      <c r="G730" s="21">
        <f>G731+G732</f>
        <v>3029.1</v>
      </c>
    </row>
    <row r="731" spans="1:7" ht="24">
      <c r="A731" s="285" t="s">
        <v>328</v>
      </c>
      <c r="B731" s="59" t="s">
        <v>903</v>
      </c>
      <c r="C731" s="18" t="s">
        <v>539</v>
      </c>
      <c r="D731" s="18" t="s">
        <v>319</v>
      </c>
      <c r="E731" s="18" t="s">
        <v>216</v>
      </c>
      <c r="F731" s="18" t="s">
        <v>326</v>
      </c>
      <c r="G731" s="21">
        <v>360</v>
      </c>
    </row>
    <row r="732" spans="1:7" ht="24">
      <c r="A732" s="285" t="s">
        <v>929</v>
      </c>
      <c r="B732" s="59" t="s">
        <v>903</v>
      </c>
      <c r="C732" s="18" t="s">
        <v>539</v>
      </c>
      <c r="D732" s="18" t="s">
        <v>319</v>
      </c>
      <c r="E732" s="18" t="s">
        <v>216</v>
      </c>
      <c r="F732" s="18" t="s">
        <v>930</v>
      </c>
      <c r="G732" s="21">
        <v>2669.1</v>
      </c>
    </row>
    <row r="733" spans="1:7" ht="36">
      <c r="A733" s="285" t="s">
        <v>632</v>
      </c>
      <c r="B733" s="59" t="s">
        <v>903</v>
      </c>
      <c r="C733" s="18" t="s">
        <v>539</v>
      </c>
      <c r="D733" s="18" t="s">
        <v>319</v>
      </c>
      <c r="E733" s="18" t="s">
        <v>217</v>
      </c>
      <c r="F733" s="18" t="s">
        <v>384</v>
      </c>
      <c r="G733" s="21">
        <f>G734+G735</f>
        <v>3811</v>
      </c>
    </row>
    <row r="734" spans="1:7" ht="24">
      <c r="A734" s="285" t="s">
        <v>613</v>
      </c>
      <c r="B734" s="59" t="s">
        <v>903</v>
      </c>
      <c r="C734" s="18" t="s">
        <v>539</v>
      </c>
      <c r="D734" s="18" t="s">
        <v>319</v>
      </c>
      <c r="E734" s="18" t="s">
        <v>217</v>
      </c>
      <c r="F734" s="18" t="s">
        <v>614</v>
      </c>
      <c r="G734" s="21">
        <v>3811</v>
      </c>
    </row>
    <row r="735" spans="1:7" ht="18" customHeight="1" hidden="1">
      <c r="A735" s="103" t="s">
        <v>542</v>
      </c>
      <c r="B735" s="59" t="s">
        <v>903</v>
      </c>
      <c r="C735" s="18" t="s">
        <v>539</v>
      </c>
      <c r="D735" s="18" t="s">
        <v>276</v>
      </c>
      <c r="E735" s="18"/>
      <c r="F735" s="18"/>
      <c r="G735" s="21">
        <f>G736</f>
        <v>0</v>
      </c>
    </row>
    <row r="736" spans="1:7" ht="23.25" customHeight="1" hidden="1">
      <c r="A736" s="19" t="s">
        <v>284</v>
      </c>
      <c r="B736" s="59" t="s">
        <v>903</v>
      </c>
      <c r="C736" s="18" t="s">
        <v>539</v>
      </c>
      <c r="D736" s="18" t="s">
        <v>276</v>
      </c>
      <c r="E736" s="18" t="s">
        <v>208</v>
      </c>
      <c r="F736" s="18" t="s">
        <v>384</v>
      </c>
      <c r="G736" s="21">
        <f>G737+G738</f>
        <v>0</v>
      </c>
    </row>
    <row r="737" spans="1:7" ht="20.25" customHeight="1" hidden="1">
      <c r="A737" s="19" t="s">
        <v>1577</v>
      </c>
      <c r="B737" s="59" t="s">
        <v>903</v>
      </c>
      <c r="C737" s="18" t="s">
        <v>539</v>
      </c>
      <c r="D737" s="18" t="s">
        <v>276</v>
      </c>
      <c r="E737" s="18" t="s">
        <v>208</v>
      </c>
      <c r="F737" s="18" t="s">
        <v>1718</v>
      </c>
      <c r="G737" s="21"/>
    </row>
    <row r="738" spans="1:7" ht="20.25" customHeight="1" hidden="1">
      <c r="A738" s="19" t="s">
        <v>211</v>
      </c>
      <c r="B738" s="59" t="s">
        <v>903</v>
      </c>
      <c r="C738" s="18" t="s">
        <v>539</v>
      </c>
      <c r="D738" s="18" t="s">
        <v>276</v>
      </c>
      <c r="E738" s="18" t="s">
        <v>208</v>
      </c>
      <c r="F738" s="18" t="s">
        <v>272</v>
      </c>
      <c r="G738" s="21"/>
    </row>
    <row r="739" spans="1:7" ht="15.75" hidden="1">
      <c r="A739" s="103" t="s">
        <v>1270</v>
      </c>
      <c r="B739" s="59" t="s">
        <v>903</v>
      </c>
      <c r="C739" s="18" t="s">
        <v>539</v>
      </c>
      <c r="D739" s="18" t="s">
        <v>279</v>
      </c>
      <c r="E739" s="18"/>
      <c r="F739" s="18"/>
      <c r="G739" s="21">
        <f>G740</f>
        <v>0</v>
      </c>
    </row>
    <row r="740" spans="1:7" ht="24.75" hidden="1">
      <c r="A740" s="19" t="s">
        <v>1575</v>
      </c>
      <c r="B740" s="59" t="s">
        <v>903</v>
      </c>
      <c r="C740" s="18" t="s">
        <v>539</v>
      </c>
      <c r="D740" s="18" t="s">
        <v>279</v>
      </c>
      <c r="E740" s="18" t="s">
        <v>1576</v>
      </c>
      <c r="F740" s="18" t="s">
        <v>384</v>
      </c>
      <c r="G740" s="21">
        <f>G741</f>
        <v>0</v>
      </c>
    </row>
    <row r="741" spans="1:7" ht="24.75" hidden="1">
      <c r="A741" s="19" t="s">
        <v>1577</v>
      </c>
      <c r="B741" s="59" t="s">
        <v>903</v>
      </c>
      <c r="C741" s="18" t="s">
        <v>539</v>
      </c>
      <c r="D741" s="18" t="s">
        <v>279</v>
      </c>
      <c r="E741" s="18" t="s">
        <v>1576</v>
      </c>
      <c r="F741" s="18" t="s">
        <v>1718</v>
      </c>
      <c r="G741" s="21"/>
    </row>
    <row r="742" spans="1:7" ht="15.75" customHeight="1" hidden="1">
      <c r="A742" s="103" t="s">
        <v>869</v>
      </c>
      <c r="B742" s="59" t="s">
        <v>903</v>
      </c>
      <c r="C742" s="18" t="s">
        <v>539</v>
      </c>
      <c r="D742" s="18" t="s">
        <v>695</v>
      </c>
      <c r="E742" s="18"/>
      <c r="F742" s="18"/>
      <c r="G742" s="21">
        <f>G743</f>
        <v>0</v>
      </c>
    </row>
    <row r="743" spans="1:7" ht="22.5" customHeight="1" hidden="1">
      <c r="A743" s="19" t="s">
        <v>715</v>
      </c>
      <c r="B743" s="59" t="s">
        <v>903</v>
      </c>
      <c r="C743" s="18" t="s">
        <v>539</v>
      </c>
      <c r="D743" s="18" t="s">
        <v>695</v>
      </c>
      <c r="E743" s="18" t="s">
        <v>1143</v>
      </c>
      <c r="F743" s="18"/>
      <c r="G743" s="21">
        <f>G744</f>
        <v>0</v>
      </c>
    </row>
    <row r="744" spans="1:7" ht="17.25" customHeight="1" hidden="1">
      <c r="A744" s="19" t="s">
        <v>1144</v>
      </c>
      <c r="B744" s="59" t="s">
        <v>903</v>
      </c>
      <c r="C744" s="18" t="s">
        <v>539</v>
      </c>
      <c r="D744" s="18" t="s">
        <v>695</v>
      </c>
      <c r="E744" s="18" t="s">
        <v>1143</v>
      </c>
      <c r="F744" s="18" t="s">
        <v>1145</v>
      </c>
      <c r="G744" s="21"/>
    </row>
    <row r="745" spans="1:7" ht="15">
      <c r="A745" s="32" t="s">
        <v>1195</v>
      </c>
      <c r="B745" s="59" t="s">
        <v>903</v>
      </c>
      <c r="C745" s="18" t="s">
        <v>539</v>
      </c>
      <c r="D745" s="18" t="s">
        <v>109</v>
      </c>
      <c r="E745" s="18"/>
      <c r="F745" s="18"/>
      <c r="G745" s="21">
        <f>G746</f>
        <v>7000</v>
      </c>
    </row>
    <row r="746" spans="1:7" ht="15">
      <c r="A746" s="33" t="s">
        <v>1195</v>
      </c>
      <c r="B746" s="59" t="s">
        <v>903</v>
      </c>
      <c r="C746" s="18" t="s">
        <v>539</v>
      </c>
      <c r="D746" s="18" t="s">
        <v>109</v>
      </c>
      <c r="E746" s="18" t="s">
        <v>588</v>
      </c>
      <c r="F746" s="18"/>
      <c r="G746" s="21">
        <f>G747</f>
        <v>7000</v>
      </c>
    </row>
    <row r="747" spans="1:7" ht="24">
      <c r="A747" s="19" t="s">
        <v>1034</v>
      </c>
      <c r="B747" s="59" t="s">
        <v>903</v>
      </c>
      <c r="C747" s="18" t="s">
        <v>539</v>
      </c>
      <c r="D747" s="18" t="s">
        <v>109</v>
      </c>
      <c r="E747" s="18" t="s">
        <v>1035</v>
      </c>
      <c r="F747" s="18" t="s">
        <v>384</v>
      </c>
      <c r="G747" s="21">
        <f>G748</f>
        <v>7000</v>
      </c>
    </row>
    <row r="748" spans="1:7" ht="15.75" customHeight="1">
      <c r="A748" s="19" t="s">
        <v>924</v>
      </c>
      <c r="B748" s="59" t="s">
        <v>903</v>
      </c>
      <c r="C748" s="18" t="s">
        <v>539</v>
      </c>
      <c r="D748" s="18" t="s">
        <v>109</v>
      </c>
      <c r="E748" s="18" t="s">
        <v>1035</v>
      </c>
      <c r="F748" s="18" t="s">
        <v>925</v>
      </c>
      <c r="G748" s="21">
        <v>7000</v>
      </c>
    </row>
    <row r="749" spans="1:7" ht="15">
      <c r="A749" s="32" t="s">
        <v>1090</v>
      </c>
      <c r="B749" s="59" t="s">
        <v>903</v>
      </c>
      <c r="C749" s="18" t="s">
        <v>539</v>
      </c>
      <c r="D749" s="18" t="s">
        <v>1512</v>
      </c>
      <c r="E749" s="18"/>
      <c r="F749" s="18"/>
      <c r="G749" s="21">
        <f>G750+G752+G771+G787+G793</f>
        <v>139887.2</v>
      </c>
    </row>
    <row r="750" spans="1:7" ht="30" customHeight="1" hidden="1">
      <c r="A750" s="32" t="s">
        <v>698</v>
      </c>
      <c r="B750" s="59" t="s">
        <v>903</v>
      </c>
      <c r="C750" s="18" t="s">
        <v>539</v>
      </c>
      <c r="D750" s="18" t="s">
        <v>1512</v>
      </c>
      <c r="E750" s="18" t="s">
        <v>699</v>
      </c>
      <c r="F750" s="18"/>
      <c r="G750" s="21">
        <f>G751</f>
        <v>0</v>
      </c>
    </row>
    <row r="751" spans="1:7" ht="21" customHeight="1" hidden="1">
      <c r="A751" s="19" t="s">
        <v>1739</v>
      </c>
      <c r="B751" s="59" t="s">
        <v>903</v>
      </c>
      <c r="C751" s="18" t="s">
        <v>539</v>
      </c>
      <c r="D751" s="18" t="s">
        <v>1512</v>
      </c>
      <c r="E751" s="18" t="s">
        <v>699</v>
      </c>
      <c r="F751" s="18" t="s">
        <v>489</v>
      </c>
      <c r="G751" s="21"/>
    </row>
    <row r="752" spans="1:7" ht="36">
      <c r="A752" s="34" t="s">
        <v>1336</v>
      </c>
      <c r="B752" s="59" t="s">
        <v>903</v>
      </c>
      <c r="C752" s="18" t="s">
        <v>539</v>
      </c>
      <c r="D752" s="18" t="s">
        <v>1512</v>
      </c>
      <c r="E752" s="18" t="s">
        <v>1337</v>
      </c>
      <c r="F752" s="18"/>
      <c r="G752" s="21">
        <f>G753+G761+G763+G769</f>
        <v>59773.8</v>
      </c>
    </row>
    <row r="753" spans="1:7" ht="24">
      <c r="A753" s="38" t="s">
        <v>1210</v>
      </c>
      <c r="B753" s="59" t="s">
        <v>903</v>
      </c>
      <c r="C753" s="18" t="s">
        <v>539</v>
      </c>
      <c r="D753" s="18" t="s">
        <v>1512</v>
      </c>
      <c r="E753" s="18" t="s">
        <v>1111</v>
      </c>
      <c r="F753" s="18" t="s">
        <v>384</v>
      </c>
      <c r="G753" s="21">
        <f>G754+G755+G756+G759+G760</f>
        <v>34901.3</v>
      </c>
    </row>
    <row r="754" spans="1:7" ht="24">
      <c r="A754" s="19" t="s">
        <v>613</v>
      </c>
      <c r="B754" s="59" t="s">
        <v>903</v>
      </c>
      <c r="C754" s="18" t="s">
        <v>539</v>
      </c>
      <c r="D754" s="18" t="s">
        <v>1512</v>
      </c>
      <c r="E754" s="18" t="s">
        <v>1111</v>
      </c>
      <c r="F754" s="18" t="s">
        <v>614</v>
      </c>
      <c r="G754" s="21">
        <f>26217.3+7917.6</f>
        <v>34134.9</v>
      </c>
    </row>
    <row r="755" spans="1:7" ht="24">
      <c r="A755" s="19" t="s">
        <v>1815</v>
      </c>
      <c r="B755" s="59" t="s">
        <v>903</v>
      </c>
      <c r="C755" s="18" t="s">
        <v>539</v>
      </c>
      <c r="D755" s="18" t="s">
        <v>1512</v>
      </c>
      <c r="E755" s="18" t="s">
        <v>1111</v>
      </c>
      <c r="F755" s="18" t="s">
        <v>616</v>
      </c>
      <c r="G755" s="21">
        <v>10</v>
      </c>
    </row>
    <row r="756" spans="1:7" ht="24">
      <c r="A756" s="38" t="s">
        <v>644</v>
      </c>
      <c r="B756" s="59" t="s">
        <v>903</v>
      </c>
      <c r="C756" s="18" t="s">
        <v>539</v>
      </c>
      <c r="D756" s="18" t="s">
        <v>1512</v>
      </c>
      <c r="E756" s="18" t="s">
        <v>1111</v>
      </c>
      <c r="F756" s="18" t="s">
        <v>272</v>
      </c>
      <c r="G756" s="21">
        <f>G757+G758</f>
        <v>752.4</v>
      </c>
    </row>
    <row r="757" spans="1:7" ht="24">
      <c r="A757" s="285" t="s">
        <v>328</v>
      </c>
      <c r="B757" s="59" t="s">
        <v>903</v>
      </c>
      <c r="C757" s="18" t="s">
        <v>539</v>
      </c>
      <c r="D757" s="18" t="s">
        <v>1512</v>
      </c>
      <c r="E757" s="18" t="s">
        <v>1111</v>
      </c>
      <c r="F757" s="18" t="s">
        <v>326</v>
      </c>
      <c r="G757" s="21">
        <f>42+280+110+7</f>
        <v>439</v>
      </c>
    </row>
    <row r="758" spans="1:7" ht="24">
      <c r="A758" s="285" t="s">
        <v>929</v>
      </c>
      <c r="B758" s="59" t="s">
        <v>903</v>
      </c>
      <c r="C758" s="18" t="s">
        <v>539</v>
      </c>
      <c r="D758" s="18" t="s">
        <v>1512</v>
      </c>
      <c r="E758" s="18" t="s">
        <v>1111</v>
      </c>
      <c r="F758" s="18" t="s">
        <v>930</v>
      </c>
      <c r="G758" s="21">
        <f>5.5+7+197.9+100+3</f>
        <v>313.4</v>
      </c>
    </row>
    <row r="759" spans="1:7" ht="24.75" hidden="1">
      <c r="A759" s="19" t="s">
        <v>488</v>
      </c>
      <c r="B759" s="59" t="s">
        <v>903</v>
      </c>
      <c r="C759" s="18" t="s">
        <v>539</v>
      </c>
      <c r="D759" s="18" t="s">
        <v>1512</v>
      </c>
      <c r="E759" s="18" t="s">
        <v>1111</v>
      </c>
      <c r="F759" s="18" t="s">
        <v>489</v>
      </c>
      <c r="G759" s="21">
        <v>0</v>
      </c>
    </row>
    <row r="760" spans="1:7" ht="24">
      <c r="A760" s="19" t="s">
        <v>212</v>
      </c>
      <c r="B760" s="59" t="s">
        <v>903</v>
      </c>
      <c r="C760" s="18" t="s">
        <v>539</v>
      </c>
      <c r="D760" s="18" t="s">
        <v>1512</v>
      </c>
      <c r="E760" s="18" t="s">
        <v>1111</v>
      </c>
      <c r="F760" s="18" t="s">
        <v>213</v>
      </c>
      <c r="G760" s="21">
        <v>4</v>
      </c>
    </row>
    <row r="761" spans="1:7" ht="24">
      <c r="A761" s="286" t="s">
        <v>815</v>
      </c>
      <c r="B761" s="59" t="s">
        <v>903</v>
      </c>
      <c r="C761" s="18" t="s">
        <v>539</v>
      </c>
      <c r="D761" s="18" t="s">
        <v>1512</v>
      </c>
      <c r="E761" s="18" t="s">
        <v>691</v>
      </c>
      <c r="F761" s="18" t="s">
        <v>384</v>
      </c>
      <c r="G761" s="21">
        <f>G762</f>
        <v>13820.7</v>
      </c>
    </row>
    <row r="762" spans="1:7" ht="24">
      <c r="A762" s="19" t="s">
        <v>815</v>
      </c>
      <c r="B762" s="59" t="s">
        <v>903</v>
      </c>
      <c r="C762" s="18" t="s">
        <v>539</v>
      </c>
      <c r="D762" s="18" t="s">
        <v>1512</v>
      </c>
      <c r="E762" s="18" t="s">
        <v>691</v>
      </c>
      <c r="F762" s="18" t="s">
        <v>635</v>
      </c>
      <c r="G762" s="21">
        <v>13820.7</v>
      </c>
    </row>
    <row r="763" spans="1:7" ht="24">
      <c r="A763" s="19" t="s">
        <v>912</v>
      </c>
      <c r="B763" s="59" t="s">
        <v>903</v>
      </c>
      <c r="C763" s="18" t="s">
        <v>539</v>
      </c>
      <c r="D763" s="18" t="s">
        <v>1512</v>
      </c>
      <c r="E763" s="18" t="s">
        <v>1276</v>
      </c>
      <c r="F763" s="18" t="s">
        <v>384</v>
      </c>
      <c r="G763" s="21">
        <f>G764+G765+G768</f>
        <v>11051.8</v>
      </c>
    </row>
    <row r="764" spans="1:7" ht="24">
      <c r="A764" s="19" t="s">
        <v>613</v>
      </c>
      <c r="B764" s="59" t="s">
        <v>903</v>
      </c>
      <c r="C764" s="18" t="s">
        <v>539</v>
      </c>
      <c r="D764" s="18" t="s">
        <v>1512</v>
      </c>
      <c r="E764" s="18" t="s">
        <v>1276</v>
      </c>
      <c r="F764" s="18" t="s">
        <v>636</v>
      </c>
      <c r="G764" s="21">
        <v>7278</v>
      </c>
    </row>
    <row r="765" spans="1:7" ht="24">
      <c r="A765" s="38" t="s">
        <v>644</v>
      </c>
      <c r="B765" s="59" t="s">
        <v>903</v>
      </c>
      <c r="C765" s="18" t="s">
        <v>539</v>
      </c>
      <c r="D765" s="18" t="s">
        <v>1512</v>
      </c>
      <c r="E765" s="18" t="s">
        <v>1276</v>
      </c>
      <c r="F765" s="18" t="s">
        <v>272</v>
      </c>
      <c r="G765" s="21">
        <f>G766+G767</f>
        <v>3762.8</v>
      </c>
    </row>
    <row r="766" spans="1:7" ht="24">
      <c r="A766" s="285" t="s">
        <v>328</v>
      </c>
      <c r="B766" s="59" t="s">
        <v>903</v>
      </c>
      <c r="C766" s="18" t="s">
        <v>539</v>
      </c>
      <c r="D766" s="18" t="s">
        <v>1512</v>
      </c>
      <c r="E766" s="18" t="s">
        <v>1276</v>
      </c>
      <c r="F766" s="18" t="s">
        <v>326</v>
      </c>
      <c r="G766" s="21">
        <f>201+143</f>
        <v>344</v>
      </c>
    </row>
    <row r="767" spans="1:7" ht="24">
      <c r="A767" s="285" t="s">
        <v>929</v>
      </c>
      <c r="B767" s="59" t="s">
        <v>903</v>
      </c>
      <c r="C767" s="18" t="s">
        <v>539</v>
      </c>
      <c r="D767" s="18" t="s">
        <v>1512</v>
      </c>
      <c r="E767" s="18" t="s">
        <v>1276</v>
      </c>
      <c r="F767" s="18" t="s">
        <v>930</v>
      </c>
      <c r="G767" s="21">
        <v>3418.8</v>
      </c>
    </row>
    <row r="768" spans="1:7" ht="24">
      <c r="A768" s="286" t="s">
        <v>212</v>
      </c>
      <c r="B768" s="59" t="s">
        <v>903</v>
      </c>
      <c r="C768" s="18" t="s">
        <v>539</v>
      </c>
      <c r="D768" s="18" t="s">
        <v>1512</v>
      </c>
      <c r="E768" s="18" t="s">
        <v>1276</v>
      </c>
      <c r="F768" s="18" t="s">
        <v>213</v>
      </c>
      <c r="G768" s="21">
        <f>4+7</f>
        <v>11</v>
      </c>
    </row>
    <row r="769" spans="1:7" ht="18.75" customHeight="1" hidden="1">
      <c r="A769" s="286" t="s">
        <v>815</v>
      </c>
      <c r="B769" s="59" t="s">
        <v>903</v>
      </c>
      <c r="C769" s="18" t="s">
        <v>539</v>
      </c>
      <c r="D769" s="18" t="s">
        <v>1512</v>
      </c>
      <c r="E769" s="18" t="s">
        <v>691</v>
      </c>
      <c r="F769" s="18" t="s">
        <v>384</v>
      </c>
      <c r="G769" s="21">
        <f>G770</f>
        <v>0</v>
      </c>
    </row>
    <row r="770" spans="1:7" ht="19.5" customHeight="1" hidden="1">
      <c r="A770" s="19" t="s">
        <v>692</v>
      </c>
      <c r="B770" s="59" t="s">
        <v>903</v>
      </c>
      <c r="C770" s="18" t="s">
        <v>539</v>
      </c>
      <c r="D770" s="18" t="s">
        <v>1512</v>
      </c>
      <c r="E770" s="18" t="s">
        <v>691</v>
      </c>
      <c r="F770" s="18" t="s">
        <v>693</v>
      </c>
      <c r="G770" s="21"/>
    </row>
    <row r="771" spans="1:7" ht="24">
      <c r="A771" s="33" t="s">
        <v>42</v>
      </c>
      <c r="B771" s="59" t="s">
        <v>903</v>
      </c>
      <c r="C771" s="18" t="s">
        <v>539</v>
      </c>
      <c r="D771" s="18" t="s">
        <v>1512</v>
      </c>
      <c r="E771" s="18" t="s">
        <v>1339</v>
      </c>
      <c r="F771" s="18"/>
      <c r="G771" s="21">
        <f>G772+G775</f>
        <v>19243.2</v>
      </c>
    </row>
    <row r="772" spans="1:7" ht="24">
      <c r="A772" s="38" t="s">
        <v>926</v>
      </c>
      <c r="B772" s="59" t="s">
        <v>903</v>
      </c>
      <c r="C772" s="18" t="s">
        <v>539</v>
      </c>
      <c r="D772" s="18" t="s">
        <v>1512</v>
      </c>
      <c r="E772" s="18" t="s">
        <v>1338</v>
      </c>
      <c r="F772" s="18" t="s">
        <v>384</v>
      </c>
      <c r="G772" s="21">
        <f>G773</f>
        <v>1500</v>
      </c>
    </row>
    <row r="773" spans="1:7" ht="24">
      <c r="A773" s="38" t="s">
        <v>644</v>
      </c>
      <c r="B773" s="59" t="s">
        <v>903</v>
      </c>
      <c r="C773" s="18" t="s">
        <v>539</v>
      </c>
      <c r="D773" s="18" t="s">
        <v>1512</v>
      </c>
      <c r="E773" s="18" t="s">
        <v>1338</v>
      </c>
      <c r="F773" s="18" t="s">
        <v>272</v>
      </c>
      <c r="G773" s="21">
        <f>G774</f>
        <v>1500</v>
      </c>
    </row>
    <row r="774" spans="1:7" ht="24">
      <c r="A774" s="285" t="s">
        <v>929</v>
      </c>
      <c r="B774" s="59" t="s">
        <v>903</v>
      </c>
      <c r="C774" s="18" t="s">
        <v>539</v>
      </c>
      <c r="D774" s="18" t="s">
        <v>1512</v>
      </c>
      <c r="E774" s="18" t="s">
        <v>1338</v>
      </c>
      <c r="F774" s="18" t="s">
        <v>930</v>
      </c>
      <c r="G774" s="21">
        <v>1500</v>
      </c>
    </row>
    <row r="775" spans="1:7" ht="24">
      <c r="A775" s="19" t="s">
        <v>861</v>
      </c>
      <c r="B775" s="59" t="s">
        <v>903</v>
      </c>
      <c r="C775" s="18" t="s">
        <v>539</v>
      </c>
      <c r="D775" s="18" t="s">
        <v>1512</v>
      </c>
      <c r="E775" s="18" t="s">
        <v>1277</v>
      </c>
      <c r="F775" s="18" t="s">
        <v>384</v>
      </c>
      <c r="G775" s="21">
        <f>G776+G779+G780+G781</f>
        <v>17743.2</v>
      </c>
    </row>
    <row r="776" spans="1:7" ht="24">
      <c r="A776" s="285" t="s">
        <v>327</v>
      </c>
      <c r="B776" s="59" t="s">
        <v>903</v>
      </c>
      <c r="C776" s="18" t="s">
        <v>539</v>
      </c>
      <c r="D776" s="18" t="s">
        <v>1512</v>
      </c>
      <c r="E776" s="18" t="s">
        <v>1277</v>
      </c>
      <c r="F776" s="18" t="s">
        <v>272</v>
      </c>
      <c r="G776" s="21">
        <f>G777+G778</f>
        <v>364</v>
      </c>
    </row>
    <row r="777" spans="1:7" ht="24">
      <c r="A777" s="285" t="s">
        <v>328</v>
      </c>
      <c r="B777" s="59" t="s">
        <v>903</v>
      </c>
      <c r="C777" s="18" t="s">
        <v>539</v>
      </c>
      <c r="D777" s="18" t="s">
        <v>1512</v>
      </c>
      <c r="E777" s="18" t="s">
        <v>1277</v>
      </c>
      <c r="F777" s="18" t="s">
        <v>326</v>
      </c>
      <c r="G777" s="21">
        <f>311+53</f>
        <v>364</v>
      </c>
    </row>
    <row r="778" spans="1:7" ht="24.75" hidden="1">
      <c r="A778" s="285" t="s">
        <v>1654</v>
      </c>
      <c r="B778" s="59" t="s">
        <v>903</v>
      </c>
      <c r="C778" s="18" t="s">
        <v>539</v>
      </c>
      <c r="D778" s="18" t="s">
        <v>1512</v>
      </c>
      <c r="E778" s="18" t="s">
        <v>1277</v>
      </c>
      <c r="F778" s="18" t="s">
        <v>1578</v>
      </c>
      <c r="G778" s="21"/>
    </row>
    <row r="779" spans="1:7" ht="24">
      <c r="A779" s="285" t="s">
        <v>929</v>
      </c>
      <c r="B779" s="59" t="s">
        <v>903</v>
      </c>
      <c r="C779" s="18" t="s">
        <v>539</v>
      </c>
      <c r="D779" s="18" t="s">
        <v>1512</v>
      </c>
      <c r="E779" s="18" t="s">
        <v>1277</v>
      </c>
      <c r="F779" s="18" t="s">
        <v>930</v>
      </c>
      <c r="G779" s="21">
        <f>311+56.3+1162.7-311+515+272.2</f>
        <v>2006.2</v>
      </c>
    </row>
    <row r="780" spans="1:7" ht="48">
      <c r="A780" s="19" t="s">
        <v>1412</v>
      </c>
      <c r="B780" s="59" t="s">
        <v>903</v>
      </c>
      <c r="C780" s="18" t="s">
        <v>539</v>
      </c>
      <c r="D780" s="18" t="s">
        <v>1512</v>
      </c>
      <c r="E780" s="18" t="s">
        <v>1277</v>
      </c>
      <c r="F780" s="18" t="s">
        <v>583</v>
      </c>
      <c r="G780" s="21">
        <v>836</v>
      </c>
    </row>
    <row r="781" spans="1:7" ht="24">
      <c r="A781" s="19" t="s">
        <v>879</v>
      </c>
      <c r="B781" s="59" t="s">
        <v>903</v>
      </c>
      <c r="C781" s="18" t="s">
        <v>539</v>
      </c>
      <c r="D781" s="18" t="s">
        <v>1512</v>
      </c>
      <c r="E781" s="18" t="s">
        <v>1277</v>
      </c>
      <c r="F781" s="18" t="s">
        <v>880</v>
      </c>
      <c r="G781" s="21">
        <f>G782+G785+G786</f>
        <v>14537</v>
      </c>
    </row>
    <row r="782" spans="1:7" ht="36">
      <c r="A782" s="38" t="s">
        <v>1171</v>
      </c>
      <c r="B782" s="59" t="s">
        <v>903</v>
      </c>
      <c r="C782" s="18" t="s">
        <v>539</v>
      </c>
      <c r="D782" s="18" t="s">
        <v>1512</v>
      </c>
      <c r="E782" s="18" t="s">
        <v>1277</v>
      </c>
      <c r="F782" s="18" t="s">
        <v>1580</v>
      </c>
      <c r="G782" s="21">
        <f>G783+G784</f>
        <v>5019</v>
      </c>
    </row>
    <row r="783" spans="1:7" ht="36">
      <c r="A783" s="38" t="s">
        <v>1173</v>
      </c>
      <c r="B783" s="59" t="s">
        <v>903</v>
      </c>
      <c r="C783" s="18" t="s">
        <v>539</v>
      </c>
      <c r="D783" s="18" t="s">
        <v>1512</v>
      </c>
      <c r="E783" s="18" t="s">
        <v>1277</v>
      </c>
      <c r="F783" s="18" t="s">
        <v>1580</v>
      </c>
      <c r="G783" s="21">
        <v>1938</v>
      </c>
    </row>
    <row r="784" spans="1:7" ht="36">
      <c r="A784" s="38" t="s">
        <v>1172</v>
      </c>
      <c r="B784" s="59" t="s">
        <v>903</v>
      </c>
      <c r="C784" s="18" t="s">
        <v>539</v>
      </c>
      <c r="D784" s="18" t="s">
        <v>1512</v>
      </c>
      <c r="E784" s="18" t="s">
        <v>1277</v>
      </c>
      <c r="F784" s="18" t="s">
        <v>1580</v>
      </c>
      <c r="G784" s="21">
        <v>3081</v>
      </c>
    </row>
    <row r="785" spans="1:7" ht="24">
      <c r="A785" s="286" t="s">
        <v>212</v>
      </c>
      <c r="B785" s="59" t="s">
        <v>903</v>
      </c>
      <c r="C785" s="18" t="s">
        <v>539</v>
      </c>
      <c r="D785" s="18" t="s">
        <v>1512</v>
      </c>
      <c r="E785" s="18" t="s">
        <v>1277</v>
      </c>
      <c r="F785" s="18" t="s">
        <v>213</v>
      </c>
      <c r="G785" s="21">
        <f>477+40</f>
        <v>517</v>
      </c>
    </row>
    <row r="786" spans="1:7" ht="24">
      <c r="A786" s="38" t="s">
        <v>881</v>
      </c>
      <c r="B786" s="59" t="s">
        <v>903</v>
      </c>
      <c r="C786" s="18" t="s">
        <v>539</v>
      </c>
      <c r="D786" s="18" t="s">
        <v>1512</v>
      </c>
      <c r="E786" s="18" t="s">
        <v>1277</v>
      </c>
      <c r="F786" s="18" t="s">
        <v>882</v>
      </c>
      <c r="G786" s="21">
        <v>9001</v>
      </c>
    </row>
    <row r="787" spans="1:7" ht="24">
      <c r="A787" s="34" t="s">
        <v>519</v>
      </c>
      <c r="B787" s="59" t="s">
        <v>903</v>
      </c>
      <c r="C787" s="18" t="s">
        <v>539</v>
      </c>
      <c r="D787" s="18" t="s">
        <v>1512</v>
      </c>
      <c r="E787" s="18" t="s">
        <v>113</v>
      </c>
      <c r="F787" s="18"/>
      <c r="G787" s="21">
        <f>G788+G792</f>
        <v>60870.2</v>
      </c>
    </row>
    <row r="788" spans="1:7" ht="24.75" hidden="1">
      <c r="A788" s="38" t="s">
        <v>1030</v>
      </c>
      <c r="B788" s="59" t="s">
        <v>903</v>
      </c>
      <c r="C788" s="18" t="s">
        <v>539</v>
      </c>
      <c r="D788" s="18" t="s">
        <v>1512</v>
      </c>
      <c r="E788" s="18" t="s">
        <v>1031</v>
      </c>
      <c r="F788" s="18" t="s">
        <v>384</v>
      </c>
      <c r="G788" s="21">
        <f>G789+G791</f>
        <v>0</v>
      </c>
    </row>
    <row r="789" spans="1:7" ht="48" hidden="1">
      <c r="A789" s="19" t="s">
        <v>637</v>
      </c>
      <c r="B789" s="59" t="s">
        <v>903</v>
      </c>
      <c r="C789" s="18" t="s">
        <v>539</v>
      </c>
      <c r="D789" s="18" t="s">
        <v>1512</v>
      </c>
      <c r="E789" s="18" t="s">
        <v>1031</v>
      </c>
      <c r="F789" s="18" t="s">
        <v>583</v>
      </c>
      <c r="G789" s="21"/>
    </row>
    <row r="790" spans="1:7" ht="24.75" hidden="1">
      <c r="A790" s="19" t="s">
        <v>638</v>
      </c>
      <c r="B790" s="59"/>
      <c r="C790" s="18" t="s">
        <v>539</v>
      </c>
      <c r="D790" s="18" t="s">
        <v>1512</v>
      </c>
      <c r="E790" s="18" t="s">
        <v>1031</v>
      </c>
      <c r="F790" s="18" t="s">
        <v>639</v>
      </c>
      <c r="G790" s="21">
        <v>0</v>
      </c>
    </row>
    <row r="791" spans="1:7" ht="51.75" customHeight="1" hidden="1">
      <c r="A791" s="19" t="s">
        <v>640</v>
      </c>
      <c r="B791" s="59" t="s">
        <v>903</v>
      </c>
      <c r="C791" s="18" t="s">
        <v>539</v>
      </c>
      <c r="D791" s="18" t="s">
        <v>1512</v>
      </c>
      <c r="E791" s="18" t="s">
        <v>1031</v>
      </c>
      <c r="F791" s="18" t="s">
        <v>639</v>
      </c>
      <c r="G791" s="21">
        <f>18990+5000-23990</f>
        <v>0</v>
      </c>
    </row>
    <row r="792" spans="1:7" ht="51" customHeight="1">
      <c r="A792" s="19" t="s">
        <v>641</v>
      </c>
      <c r="B792" s="59" t="s">
        <v>903</v>
      </c>
      <c r="C792" s="18" t="s">
        <v>539</v>
      </c>
      <c r="D792" s="18" t="s">
        <v>1512</v>
      </c>
      <c r="E792" s="18" t="s">
        <v>681</v>
      </c>
      <c r="F792" s="18" t="s">
        <v>639</v>
      </c>
      <c r="G792" s="21">
        <v>60870.2</v>
      </c>
    </row>
    <row r="793" spans="1:7" ht="19.5" customHeight="1" hidden="1">
      <c r="A793" s="34" t="s">
        <v>808</v>
      </c>
      <c r="B793" s="59" t="s">
        <v>903</v>
      </c>
      <c r="C793" s="18" t="s">
        <v>539</v>
      </c>
      <c r="D793" s="18" t="s">
        <v>1512</v>
      </c>
      <c r="E793" s="18" t="s">
        <v>807</v>
      </c>
      <c r="F793" s="18"/>
      <c r="G793" s="21">
        <f>G794</f>
        <v>0</v>
      </c>
    </row>
    <row r="794" spans="1:7" ht="51" customHeight="1" hidden="1">
      <c r="A794" s="123" t="s">
        <v>1481</v>
      </c>
      <c r="B794" s="59" t="s">
        <v>903</v>
      </c>
      <c r="C794" s="18" t="s">
        <v>539</v>
      </c>
      <c r="D794" s="18" t="s">
        <v>1512</v>
      </c>
      <c r="E794" s="18" t="s">
        <v>1482</v>
      </c>
      <c r="F794" s="18" t="s">
        <v>384</v>
      </c>
      <c r="G794" s="21">
        <f>G795</f>
        <v>0</v>
      </c>
    </row>
    <row r="795" spans="1:7" ht="26.25" customHeight="1" hidden="1">
      <c r="A795" s="19" t="s">
        <v>211</v>
      </c>
      <c r="B795" s="59" t="s">
        <v>903</v>
      </c>
      <c r="C795" s="18" t="s">
        <v>539</v>
      </c>
      <c r="D795" s="18" t="s">
        <v>1512</v>
      </c>
      <c r="E795" s="18" t="s">
        <v>1482</v>
      </c>
      <c r="F795" s="18" t="s">
        <v>272</v>
      </c>
      <c r="G795" s="21">
        <f>2342.4-2342.4</f>
        <v>0</v>
      </c>
    </row>
    <row r="796" spans="1:7" ht="15">
      <c r="A796" s="62" t="s">
        <v>398</v>
      </c>
      <c r="B796" s="59" t="s">
        <v>903</v>
      </c>
      <c r="C796" s="18" t="s">
        <v>465</v>
      </c>
      <c r="D796" s="18"/>
      <c r="E796" s="18"/>
      <c r="F796" s="18"/>
      <c r="G796" s="21">
        <f>G797</f>
        <v>120</v>
      </c>
    </row>
    <row r="797" spans="1:7" ht="15">
      <c r="A797" s="32" t="s">
        <v>1278</v>
      </c>
      <c r="B797" s="59" t="s">
        <v>903</v>
      </c>
      <c r="C797" s="18" t="s">
        <v>465</v>
      </c>
      <c r="D797" s="18" t="s">
        <v>319</v>
      </c>
      <c r="E797" s="18"/>
      <c r="F797" s="18"/>
      <c r="G797" s="21">
        <f>G798</f>
        <v>120</v>
      </c>
    </row>
    <row r="798" spans="1:7" ht="24">
      <c r="A798" s="33" t="s">
        <v>399</v>
      </c>
      <c r="B798" s="59" t="s">
        <v>903</v>
      </c>
      <c r="C798" s="18" t="s">
        <v>465</v>
      </c>
      <c r="D798" s="18" t="s">
        <v>319</v>
      </c>
      <c r="E798" s="18" t="s">
        <v>400</v>
      </c>
      <c r="F798" s="18"/>
      <c r="G798" s="21">
        <f>G799</f>
        <v>120</v>
      </c>
    </row>
    <row r="799" spans="1:7" ht="24">
      <c r="A799" s="19" t="s">
        <v>243</v>
      </c>
      <c r="B799" s="59" t="s">
        <v>903</v>
      </c>
      <c r="C799" s="18" t="s">
        <v>465</v>
      </c>
      <c r="D799" s="18" t="s">
        <v>319</v>
      </c>
      <c r="E799" s="18" t="s">
        <v>1279</v>
      </c>
      <c r="F799" s="18" t="s">
        <v>384</v>
      </c>
      <c r="G799" s="21">
        <f>G800</f>
        <v>120</v>
      </c>
    </row>
    <row r="800" spans="1:7" ht="24">
      <c r="A800" s="38" t="s">
        <v>644</v>
      </c>
      <c r="B800" s="59" t="s">
        <v>903</v>
      </c>
      <c r="C800" s="18" t="s">
        <v>465</v>
      </c>
      <c r="D800" s="18" t="s">
        <v>319</v>
      </c>
      <c r="E800" s="18" t="s">
        <v>1279</v>
      </c>
      <c r="F800" s="18" t="s">
        <v>272</v>
      </c>
      <c r="G800" s="21">
        <f>G801</f>
        <v>120</v>
      </c>
    </row>
    <row r="801" spans="1:7" ht="24">
      <c r="A801" s="285" t="s">
        <v>929</v>
      </c>
      <c r="B801" s="59" t="s">
        <v>903</v>
      </c>
      <c r="C801" s="18" t="s">
        <v>465</v>
      </c>
      <c r="D801" s="18" t="s">
        <v>319</v>
      </c>
      <c r="E801" s="18" t="s">
        <v>1279</v>
      </c>
      <c r="F801" s="18" t="s">
        <v>930</v>
      </c>
      <c r="G801" s="21">
        <v>120</v>
      </c>
    </row>
    <row r="802" spans="1:7" ht="25.5">
      <c r="A802" s="62" t="s">
        <v>270</v>
      </c>
      <c r="B802" s="59" t="s">
        <v>903</v>
      </c>
      <c r="C802" s="27" t="s">
        <v>281</v>
      </c>
      <c r="D802" s="27"/>
      <c r="E802" s="27"/>
      <c r="F802" s="27"/>
      <c r="G802" s="21">
        <f>G803+G806+G821+G831+G835</f>
        <v>9480</v>
      </c>
    </row>
    <row r="803" spans="1:7" ht="18.75" customHeight="1" hidden="1">
      <c r="A803" s="32" t="s">
        <v>277</v>
      </c>
      <c r="B803" s="59" t="s">
        <v>1406</v>
      </c>
      <c r="C803" s="18" t="s">
        <v>281</v>
      </c>
      <c r="D803" s="18" t="s">
        <v>465</v>
      </c>
      <c r="E803" s="18"/>
      <c r="F803" s="18"/>
      <c r="G803" s="21">
        <f>G805</f>
        <v>0</v>
      </c>
    </row>
    <row r="804" spans="1:7" ht="12.75" customHeight="1" hidden="1">
      <c r="A804" s="33" t="s">
        <v>1192</v>
      </c>
      <c r="B804" s="59" t="s">
        <v>935</v>
      </c>
      <c r="C804" s="18" t="s">
        <v>281</v>
      </c>
      <c r="D804" s="18" t="s">
        <v>465</v>
      </c>
      <c r="E804" s="18" t="s">
        <v>1193</v>
      </c>
      <c r="F804" s="18"/>
      <c r="G804" s="21">
        <f>SUM(G805)</f>
        <v>0</v>
      </c>
    </row>
    <row r="805" spans="1:7" ht="17.25" customHeight="1" hidden="1">
      <c r="A805" s="19" t="s">
        <v>271</v>
      </c>
      <c r="B805" s="59" t="s">
        <v>1721</v>
      </c>
      <c r="C805" s="18" t="s">
        <v>281</v>
      </c>
      <c r="D805" s="18" t="s">
        <v>465</v>
      </c>
      <c r="E805" s="18" t="s">
        <v>1193</v>
      </c>
      <c r="F805" s="18" t="s">
        <v>272</v>
      </c>
      <c r="G805" s="21"/>
    </row>
    <row r="806" spans="1:7" ht="21.75" customHeight="1" hidden="1">
      <c r="A806" s="32" t="s">
        <v>277</v>
      </c>
      <c r="B806" s="59" t="s">
        <v>903</v>
      </c>
      <c r="C806" s="18" t="s">
        <v>281</v>
      </c>
      <c r="D806" s="18" t="s">
        <v>465</v>
      </c>
      <c r="E806" s="18"/>
      <c r="F806" s="18"/>
      <c r="G806" s="21">
        <f>G807</f>
        <v>0</v>
      </c>
    </row>
    <row r="807" spans="1:7" ht="18.75" customHeight="1" hidden="1">
      <c r="A807" s="33" t="s">
        <v>1192</v>
      </c>
      <c r="B807" s="59" t="s">
        <v>903</v>
      </c>
      <c r="C807" s="18" t="s">
        <v>281</v>
      </c>
      <c r="D807" s="18" t="s">
        <v>465</v>
      </c>
      <c r="E807" s="18" t="s">
        <v>1193</v>
      </c>
      <c r="F807" s="18"/>
      <c r="G807" s="21">
        <f>G808+G810+G813+G817+G818</f>
        <v>0</v>
      </c>
    </row>
    <row r="808" spans="1:7" ht="21" customHeight="1" hidden="1">
      <c r="A808" s="19" t="s">
        <v>601</v>
      </c>
      <c r="B808" s="59" t="s">
        <v>903</v>
      </c>
      <c r="C808" s="18" t="s">
        <v>281</v>
      </c>
      <c r="D808" s="18" t="s">
        <v>465</v>
      </c>
      <c r="E808" s="18" t="s">
        <v>602</v>
      </c>
      <c r="F808" s="18" t="s">
        <v>384</v>
      </c>
      <c r="G808" s="21">
        <f>G809</f>
        <v>0</v>
      </c>
    </row>
    <row r="809" spans="1:7" ht="22.5" customHeight="1" hidden="1">
      <c r="A809" s="38" t="s">
        <v>1417</v>
      </c>
      <c r="B809" s="59" t="s">
        <v>903</v>
      </c>
      <c r="C809" s="18" t="s">
        <v>281</v>
      </c>
      <c r="D809" s="18" t="s">
        <v>465</v>
      </c>
      <c r="E809" s="18" t="s">
        <v>602</v>
      </c>
      <c r="F809" s="18" t="s">
        <v>117</v>
      </c>
      <c r="G809" s="21"/>
    </row>
    <row r="810" spans="1:7" ht="17.25" customHeight="1" hidden="1">
      <c r="A810" s="38" t="s">
        <v>1415</v>
      </c>
      <c r="B810" s="59" t="s">
        <v>903</v>
      </c>
      <c r="C810" s="18" t="s">
        <v>281</v>
      </c>
      <c r="D810" s="18" t="s">
        <v>465</v>
      </c>
      <c r="E810" s="18" t="s">
        <v>1416</v>
      </c>
      <c r="F810" s="18" t="s">
        <v>384</v>
      </c>
      <c r="G810" s="21">
        <f>G811+G812</f>
        <v>0</v>
      </c>
    </row>
    <row r="811" spans="1:7" ht="22.5" customHeight="1" hidden="1">
      <c r="A811" s="38" t="s">
        <v>1417</v>
      </c>
      <c r="B811" s="59" t="s">
        <v>903</v>
      </c>
      <c r="C811" s="18" t="s">
        <v>281</v>
      </c>
      <c r="D811" s="18" t="s">
        <v>465</v>
      </c>
      <c r="E811" s="18" t="s">
        <v>1416</v>
      </c>
      <c r="F811" s="18" t="s">
        <v>117</v>
      </c>
      <c r="G811" s="21"/>
    </row>
    <row r="812" spans="1:7" ht="22.5" customHeight="1" hidden="1">
      <c r="A812" s="38" t="s">
        <v>1004</v>
      </c>
      <c r="B812" s="59" t="s">
        <v>903</v>
      </c>
      <c r="C812" s="18" t="s">
        <v>281</v>
      </c>
      <c r="D812" s="18" t="s">
        <v>465</v>
      </c>
      <c r="E812" s="18" t="s">
        <v>196</v>
      </c>
      <c r="F812" s="18" t="s">
        <v>117</v>
      </c>
      <c r="G812" s="21">
        <v>0</v>
      </c>
    </row>
    <row r="813" spans="1:7" ht="24" customHeight="1" hidden="1">
      <c r="A813" s="230" t="s">
        <v>197</v>
      </c>
      <c r="B813" s="59" t="s">
        <v>903</v>
      </c>
      <c r="C813" s="18" t="s">
        <v>281</v>
      </c>
      <c r="D813" s="18" t="s">
        <v>465</v>
      </c>
      <c r="E813" s="18" t="s">
        <v>1418</v>
      </c>
      <c r="F813" s="18"/>
      <c r="G813" s="21">
        <f>G814+G815</f>
        <v>0</v>
      </c>
    </row>
    <row r="814" spans="1:7" ht="33" customHeight="1" hidden="1">
      <c r="A814" s="38" t="s">
        <v>1417</v>
      </c>
      <c r="B814" s="59" t="s">
        <v>903</v>
      </c>
      <c r="C814" s="18" t="s">
        <v>281</v>
      </c>
      <c r="D814" s="18" t="s">
        <v>465</v>
      </c>
      <c r="E814" s="18" t="s">
        <v>1418</v>
      </c>
      <c r="F814" s="18" t="s">
        <v>117</v>
      </c>
      <c r="G814" s="21"/>
    </row>
    <row r="815" spans="1:7" ht="18.75" customHeight="1" hidden="1">
      <c r="A815" s="38" t="s">
        <v>1004</v>
      </c>
      <c r="B815" s="59" t="s">
        <v>903</v>
      </c>
      <c r="C815" s="18" t="s">
        <v>281</v>
      </c>
      <c r="D815" s="18" t="s">
        <v>465</v>
      </c>
      <c r="E815" s="18" t="s">
        <v>1701</v>
      </c>
      <c r="F815" s="18" t="s">
        <v>117</v>
      </c>
      <c r="G815" s="21">
        <v>0</v>
      </c>
    </row>
    <row r="816" spans="1:7" ht="15.75" customHeight="1" hidden="1">
      <c r="A816" s="38" t="s">
        <v>114</v>
      </c>
      <c r="B816" s="59" t="s">
        <v>903</v>
      </c>
      <c r="C816" s="18" t="s">
        <v>281</v>
      </c>
      <c r="D816" s="18" t="s">
        <v>465</v>
      </c>
      <c r="E816" s="18" t="s">
        <v>376</v>
      </c>
      <c r="F816" s="18"/>
      <c r="G816" s="21">
        <f>G817</f>
        <v>0</v>
      </c>
    </row>
    <row r="817" spans="1:7" ht="32.25" customHeight="1" hidden="1">
      <c r="A817" s="38" t="s">
        <v>1417</v>
      </c>
      <c r="B817" s="59" t="s">
        <v>903</v>
      </c>
      <c r="C817" s="18" t="s">
        <v>281</v>
      </c>
      <c r="D817" s="18" t="s">
        <v>465</v>
      </c>
      <c r="E817" s="18" t="s">
        <v>376</v>
      </c>
      <c r="F817" s="18" t="s">
        <v>117</v>
      </c>
      <c r="G817" s="21"/>
    </row>
    <row r="818" spans="1:7" ht="32.25" customHeight="1" hidden="1">
      <c r="A818" s="19" t="s">
        <v>39</v>
      </c>
      <c r="B818" s="59" t="s">
        <v>903</v>
      </c>
      <c r="C818" s="18" t="s">
        <v>281</v>
      </c>
      <c r="D818" s="18" t="s">
        <v>465</v>
      </c>
      <c r="E818" s="18" t="s">
        <v>1419</v>
      </c>
      <c r="F818" s="18"/>
      <c r="G818" s="21">
        <f>G820</f>
        <v>0</v>
      </c>
    </row>
    <row r="819" spans="1:7" ht="15.75" customHeight="1" hidden="1">
      <c r="A819" s="38" t="s">
        <v>1004</v>
      </c>
      <c r="B819" s="59" t="s">
        <v>903</v>
      </c>
      <c r="C819" s="18" t="s">
        <v>281</v>
      </c>
      <c r="D819" s="18" t="s">
        <v>465</v>
      </c>
      <c r="E819" s="18" t="s">
        <v>1419</v>
      </c>
      <c r="F819" s="18" t="s">
        <v>384</v>
      </c>
      <c r="G819" s="21">
        <f>G820</f>
        <v>0</v>
      </c>
    </row>
    <row r="820" spans="1:7" ht="21" customHeight="1" hidden="1">
      <c r="A820" s="19" t="s">
        <v>1005</v>
      </c>
      <c r="B820" s="59" t="s">
        <v>903</v>
      </c>
      <c r="C820" s="18" t="s">
        <v>281</v>
      </c>
      <c r="D820" s="18" t="s">
        <v>465</v>
      </c>
      <c r="E820" s="18" t="s">
        <v>1419</v>
      </c>
      <c r="F820" s="18" t="s">
        <v>116</v>
      </c>
      <c r="G820" s="21"/>
    </row>
    <row r="821" spans="1:7" ht="36">
      <c r="A821" s="32" t="s">
        <v>186</v>
      </c>
      <c r="B821" s="59" t="s">
        <v>903</v>
      </c>
      <c r="C821" s="27" t="s">
        <v>281</v>
      </c>
      <c r="D821" s="18" t="s">
        <v>280</v>
      </c>
      <c r="E821" s="18"/>
      <c r="F821" s="18"/>
      <c r="G821" s="21">
        <f>G822+G826</f>
        <v>3000</v>
      </c>
    </row>
    <row r="822" spans="1:7" ht="24">
      <c r="A822" s="33" t="s">
        <v>1662</v>
      </c>
      <c r="B822" s="59" t="s">
        <v>903</v>
      </c>
      <c r="C822" s="18" t="s">
        <v>281</v>
      </c>
      <c r="D822" s="18" t="s">
        <v>280</v>
      </c>
      <c r="E822" s="18" t="s">
        <v>1663</v>
      </c>
      <c r="F822" s="18"/>
      <c r="G822" s="21">
        <f>G823</f>
        <v>200</v>
      </c>
    </row>
    <row r="823" spans="1:7" ht="36">
      <c r="A823" s="19" t="s">
        <v>1509</v>
      </c>
      <c r="B823" s="59" t="s">
        <v>903</v>
      </c>
      <c r="C823" s="18" t="s">
        <v>281</v>
      </c>
      <c r="D823" s="18" t="s">
        <v>280</v>
      </c>
      <c r="E823" s="18" t="s">
        <v>187</v>
      </c>
      <c r="F823" s="18" t="s">
        <v>384</v>
      </c>
      <c r="G823" s="21">
        <f>G824</f>
        <v>200</v>
      </c>
    </row>
    <row r="824" spans="1:7" ht="24">
      <c r="A824" s="19" t="s">
        <v>211</v>
      </c>
      <c r="B824" s="59" t="s">
        <v>903</v>
      </c>
      <c r="C824" s="18" t="s">
        <v>281</v>
      </c>
      <c r="D824" s="18" t="s">
        <v>280</v>
      </c>
      <c r="E824" s="18" t="s">
        <v>187</v>
      </c>
      <c r="F824" s="18" t="s">
        <v>272</v>
      </c>
      <c r="G824" s="21">
        <f>G825</f>
        <v>200</v>
      </c>
    </row>
    <row r="825" spans="1:7" ht="24">
      <c r="A825" s="285" t="s">
        <v>929</v>
      </c>
      <c r="B825" s="59" t="s">
        <v>903</v>
      </c>
      <c r="C825" s="18" t="s">
        <v>281</v>
      </c>
      <c r="D825" s="18" t="s">
        <v>280</v>
      </c>
      <c r="E825" s="18" t="s">
        <v>187</v>
      </c>
      <c r="F825" s="18" t="s">
        <v>930</v>
      </c>
      <c r="G825" s="21">
        <v>200</v>
      </c>
    </row>
    <row r="826" spans="1:7" ht="15">
      <c r="A826" s="33" t="s">
        <v>318</v>
      </c>
      <c r="B826" s="59" t="s">
        <v>903</v>
      </c>
      <c r="C826" s="27" t="s">
        <v>281</v>
      </c>
      <c r="D826" s="18" t="s">
        <v>280</v>
      </c>
      <c r="E826" s="18" t="s">
        <v>273</v>
      </c>
      <c r="F826" s="18"/>
      <c r="G826" s="21">
        <f>G827</f>
        <v>2800</v>
      </c>
    </row>
    <row r="827" spans="1:7" ht="24">
      <c r="A827" s="19" t="s">
        <v>1163</v>
      </c>
      <c r="B827" s="59" t="s">
        <v>903</v>
      </c>
      <c r="C827" s="27" t="s">
        <v>281</v>
      </c>
      <c r="D827" s="18" t="s">
        <v>280</v>
      </c>
      <c r="E827" s="18" t="s">
        <v>188</v>
      </c>
      <c r="F827" s="18" t="s">
        <v>384</v>
      </c>
      <c r="G827" s="21">
        <f>G828+G830</f>
        <v>2800</v>
      </c>
    </row>
    <row r="828" spans="1:7" ht="24">
      <c r="A828" s="285" t="s">
        <v>328</v>
      </c>
      <c r="B828" s="59" t="s">
        <v>903</v>
      </c>
      <c r="C828" s="27" t="s">
        <v>281</v>
      </c>
      <c r="D828" s="18" t="s">
        <v>280</v>
      </c>
      <c r="E828" s="18" t="s">
        <v>188</v>
      </c>
      <c r="F828" s="18" t="s">
        <v>272</v>
      </c>
      <c r="G828" s="21">
        <f>G829</f>
        <v>1800</v>
      </c>
    </row>
    <row r="829" spans="1:7" ht="24">
      <c r="A829" s="285" t="s">
        <v>929</v>
      </c>
      <c r="B829" s="59" t="s">
        <v>903</v>
      </c>
      <c r="C829" s="27" t="s">
        <v>281</v>
      </c>
      <c r="D829" s="18" t="s">
        <v>280</v>
      </c>
      <c r="E829" s="18" t="s">
        <v>188</v>
      </c>
      <c r="F829" s="18" t="s">
        <v>930</v>
      </c>
      <c r="G829" s="21">
        <v>1800</v>
      </c>
    </row>
    <row r="830" spans="1:7" ht="24">
      <c r="A830" s="38" t="s">
        <v>881</v>
      </c>
      <c r="B830" s="59" t="s">
        <v>903</v>
      </c>
      <c r="C830" s="27" t="s">
        <v>281</v>
      </c>
      <c r="D830" s="18" t="s">
        <v>280</v>
      </c>
      <c r="E830" s="18" t="s">
        <v>188</v>
      </c>
      <c r="F830" s="18" t="s">
        <v>882</v>
      </c>
      <c r="G830" s="21">
        <v>1000</v>
      </c>
    </row>
    <row r="831" spans="1:7" ht="21" customHeight="1" hidden="1">
      <c r="A831" s="32" t="s">
        <v>189</v>
      </c>
      <c r="B831" s="59" t="s">
        <v>903</v>
      </c>
      <c r="C831" s="18" t="s">
        <v>281</v>
      </c>
      <c r="D831" s="18" t="s">
        <v>278</v>
      </c>
      <c r="E831" s="18"/>
      <c r="F831" s="18"/>
      <c r="G831" s="21">
        <f>G832</f>
        <v>0</v>
      </c>
    </row>
    <row r="832" spans="1:7" ht="30" customHeight="1" hidden="1">
      <c r="A832" s="33" t="s">
        <v>104</v>
      </c>
      <c r="B832" s="59" t="s">
        <v>903</v>
      </c>
      <c r="C832" s="18" t="s">
        <v>281</v>
      </c>
      <c r="D832" s="18" t="s">
        <v>278</v>
      </c>
      <c r="E832" s="18" t="s">
        <v>844</v>
      </c>
      <c r="F832" s="18"/>
      <c r="G832" s="21">
        <f>G833</f>
        <v>0</v>
      </c>
    </row>
    <row r="833" spans="1:7" ht="24" customHeight="1" hidden="1">
      <c r="A833" s="19" t="s">
        <v>912</v>
      </c>
      <c r="B833" s="59" t="s">
        <v>903</v>
      </c>
      <c r="C833" s="18" t="s">
        <v>281</v>
      </c>
      <c r="D833" s="18" t="s">
        <v>278</v>
      </c>
      <c r="E833" s="18" t="s">
        <v>105</v>
      </c>
      <c r="F833" s="18" t="s">
        <v>384</v>
      </c>
      <c r="G833" s="21"/>
    </row>
    <row r="834" spans="1:7" ht="25.5" customHeight="1" hidden="1">
      <c r="A834" s="19" t="s">
        <v>1274</v>
      </c>
      <c r="B834" s="59" t="s">
        <v>903</v>
      </c>
      <c r="C834" s="18" t="s">
        <v>281</v>
      </c>
      <c r="D834" s="18" t="s">
        <v>278</v>
      </c>
      <c r="E834" s="18" t="s">
        <v>105</v>
      </c>
      <c r="F834" s="18" t="s">
        <v>1275</v>
      </c>
      <c r="G834" s="21"/>
    </row>
    <row r="835" spans="1:7" ht="24">
      <c r="A835" s="103" t="s">
        <v>107</v>
      </c>
      <c r="B835" s="59" t="s">
        <v>903</v>
      </c>
      <c r="C835" s="18" t="s">
        <v>281</v>
      </c>
      <c r="D835" s="18" t="s">
        <v>1425</v>
      </c>
      <c r="E835" s="255"/>
      <c r="F835" s="18"/>
      <c r="G835" s="21">
        <f>G836+G839</f>
        <v>6480</v>
      </c>
    </row>
    <row r="836" spans="1:7" ht="24">
      <c r="A836" s="33" t="s">
        <v>104</v>
      </c>
      <c r="B836" s="59" t="s">
        <v>903</v>
      </c>
      <c r="C836" s="18" t="s">
        <v>281</v>
      </c>
      <c r="D836" s="18" t="s">
        <v>1425</v>
      </c>
      <c r="E836" s="18" t="s">
        <v>844</v>
      </c>
      <c r="F836" s="18"/>
      <c r="G836" s="21">
        <f>G837</f>
        <v>560</v>
      </c>
    </row>
    <row r="837" spans="1:7" ht="24">
      <c r="A837" s="38" t="s">
        <v>644</v>
      </c>
      <c r="B837" s="59" t="s">
        <v>903</v>
      </c>
      <c r="C837" s="18" t="s">
        <v>281</v>
      </c>
      <c r="D837" s="18" t="s">
        <v>1425</v>
      </c>
      <c r="E837" s="18" t="s">
        <v>844</v>
      </c>
      <c r="F837" s="18" t="s">
        <v>272</v>
      </c>
      <c r="G837" s="21">
        <f>G838</f>
        <v>560</v>
      </c>
    </row>
    <row r="838" spans="1:7" ht="24">
      <c r="A838" s="285" t="s">
        <v>929</v>
      </c>
      <c r="B838" s="59" t="s">
        <v>903</v>
      </c>
      <c r="C838" s="18" t="s">
        <v>281</v>
      </c>
      <c r="D838" s="18" t="s">
        <v>1425</v>
      </c>
      <c r="E838" s="18" t="s">
        <v>844</v>
      </c>
      <c r="F838" s="18" t="s">
        <v>930</v>
      </c>
      <c r="G838" s="21">
        <v>560</v>
      </c>
    </row>
    <row r="839" spans="1:7" ht="15">
      <c r="A839" s="34" t="s">
        <v>808</v>
      </c>
      <c r="B839" s="59" t="s">
        <v>903</v>
      </c>
      <c r="C839" s="18" t="s">
        <v>281</v>
      </c>
      <c r="D839" s="18" t="s">
        <v>1425</v>
      </c>
      <c r="E839" s="18" t="s">
        <v>807</v>
      </c>
      <c r="F839" s="18"/>
      <c r="G839" s="21">
        <f>G840</f>
        <v>5920</v>
      </c>
    </row>
    <row r="840" spans="1:7" ht="36">
      <c r="A840" s="30" t="s">
        <v>928</v>
      </c>
      <c r="B840" s="59" t="s">
        <v>903</v>
      </c>
      <c r="C840" s="18" t="s">
        <v>281</v>
      </c>
      <c r="D840" s="18" t="s">
        <v>1425</v>
      </c>
      <c r="E840" s="18" t="s">
        <v>1519</v>
      </c>
      <c r="F840" s="18" t="s">
        <v>384</v>
      </c>
      <c r="G840" s="21">
        <f>G841+G844+G843</f>
        <v>5920</v>
      </c>
    </row>
    <row r="841" spans="1:7" ht="24">
      <c r="A841" s="38" t="s">
        <v>644</v>
      </c>
      <c r="B841" s="59" t="s">
        <v>903</v>
      </c>
      <c r="C841" s="18" t="s">
        <v>281</v>
      </c>
      <c r="D841" s="18" t="s">
        <v>1425</v>
      </c>
      <c r="E841" s="18" t="s">
        <v>1519</v>
      </c>
      <c r="F841" s="18" t="s">
        <v>272</v>
      </c>
      <c r="G841" s="21">
        <f>G842</f>
        <v>4316</v>
      </c>
    </row>
    <row r="842" spans="1:7" ht="24">
      <c r="A842" s="285" t="s">
        <v>929</v>
      </c>
      <c r="B842" s="59" t="s">
        <v>903</v>
      </c>
      <c r="C842" s="18" t="s">
        <v>281</v>
      </c>
      <c r="D842" s="18" t="s">
        <v>1425</v>
      </c>
      <c r="E842" s="18" t="s">
        <v>1519</v>
      </c>
      <c r="F842" s="18" t="s">
        <v>930</v>
      </c>
      <c r="G842" s="21">
        <v>4316</v>
      </c>
    </row>
    <row r="843" spans="1:7" ht="24.75" hidden="1">
      <c r="A843" s="30" t="s">
        <v>1588</v>
      </c>
      <c r="B843" s="59" t="s">
        <v>903</v>
      </c>
      <c r="C843" s="18" t="s">
        <v>281</v>
      </c>
      <c r="D843" s="18" t="s">
        <v>1425</v>
      </c>
      <c r="E843" s="18" t="s">
        <v>1519</v>
      </c>
      <c r="F843" s="18" t="s">
        <v>1581</v>
      </c>
      <c r="G843" s="21"/>
    </row>
    <row r="844" spans="1:7" ht="24">
      <c r="A844" s="38" t="s">
        <v>881</v>
      </c>
      <c r="B844" s="59" t="s">
        <v>903</v>
      </c>
      <c r="C844" s="18" t="s">
        <v>281</v>
      </c>
      <c r="D844" s="18" t="s">
        <v>1425</v>
      </c>
      <c r="E844" s="18" t="s">
        <v>1519</v>
      </c>
      <c r="F844" s="18" t="s">
        <v>882</v>
      </c>
      <c r="G844" s="21">
        <v>1604</v>
      </c>
    </row>
    <row r="845" spans="1:7" ht="26.25" customHeight="1" hidden="1">
      <c r="A845" s="30" t="s">
        <v>156</v>
      </c>
      <c r="B845" s="59" t="s">
        <v>903</v>
      </c>
      <c r="C845" s="18" t="s">
        <v>281</v>
      </c>
      <c r="D845" s="18" t="s">
        <v>1425</v>
      </c>
      <c r="E845" s="18" t="s">
        <v>157</v>
      </c>
      <c r="F845" s="18" t="s">
        <v>384</v>
      </c>
      <c r="G845" s="21">
        <f>G846</f>
        <v>0</v>
      </c>
    </row>
    <row r="846" spans="1:7" ht="25.5" customHeight="1" hidden="1">
      <c r="A846" s="19" t="s">
        <v>1739</v>
      </c>
      <c r="B846" s="59" t="s">
        <v>903</v>
      </c>
      <c r="C846" s="18" t="s">
        <v>281</v>
      </c>
      <c r="D846" s="18" t="s">
        <v>1425</v>
      </c>
      <c r="E846" s="18" t="s">
        <v>157</v>
      </c>
      <c r="F846" s="18" t="s">
        <v>489</v>
      </c>
      <c r="G846" s="21"/>
    </row>
    <row r="847" spans="1:7" ht="15">
      <c r="A847" s="62" t="s">
        <v>589</v>
      </c>
      <c r="B847" s="59" t="s">
        <v>903</v>
      </c>
      <c r="C847" s="18" t="s">
        <v>319</v>
      </c>
      <c r="D847" s="18"/>
      <c r="E847" s="18"/>
      <c r="F847" s="18"/>
      <c r="G847" s="21">
        <f>G848+G853+G863+G880+G901</f>
        <v>424295</v>
      </c>
    </row>
    <row r="848" spans="1:7" ht="15">
      <c r="A848" s="103" t="s">
        <v>323</v>
      </c>
      <c r="B848" s="59" t="s">
        <v>903</v>
      </c>
      <c r="C848" s="18" t="s">
        <v>319</v>
      </c>
      <c r="D848" s="18" t="s">
        <v>279</v>
      </c>
      <c r="E848" s="18"/>
      <c r="F848" s="18"/>
      <c r="G848" s="21">
        <f>G849</f>
        <v>1000</v>
      </c>
    </row>
    <row r="849" spans="1:7" ht="15">
      <c r="A849" s="34" t="s">
        <v>1319</v>
      </c>
      <c r="B849" s="59" t="s">
        <v>903</v>
      </c>
      <c r="C849" s="18" t="s">
        <v>319</v>
      </c>
      <c r="D849" s="18" t="s">
        <v>279</v>
      </c>
      <c r="E849" s="18" t="s">
        <v>1320</v>
      </c>
      <c r="F849" s="18"/>
      <c r="G849" s="21">
        <f>G850</f>
        <v>1000</v>
      </c>
    </row>
    <row r="850" spans="1:7" ht="24">
      <c r="A850" s="38" t="s">
        <v>1321</v>
      </c>
      <c r="B850" s="59" t="s">
        <v>903</v>
      </c>
      <c r="C850" s="18" t="s">
        <v>319</v>
      </c>
      <c r="D850" s="18" t="s">
        <v>279</v>
      </c>
      <c r="E850" s="18" t="s">
        <v>1322</v>
      </c>
      <c r="F850" s="18" t="s">
        <v>384</v>
      </c>
      <c r="G850" s="21">
        <f>G851</f>
        <v>1000</v>
      </c>
    </row>
    <row r="851" spans="1:7" ht="24">
      <c r="A851" s="19" t="s">
        <v>69</v>
      </c>
      <c r="B851" s="59" t="s">
        <v>903</v>
      </c>
      <c r="C851" s="35" t="s">
        <v>319</v>
      </c>
      <c r="D851" s="35" t="s">
        <v>279</v>
      </c>
      <c r="E851" s="28" t="s">
        <v>1322</v>
      </c>
      <c r="F851" s="28" t="s">
        <v>70</v>
      </c>
      <c r="G851" s="21">
        <f>G852</f>
        <v>1000</v>
      </c>
    </row>
    <row r="852" spans="1:7" ht="31.5" customHeight="1">
      <c r="A852" s="19" t="s">
        <v>68</v>
      </c>
      <c r="B852" s="59" t="s">
        <v>903</v>
      </c>
      <c r="C852" s="60" t="s">
        <v>319</v>
      </c>
      <c r="D852" s="60" t="s">
        <v>279</v>
      </c>
      <c r="E852" s="18" t="s">
        <v>1322</v>
      </c>
      <c r="F852" s="18" t="s">
        <v>1807</v>
      </c>
      <c r="G852" s="21">
        <v>1000</v>
      </c>
    </row>
    <row r="853" spans="1:7" ht="15">
      <c r="A853" s="32" t="s">
        <v>153</v>
      </c>
      <c r="B853" s="59" t="s">
        <v>903</v>
      </c>
      <c r="C853" s="18" t="s">
        <v>319</v>
      </c>
      <c r="D853" s="18" t="s">
        <v>695</v>
      </c>
      <c r="E853" s="18"/>
      <c r="F853" s="18"/>
      <c r="G853" s="21">
        <f>G854+G857+G860</f>
        <v>98260</v>
      </c>
    </row>
    <row r="854" spans="1:7" ht="15">
      <c r="A854" s="34" t="s">
        <v>1323</v>
      </c>
      <c r="B854" s="59" t="s">
        <v>903</v>
      </c>
      <c r="C854" s="18" t="s">
        <v>319</v>
      </c>
      <c r="D854" s="18" t="s">
        <v>695</v>
      </c>
      <c r="E854" s="18" t="s">
        <v>1324</v>
      </c>
      <c r="F854" s="18"/>
      <c r="G854" s="21">
        <f>G855</f>
        <v>6500</v>
      </c>
    </row>
    <row r="855" spans="1:7" ht="24">
      <c r="A855" s="19" t="s">
        <v>506</v>
      </c>
      <c r="B855" s="59" t="s">
        <v>903</v>
      </c>
      <c r="C855" s="18" t="s">
        <v>319</v>
      </c>
      <c r="D855" s="18" t="s">
        <v>695</v>
      </c>
      <c r="E855" s="18" t="s">
        <v>96</v>
      </c>
      <c r="F855" s="18" t="s">
        <v>384</v>
      </c>
      <c r="G855" s="21">
        <f>G856</f>
        <v>6500</v>
      </c>
    </row>
    <row r="856" spans="1:7" ht="24">
      <c r="A856" s="19" t="s">
        <v>1579</v>
      </c>
      <c r="B856" s="59" t="s">
        <v>903</v>
      </c>
      <c r="C856" s="18" t="s">
        <v>319</v>
      </c>
      <c r="D856" s="18" t="s">
        <v>695</v>
      </c>
      <c r="E856" s="18" t="s">
        <v>96</v>
      </c>
      <c r="F856" s="18" t="s">
        <v>1580</v>
      </c>
      <c r="G856" s="21">
        <v>6500</v>
      </c>
    </row>
    <row r="857" spans="1:7" ht="38.25" customHeight="1">
      <c r="A857" s="19" t="s">
        <v>581</v>
      </c>
      <c r="B857" s="59" t="s">
        <v>903</v>
      </c>
      <c r="C857" s="18" t="s">
        <v>319</v>
      </c>
      <c r="D857" s="18" t="s">
        <v>695</v>
      </c>
      <c r="E857" s="18" t="s">
        <v>1646</v>
      </c>
      <c r="F857" s="18" t="s">
        <v>384</v>
      </c>
      <c r="G857" s="21">
        <f>G858</f>
        <v>91523</v>
      </c>
    </row>
    <row r="858" spans="1:7" ht="20.25" customHeight="1">
      <c r="A858" s="38" t="s">
        <v>644</v>
      </c>
      <c r="B858" s="59" t="s">
        <v>903</v>
      </c>
      <c r="C858" s="18" t="s">
        <v>319</v>
      </c>
      <c r="D858" s="18" t="s">
        <v>695</v>
      </c>
      <c r="E858" s="18" t="s">
        <v>1646</v>
      </c>
      <c r="F858" s="18" t="s">
        <v>272</v>
      </c>
      <c r="G858" s="21">
        <f>G859</f>
        <v>91523</v>
      </c>
    </row>
    <row r="859" spans="1:7" ht="19.5" customHeight="1">
      <c r="A859" s="285" t="s">
        <v>929</v>
      </c>
      <c r="B859" s="59" t="s">
        <v>903</v>
      </c>
      <c r="C859" s="18" t="s">
        <v>319</v>
      </c>
      <c r="D859" s="18" t="s">
        <v>695</v>
      </c>
      <c r="E859" s="18" t="s">
        <v>1646</v>
      </c>
      <c r="F859" s="18" t="s">
        <v>930</v>
      </c>
      <c r="G859" s="21">
        <v>91523</v>
      </c>
    </row>
    <row r="860" spans="1:7" ht="39.75" customHeight="1">
      <c r="A860" s="19" t="s">
        <v>218</v>
      </c>
      <c r="B860" s="59" t="s">
        <v>903</v>
      </c>
      <c r="C860" s="18" t="s">
        <v>319</v>
      </c>
      <c r="D860" s="18" t="s">
        <v>695</v>
      </c>
      <c r="E860" s="18" t="s">
        <v>219</v>
      </c>
      <c r="F860" s="18" t="s">
        <v>384</v>
      </c>
      <c r="G860" s="21">
        <f>G861</f>
        <v>237</v>
      </c>
    </row>
    <row r="861" spans="1:7" ht="19.5" customHeight="1">
      <c r="A861" s="285" t="s">
        <v>1394</v>
      </c>
      <c r="B861" s="59" t="s">
        <v>903</v>
      </c>
      <c r="C861" s="18" t="s">
        <v>319</v>
      </c>
      <c r="D861" s="18" t="s">
        <v>695</v>
      </c>
      <c r="E861" s="18" t="s">
        <v>219</v>
      </c>
      <c r="F861" s="18" t="s">
        <v>272</v>
      </c>
      <c r="G861" s="21">
        <f>G862</f>
        <v>237</v>
      </c>
    </row>
    <row r="862" spans="1:7" ht="19.5" customHeight="1">
      <c r="A862" s="285" t="s">
        <v>929</v>
      </c>
      <c r="B862" s="59" t="s">
        <v>903</v>
      </c>
      <c r="C862" s="18" t="s">
        <v>319</v>
      </c>
      <c r="D862" s="18" t="s">
        <v>695</v>
      </c>
      <c r="E862" s="18" t="s">
        <v>219</v>
      </c>
      <c r="F862" s="18" t="s">
        <v>930</v>
      </c>
      <c r="G862" s="21">
        <v>237</v>
      </c>
    </row>
    <row r="863" spans="1:7" ht="15">
      <c r="A863" s="84" t="s">
        <v>1656</v>
      </c>
      <c r="B863" s="59" t="s">
        <v>903</v>
      </c>
      <c r="C863" s="18" t="s">
        <v>319</v>
      </c>
      <c r="D863" s="18" t="s">
        <v>280</v>
      </c>
      <c r="E863" s="18"/>
      <c r="F863" s="18"/>
      <c r="G863" s="21">
        <f>G864+G867+G875</f>
        <v>300600</v>
      </c>
    </row>
    <row r="864" spans="1:7" ht="27.75" customHeight="1" hidden="1">
      <c r="A864" s="81" t="s">
        <v>99</v>
      </c>
      <c r="B864" s="59" t="s">
        <v>903</v>
      </c>
      <c r="C864" s="18" t="s">
        <v>319</v>
      </c>
      <c r="D864" s="18" t="s">
        <v>280</v>
      </c>
      <c r="E864" s="18" t="s">
        <v>113</v>
      </c>
      <c r="F864" s="18"/>
      <c r="G864" s="21">
        <f>G865</f>
        <v>0</v>
      </c>
    </row>
    <row r="865" spans="1:7" ht="24" customHeight="1" hidden="1">
      <c r="A865" s="81" t="s">
        <v>1030</v>
      </c>
      <c r="B865" s="59" t="s">
        <v>903</v>
      </c>
      <c r="C865" s="18" t="s">
        <v>319</v>
      </c>
      <c r="D865" s="18" t="s">
        <v>280</v>
      </c>
      <c r="E865" s="18" t="s">
        <v>1031</v>
      </c>
      <c r="F865" s="18" t="s">
        <v>384</v>
      </c>
      <c r="G865" s="21">
        <f>G866</f>
        <v>0</v>
      </c>
    </row>
    <row r="866" spans="1:7" ht="24" customHeight="1" hidden="1">
      <c r="A866" s="81" t="s">
        <v>1588</v>
      </c>
      <c r="B866" s="59" t="s">
        <v>903</v>
      </c>
      <c r="C866" s="18" t="s">
        <v>319</v>
      </c>
      <c r="D866" s="18" t="s">
        <v>280</v>
      </c>
      <c r="E866" s="18" t="s">
        <v>1031</v>
      </c>
      <c r="F866" s="18" t="s">
        <v>1589</v>
      </c>
      <c r="G866" s="21"/>
    </row>
    <row r="867" spans="1:7" ht="15">
      <c r="A867" s="34" t="s">
        <v>154</v>
      </c>
      <c r="B867" s="59" t="s">
        <v>903</v>
      </c>
      <c r="C867" s="18" t="s">
        <v>319</v>
      </c>
      <c r="D867" s="18" t="s">
        <v>280</v>
      </c>
      <c r="E867" s="18" t="s">
        <v>155</v>
      </c>
      <c r="F867" s="18"/>
      <c r="G867" s="21">
        <f>G868</f>
        <v>282600</v>
      </c>
    </row>
    <row r="868" spans="1:7" ht="24">
      <c r="A868" s="38" t="s">
        <v>517</v>
      </c>
      <c r="B868" s="59" t="s">
        <v>903</v>
      </c>
      <c r="C868" s="18" t="s">
        <v>319</v>
      </c>
      <c r="D868" s="18" t="s">
        <v>280</v>
      </c>
      <c r="E868" s="18" t="s">
        <v>518</v>
      </c>
      <c r="F868" s="18" t="s">
        <v>384</v>
      </c>
      <c r="G868" s="21">
        <f>G869+G871+G873</f>
        <v>282600</v>
      </c>
    </row>
    <row r="869" spans="1:7" ht="24">
      <c r="A869" s="38" t="s">
        <v>644</v>
      </c>
      <c r="B869" s="59" t="s">
        <v>903</v>
      </c>
      <c r="C869" s="18" t="s">
        <v>319</v>
      </c>
      <c r="D869" s="18" t="s">
        <v>280</v>
      </c>
      <c r="E869" s="18" t="s">
        <v>518</v>
      </c>
      <c r="F869" s="18" t="s">
        <v>272</v>
      </c>
      <c r="G869" s="21">
        <f>G870</f>
        <v>182000</v>
      </c>
    </row>
    <row r="870" spans="1:7" ht="24">
      <c r="A870" s="285" t="s">
        <v>1654</v>
      </c>
      <c r="B870" s="59" t="s">
        <v>903</v>
      </c>
      <c r="C870" s="18" t="s">
        <v>319</v>
      </c>
      <c r="D870" s="18" t="s">
        <v>280</v>
      </c>
      <c r="E870" s="18" t="s">
        <v>518</v>
      </c>
      <c r="F870" s="18" t="s">
        <v>1578</v>
      </c>
      <c r="G870" s="21">
        <v>182000</v>
      </c>
    </row>
    <row r="871" spans="1:7" ht="24">
      <c r="A871" s="19" t="s">
        <v>69</v>
      </c>
      <c r="B871" s="59" t="s">
        <v>903</v>
      </c>
      <c r="C871" s="18" t="s">
        <v>319</v>
      </c>
      <c r="D871" s="18" t="s">
        <v>280</v>
      </c>
      <c r="E871" s="18" t="s">
        <v>518</v>
      </c>
      <c r="F871" s="18" t="s">
        <v>70</v>
      </c>
      <c r="G871" s="21">
        <f>G872</f>
        <v>100600</v>
      </c>
    </row>
    <row r="872" spans="1:7" ht="24">
      <c r="A872" s="19" t="s">
        <v>68</v>
      </c>
      <c r="B872" s="59" t="s">
        <v>903</v>
      </c>
      <c r="C872" s="18" t="s">
        <v>319</v>
      </c>
      <c r="D872" s="18" t="s">
        <v>280</v>
      </c>
      <c r="E872" s="18" t="s">
        <v>518</v>
      </c>
      <c r="F872" s="18" t="s">
        <v>1807</v>
      </c>
      <c r="G872" s="21">
        <v>100600</v>
      </c>
    </row>
    <row r="873" spans="1:7" ht="34.5" customHeight="1" hidden="1">
      <c r="A873" s="19" t="s">
        <v>883</v>
      </c>
      <c r="B873" s="59" t="s">
        <v>903</v>
      </c>
      <c r="C873" s="18" t="s">
        <v>319</v>
      </c>
      <c r="D873" s="18" t="s">
        <v>280</v>
      </c>
      <c r="E873" s="18" t="s">
        <v>884</v>
      </c>
      <c r="F873" s="18" t="s">
        <v>384</v>
      </c>
      <c r="G873" s="21">
        <f>G874</f>
        <v>0</v>
      </c>
    </row>
    <row r="874" spans="1:7" ht="24.75" customHeight="1" hidden="1">
      <c r="A874" s="19" t="s">
        <v>931</v>
      </c>
      <c r="B874" s="59" t="s">
        <v>903</v>
      </c>
      <c r="C874" s="18" t="s">
        <v>319</v>
      </c>
      <c r="D874" s="18" t="s">
        <v>280</v>
      </c>
      <c r="E874" s="18" t="s">
        <v>884</v>
      </c>
      <c r="F874" s="18" t="s">
        <v>1068</v>
      </c>
      <c r="G874" s="21"/>
    </row>
    <row r="875" spans="1:7" ht="15">
      <c r="A875" s="40" t="s">
        <v>808</v>
      </c>
      <c r="B875" s="59" t="s">
        <v>903</v>
      </c>
      <c r="C875" s="18" t="s">
        <v>319</v>
      </c>
      <c r="D875" s="18" t="s">
        <v>280</v>
      </c>
      <c r="E875" s="18" t="s">
        <v>807</v>
      </c>
      <c r="F875" s="18"/>
      <c r="G875" s="21">
        <f>G876</f>
        <v>18000</v>
      </c>
    </row>
    <row r="876" spans="1:7" ht="24">
      <c r="A876" s="30" t="s">
        <v>1647</v>
      </c>
      <c r="B876" s="59" t="s">
        <v>903</v>
      </c>
      <c r="C876" s="18" t="s">
        <v>319</v>
      </c>
      <c r="D876" s="18" t="s">
        <v>280</v>
      </c>
      <c r="E876" s="18" t="s">
        <v>643</v>
      </c>
      <c r="F876" s="18" t="s">
        <v>384</v>
      </c>
      <c r="G876" s="21">
        <f>G877</f>
        <v>18000</v>
      </c>
    </row>
    <row r="877" spans="1:7" ht="18.75" customHeight="1">
      <c r="A877" s="38" t="s">
        <v>644</v>
      </c>
      <c r="B877" s="59" t="s">
        <v>903</v>
      </c>
      <c r="C877" s="18" t="s">
        <v>319</v>
      </c>
      <c r="D877" s="18" t="s">
        <v>280</v>
      </c>
      <c r="E877" s="18" t="s">
        <v>643</v>
      </c>
      <c r="F877" s="18" t="s">
        <v>272</v>
      </c>
      <c r="G877" s="21">
        <f>G878+G879</f>
        <v>18000</v>
      </c>
    </row>
    <row r="878" spans="1:7" ht="28.5" customHeight="1">
      <c r="A878" s="285" t="s">
        <v>1654</v>
      </c>
      <c r="B878" s="59" t="s">
        <v>903</v>
      </c>
      <c r="C878" s="18" t="s">
        <v>319</v>
      </c>
      <c r="D878" s="18" t="s">
        <v>280</v>
      </c>
      <c r="E878" s="18" t="s">
        <v>643</v>
      </c>
      <c r="F878" s="18" t="s">
        <v>1578</v>
      </c>
      <c r="G878" s="21">
        <v>5960</v>
      </c>
    </row>
    <row r="879" spans="1:7" ht="18.75" customHeight="1">
      <c r="A879" s="285" t="s">
        <v>929</v>
      </c>
      <c r="B879" s="59" t="s">
        <v>903</v>
      </c>
      <c r="C879" s="18" t="s">
        <v>319</v>
      </c>
      <c r="D879" s="18" t="s">
        <v>280</v>
      </c>
      <c r="E879" s="18" t="s">
        <v>643</v>
      </c>
      <c r="F879" s="18" t="s">
        <v>930</v>
      </c>
      <c r="G879" s="21">
        <v>12040</v>
      </c>
    </row>
    <row r="880" spans="1:7" ht="15">
      <c r="A880" s="32" t="s">
        <v>1343</v>
      </c>
      <c r="B880" s="59" t="s">
        <v>903</v>
      </c>
      <c r="C880" s="18" t="s">
        <v>319</v>
      </c>
      <c r="D880" s="18" t="s">
        <v>278</v>
      </c>
      <c r="E880" s="18"/>
      <c r="F880" s="18"/>
      <c r="G880" s="21">
        <f>G881+G890+G897</f>
        <v>19550</v>
      </c>
    </row>
    <row r="881" spans="1:7" ht="15">
      <c r="A881" s="33" t="s">
        <v>1344</v>
      </c>
      <c r="B881" s="59" t="s">
        <v>903</v>
      </c>
      <c r="C881" s="18" t="s">
        <v>319</v>
      </c>
      <c r="D881" s="18" t="s">
        <v>278</v>
      </c>
      <c r="E881" s="18" t="s">
        <v>760</v>
      </c>
      <c r="F881" s="18"/>
      <c r="G881" s="21">
        <f>G882</f>
        <v>15200</v>
      </c>
    </row>
    <row r="882" spans="1:7" ht="24">
      <c r="A882" s="19" t="s">
        <v>912</v>
      </c>
      <c r="B882" s="59" t="s">
        <v>903</v>
      </c>
      <c r="C882" s="18" t="s">
        <v>319</v>
      </c>
      <c r="D882" s="18" t="s">
        <v>278</v>
      </c>
      <c r="E882" s="18" t="s">
        <v>1435</v>
      </c>
      <c r="F882" s="18" t="s">
        <v>384</v>
      </c>
      <c r="G882" s="21">
        <f>G883</f>
        <v>15200</v>
      </c>
    </row>
    <row r="883" spans="1:7" ht="24">
      <c r="A883" s="19" t="s">
        <v>69</v>
      </c>
      <c r="B883" s="59" t="s">
        <v>903</v>
      </c>
      <c r="C883" s="18" t="s">
        <v>319</v>
      </c>
      <c r="D883" s="18" t="s">
        <v>278</v>
      </c>
      <c r="E883" s="18" t="s">
        <v>1435</v>
      </c>
      <c r="F883" s="18" t="s">
        <v>70</v>
      </c>
      <c r="G883" s="21">
        <f>G884+G885</f>
        <v>15200</v>
      </c>
    </row>
    <row r="884" spans="1:7" ht="24">
      <c r="A884" s="19" t="s">
        <v>68</v>
      </c>
      <c r="B884" s="59" t="s">
        <v>903</v>
      </c>
      <c r="C884" s="18" t="s">
        <v>319</v>
      </c>
      <c r="D884" s="18" t="s">
        <v>278</v>
      </c>
      <c r="E884" s="18" t="s">
        <v>1435</v>
      </c>
      <c r="F884" s="18" t="s">
        <v>1807</v>
      </c>
      <c r="G884" s="21">
        <f>18281-3081</f>
        <v>15200</v>
      </c>
    </row>
    <row r="885" spans="1:7" ht="24.75" hidden="1">
      <c r="A885" s="19" t="s">
        <v>1543</v>
      </c>
      <c r="B885" s="59" t="s">
        <v>903</v>
      </c>
      <c r="C885" s="18" t="s">
        <v>319</v>
      </c>
      <c r="D885" s="18" t="s">
        <v>278</v>
      </c>
      <c r="E885" s="18" t="s">
        <v>1435</v>
      </c>
      <c r="F885" s="18" t="s">
        <v>1068</v>
      </c>
      <c r="G885" s="21">
        <f>G886+G887+G888+G889</f>
        <v>0</v>
      </c>
    </row>
    <row r="886" spans="1:7" ht="17.25" customHeight="1" hidden="1">
      <c r="A886" s="19" t="s">
        <v>158</v>
      </c>
      <c r="B886" s="59" t="s">
        <v>903</v>
      </c>
      <c r="C886" s="18" t="s">
        <v>319</v>
      </c>
      <c r="D886" s="18" t="s">
        <v>278</v>
      </c>
      <c r="E886" s="18" t="s">
        <v>1435</v>
      </c>
      <c r="F886" s="18" t="s">
        <v>1068</v>
      </c>
      <c r="G886" s="21"/>
    </row>
    <row r="887" spans="1:7" ht="17.25" customHeight="1" hidden="1">
      <c r="A887" s="19" t="s">
        <v>1545</v>
      </c>
      <c r="B887" s="59" t="s">
        <v>903</v>
      </c>
      <c r="C887" s="18" t="s">
        <v>319</v>
      </c>
      <c r="D887" s="18" t="s">
        <v>278</v>
      </c>
      <c r="E887" s="18" t="s">
        <v>1435</v>
      </c>
      <c r="F887" s="18" t="s">
        <v>1068</v>
      </c>
      <c r="G887" s="21"/>
    </row>
    <row r="888" spans="1:7" ht="17.25" customHeight="1" hidden="1">
      <c r="A888" s="19" t="s">
        <v>1546</v>
      </c>
      <c r="B888" s="59" t="s">
        <v>903</v>
      </c>
      <c r="C888" s="18" t="s">
        <v>319</v>
      </c>
      <c r="D888" s="18" t="s">
        <v>278</v>
      </c>
      <c r="E888" s="18" t="s">
        <v>1435</v>
      </c>
      <c r="F888" s="18" t="s">
        <v>1068</v>
      </c>
      <c r="G888" s="21"/>
    </row>
    <row r="889" spans="1:7" ht="41.25" customHeight="1" hidden="1">
      <c r="A889" s="19" t="s">
        <v>1547</v>
      </c>
      <c r="B889" s="59" t="s">
        <v>903</v>
      </c>
      <c r="C889" s="18" t="s">
        <v>319</v>
      </c>
      <c r="D889" s="18" t="s">
        <v>278</v>
      </c>
      <c r="E889" s="18" t="s">
        <v>1435</v>
      </c>
      <c r="F889" s="18" t="s">
        <v>1068</v>
      </c>
      <c r="G889" s="21"/>
    </row>
    <row r="890" spans="1:7" ht="63" customHeight="1" hidden="1">
      <c r="A890" s="19" t="s">
        <v>1548</v>
      </c>
      <c r="B890" s="59" t="s">
        <v>903</v>
      </c>
      <c r="C890" s="18" t="s">
        <v>319</v>
      </c>
      <c r="D890" s="18" t="s">
        <v>278</v>
      </c>
      <c r="E890" s="18" t="s">
        <v>1549</v>
      </c>
      <c r="F890" s="18" t="s">
        <v>384</v>
      </c>
      <c r="G890" s="21">
        <f>G891+G893+G895</f>
        <v>0</v>
      </c>
    </row>
    <row r="891" spans="1:7" ht="30.75" customHeight="1" hidden="1">
      <c r="A891" s="19" t="s">
        <v>420</v>
      </c>
      <c r="B891" s="59" t="s">
        <v>903</v>
      </c>
      <c r="C891" s="18" t="s">
        <v>319</v>
      </c>
      <c r="D891" s="18" t="s">
        <v>278</v>
      </c>
      <c r="E891" s="18" t="s">
        <v>49</v>
      </c>
      <c r="F891" s="18" t="s">
        <v>384</v>
      </c>
      <c r="G891" s="21">
        <f>G892</f>
        <v>0</v>
      </c>
    </row>
    <row r="892" spans="1:7" ht="20.25" customHeight="1" hidden="1">
      <c r="A892" s="19" t="s">
        <v>1577</v>
      </c>
      <c r="B892" s="59" t="s">
        <v>903</v>
      </c>
      <c r="C892" s="18" t="s">
        <v>319</v>
      </c>
      <c r="D892" s="18" t="s">
        <v>278</v>
      </c>
      <c r="E892" s="18" t="s">
        <v>49</v>
      </c>
      <c r="F892" s="18" t="s">
        <v>1718</v>
      </c>
      <c r="G892" s="21"/>
    </row>
    <row r="893" spans="1:7" ht="27" customHeight="1" hidden="1">
      <c r="A893" s="19" t="s">
        <v>50</v>
      </c>
      <c r="B893" s="59" t="s">
        <v>903</v>
      </c>
      <c r="C893" s="18" t="s">
        <v>319</v>
      </c>
      <c r="D893" s="18" t="s">
        <v>278</v>
      </c>
      <c r="E893" s="18" t="s">
        <v>51</v>
      </c>
      <c r="F893" s="18" t="s">
        <v>384</v>
      </c>
      <c r="G893" s="21">
        <f>G894</f>
        <v>0</v>
      </c>
    </row>
    <row r="894" spans="1:7" ht="21.75" customHeight="1" hidden="1">
      <c r="A894" s="19" t="s">
        <v>1577</v>
      </c>
      <c r="B894" s="59" t="s">
        <v>903</v>
      </c>
      <c r="C894" s="18" t="s">
        <v>319</v>
      </c>
      <c r="D894" s="18" t="s">
        <v>278</v>
      </c>
      <c r="E894" s="18" t="s">
        <v>51</v>
      </c>
      <c r="F894" s="18" t="s">
        <v>1718</v>
      </c>
      <c r="G894" s="21"/>
    </row>
    <row r="895" spans="1:7" ht="27.75" customHeight="1" hidden="1">
      <c r="A895" s="19" t="s">
        <v>52</v>
      </c>
      <c r="B895" s="59" t="s">
        <v>903</v>
      </c>
      <c r="C895" s="18" t="s">
        <v>319</v>
      </c>
      <c r="D895" s="18" t="s">
        <v>278</v>
      </c>
      <c r="E895" s="18" t="s">
        <v>53</v>
      </c>
      <c r="F895" s="18" t="s">
        <v>384</v>
      </c>
      <c r="G895" s="21">
        <f>G896</f>
        <v>0</v>
      </c>
    </row>
    <row r="896" spans="1:7" ht="24" customHeight="1" hidden="1">
      <c r="A896" s="19" t="s">
        <v>1577</v>
      </c>
      <c r="B896" s="59" t="s">
        <v>903</v>
      </c>
      <c r="C896" s="18" t="s">
        <v>319</v>
      </c>
      <c r="D896" s="18" t="s">
        <v>278</v>
      </c>
      <c r="E896" s="18" t="s">
        <v>53</v>
      </c>
      <c r="F896" s="18" t="s">
        <v>1718</v>
      </c>
      <c r="G896" s="21"/>
    </row>
    <row r="897" spans="1:7" ht="17.25" customHeight="1">
      <c r="A897" s="34" t="s">
        <v>808</v>
      </c>
      <c r="B897" s="59" t="s">
        <v>903</v>
      </c>
      <c r="C897" s="18" t="s">
        <v>319</v>
      </c>
      <c r="D897" s="18" t="s">
        <v>278</v>
      </c>
      <c r="E897" s="18" t="s">
        <v>807</v>
      </c>
      <c r="F897" s="18"/>
      <c r="G897" s="21">
        <f>G898</f>
        <v>4350</v>
      </c>
    </row>
    <row r="898" spans="1:7" ht="53.25" customHeight="1">
      <c r="A898" s="123" t="s">
        <v>159</v>
      </c>
      <c r="B898" s="59" t="s">
        <v>903</v>
      </c>
      <c r="C898" s="18" t="s">
        <v>319</v>
      </c>
      <c r="D898" s="18" t="s">
        <v>278</v>
      </c>
      <c r="E898" s="18" t="s">
        <v>1482</v>
      </c>
      <c r="F898" s="27" t="s">
        <v>384</v>
      </c>
      <c r="G898" s="21">
        <f>G899</f>
        <v>4350</v>
      </c>
    </row>
    <row r="899" spans="1:7" ht="17.25" customHeight="1">
      <c r="A899" s="19" t="s">
        <v>211</v>
      </c>
      <c r="B899" s="59" t="s">
        <v>903</v>
      </c>
      <c r="C899" s="18" t="s">
        <v>319</v>
      </c>
      <c r="D899" s="18" t="s">
        <v>278</v>
      </c>
      <c r="E899" s="18" t="s">
        <v>1482</v>
      </c>
      <c r="F899" s="27" t="s">
        <v>272</v>
      </c>
      <c r="G899" s="21">
        <f>G900</f>
        <v>4350</v>
      </c>
    </row>
    <row r="900" spans="1:7" ht="26.25" customHeight="1">
      <c r="A900" s="285" t="s">
        <v>328</v>
      </c>
      <c r="B900" s="59" t="s">
        <v>903</v>
      </c>
      <c r="C900" s="18" t="s">
        <v>319</v>
      </c>
      <c r="D900" s="18" t="s">
        <v>278</v>
      </c>
      <c r="E900" s="18" t="s">
        <v>1482</v>
      </c>
      <c r="F900" s="27" t="s">
        <v>326</v>
      </c>
      <c r="G900" s="21">
        <v>4350</v>
      </c>
    </row>
    <row r="901" spans="1:7" ht="17.25" customHeight="1">
      <c r="A901" s="32" t="s">
        <v>108</v>
      </c>
      <c r="B901" s="59" t="s">
        <v>903</v>
      </c>
      <c r="C901" s="18" t="s">
        <v>319</v>
      </c>
      <c r="D901" s="18" t="s">
        <v>283</v>
      </c>
      <c r="E901" s="18"/>
      <c r="F901" s="27"/>
      <c r="G901" s="21">
        <f>G902+G904+G906+G913</f>
        <v>4885</v>
      </c>
    </row>
    <row r="902" spans="1:7" ht="27" customHeight="1" hidden="1">
      <c r="A902" s="34" t="s">
        <v>1702</v>
      </c>
      <c r="B902" s="59" t="s">
        <v>903</v>
      </c>
      <c r="C902" s="18" t="s">
        <v>319</v>
      </c>
      <c r="D902" s="18" t="s">
        <v>109</v>
      </c>
      <c r="E902" s="18" t="s">
        <v>1703</v>
      </c>
      <c r="F902" s="27"/>
      <c r="G902" s="21">
        <f>G903</f>
        <v>0</v>
      </c>
    </row>
    <row r="903" spans="1:7" ht="22.5" customHeight="1" hidden="1">
      <c r="A903" s="38" t="s">
        <v>689</v>
      </c>
      <c r="B903" s="59" t="s">
        <v>903</v>
      </c>
      <c r="C903" s="18" t="s">
        <v>319</v>
      </c>
      <c r="D903" s="18" t="s">
        <v>109</v>
      </c>
      <c r="E903" s="18" t="s">
        <v>1703</v>
      </c>
      <c r="F903" s="27" t="s">
        <v>1704</v>
      </c>
      <c r="G903" s="21"/>
    </row>
    <row r="904" spans="1:7" ht="26.25" customHeight="1" hidden="1">
      <c r="A904" s="33" t="s">
        <v>1436</v>
      </c>
      <c r="B904" s="59" t="s">
        <v>903</v>
      </c>
      <c r="C904" s="18" t="s">
        <v>319</v>
      </c>
      <c r="D904" s="18" t="s">
        <v>283</v>
      </c>
      <c r="E904" s="18" t="s">
        <v>1703</v>
      </c>
      <c r="F904" s="27"/>
      <c r="G904" s="21">
        <f>G905</f>
        <v>0</v>
      </c>
    </row>
    <row r="905" spans="1:7" ht="21" customHeight="1" hidden="1">
      <c r="A905" s="30" t="s">
        <v>1739</v>
      </c>
      <c r="B905" s="59" t="s">
        <v>903</v>
      </c>
      <c r="C905" s="18" t="s">
        <v>319</v>
      </c>
      <c r="D905" s="18" t="s">
        <v>283</v>
      </c>
      <c r="E905" s="18" t="s">
        <v>1703</v>
      </c>
      <c r="F905" s="27" t="s">
        <v>489</v>
      </c>
      <c r="G905" s="21"/>
    </row>
    <row r="906" spans="1:7" ht="24">
      <c r="A906" s="34" t="s">
        <v>110</v>
      </c>
      <c r="B906" s="59" t="s">
        <v>903</v>
      </c>
      <c r="C906" s="18" t="s">
        <v>319</v>
      </c>
      <c r="D906" s="18" t="s">
        <v>283</v>
      </c>
      <c r="E906" s="18" t="s">
        <v>111</v>
      </c>
      <c r="F906" s="18"/>
      <c r="G906" s="21">
        <f>G910+G907</f>
        <v>3885</v>
      </c>
    </row>
    <row r="907" spans="1:7" ht="15">
      <c r="A907" s="30" t="s">
        <v>1380</v>
      </c>
      <c r="B907" s="59" t="s">
        <v>903</v>
      </c>
      <c r="C907" s="18" t="s">
        <v>319</v>
      </c>
      <c r="D907" s="18" t="s">
        <v>283</v>
      </c>
      <c r="E907" s="18" t="s">
        <v>1379</v>
      </c>
      <c r="F907" s="27" t="s">
        <v>384</v>
      </c>
      <c r="G907" s="21">
        <f>G908</f>
        <v>3200</v>
      </c>
    </row>
    <row r="908" spans="1:7" ht="15">
      <c r="A908" s="38" t="s">
        <v>644</v>
      </c>
      <c r="B908" s="59" t="s">
        <v>903</v>
      </c>
      <c r="C908" s="18" t="s">
        <v>319</v>
      </c>
      <c r="D908" s="18" t="s">
        <v>283</v>
      </c>
      <c r="E908" s="18" t="s">
        <v>1379</v>
      </c>
      <c r="F908" s="27" t="s">
        <v>272</v>
      </c>
      <c r="G908" s="21">
        <f>G909</f>
        <v>3200</v>
      </c>
    </row>
    <row r="909" spans="1:7" ht="15">
      <c r="A909" s="285" t="s">
        <v>929</v>
      </c>
      <c r="B909" s="59" t="s">
        <v>903</v>
      </c>
      <c r="C909" s="18" t="s">
        <v>319</v>
      </c>
      <c r="D909" s="18" t="s">
        <v>283</v>
      </c>
      <c r="E909" s="18" t="s">
        <v>1379</v>
      </c>
      <c r="F909" s="27" t="s">
        <v>930</v>
      </c>
      <c r="G909" s="21">
        <v>3200</v>
      </c>
    </row>
    <row r="910" spans="1:7" ht="48">
      <c r="A910" s="19" t="s">
        <v>1405</v>
      </c>
      <c r="B910" s="59" t="s">
        <v>903</v>
      </c>
      <c r="C910" s="18" t="s">
        <v>319</v>
      </c>
      <c r="D910" s="18" t="s">
        <v>283</v>
      </c>
      <c r="E910" s="18" t="s">
        <v>1437</v>
      </c>
      <c r="F910" s="18" t="s">
        <v>384</v>
      </c>
      <c r="G910" s="21">
        <f>G911</f>
        <v>685</v>
      </c>
    </row>
    <row r="911" spans="1:7" ht="24">
      <c r="A911" s="19" t="s">
        <v>69</v>
      </c>
      <c r="B911" s="59" t="s">
        <v>903</v>
      </c>
      <c r="C911" s="18" t="s">
        <v>319</v>
      </c>
      <c r="D911" s="18" t="s">
        <v>283</v>
      </c>
      <c r="E911" s="18" t="s">
        <v>1437</v>
      </c>
      <c r="F911" s="18" t="s">
        <v>70</v>
      </c>
      <c r="G911" s="21">
        <f>G912</f>
        <v>685</v>
      </c>
    </row>
    <row r="912" spans="1:7" ht="24">
      <c r="A912" s="19" t="s">
        <v>68</v>
      </c>
      <c r="B912" s="59" t="s">
        <v>903</v>
      </c>
      <c r="C912" s="18" t="s">
        <v>319</v>
      </c>
      <c r="D912" s="18" t="s">
        <v>283</v>
      </c>
      <c r="E912" s="18" t="s">
        <v>1437</v>
      </c>
      <c r="F912" s="18" t="s">
        <v>1807</v>
      </c>
      <c r="G912" s="21">
        <v>685</v>
      </c>
    </row>
    <row r="913" spans="1:7" ht="15">
      <c r="A913" s="34" t="s">
        <v>808</v>
      </c>
      <c r="B913" s="59" t="s">
        <v>903</v>
      </c>
      <c r="C913" s="18" t="s">
        <v>319</v>
      </c>
      <c r="D913" s="18" t="s">
        <v>283</v>
      </c>
      <c r="E913" s="18" t="s">
        <v>807</v>
      </c>
      <c r="F913" s="18"/>
      <c r="G913" s="21">
        <f>G914</f>
        <v>1000</v>
      </c>
    </row>
    <row r="914" spans="1:7" ht="24">
      <c r="A914" s="19" t="s">
        <v>1002</v>
      </c>
      <c r="B914" s="59" t="s">
        <v>903</v>
      </c>
      <c r="C914" s="18" t="s">
        <v>319</v>
      </c>
      <c r="D914" s="18" t="s">
        <v>283</v>
      </c>
      <c r="E914" s="18" t="s">
        <v>1003</v>
      </c>
      <c r="F914" s="18" t="s">
        <v>384</v>
      </c>
      <c r="G914" s="21">
        <f>G915</f>
        <v>1000</v>
      </c>
    </row>
    <row r="915" spans="1:7" ht="24">
      <c r="A915" s="19" t="s">
        <v>1579</v>
      </c>
      <c r="B915" s="59" t="s">
        <v>903</v>
      </c>
      <c r="C915" s="18" t="s">
        <v>319</v>
      </c>
      <c r="D915" s="18" t="s">
        <v>283</v>
      </c>
      <c r="E915" s="18" t="s">
        <v>1003</v>
      </c>
      <c r="F915" s="18" t="s">
        <v>1580</v>
      </c>
      <c r="G915" s="21">
        <v>1000</v>
      </c>
    </row>
    <row r="916" spans="1:7" ht="15">
      <c r="A916" s="62" t="s">
        <v>282</v>
      </c>
      <c r="B916" s="59" t="s">
        <v>903</v>
      </c>
      <c r="C916" s="18" t="s">
        <v>276</v>
      </c>
      <c r="D916" s="18"/>
      <c r="E916" s="18"/>
      <c r="F916" s="27"/>
      <c r="G916" s="21">
        <f>G917+G965+G989</f>
        <v>251792.90000000002</v>
      </c>
    </row>
    <row r="917" spans="1:7" ht="15">
      <c r="A917" s="32" t="s">
        <v>1011</v>
      </c>
      <c r="B917" s="59" t="s">
        <v>903</v>
      </c>
      <c r="C917" s="18" t="s">
        <v>276</v>
      </c>
      <c r="D917" s="18" t="s">
        <v>539</v>
      </c>
      <c r="E917" s="18"/>
      <c r="F917" s="27"/>
      <c r="G917" s="21">
        <f>G918+G923+G928+G931+G934+G947+G954+G960+G963</f>
        <v>89458.3</v>
      </c>
    </row>
    <row r="918" spans="1:7" ht="36" hidden="1">
      <c r="A918" s="34" t="s">
        <v>1438</v>
      </c>
      <c r="B918" s="59" t="s">
        <v>903</v>
      </c>
      <c r="C918" s="27" t="s">
        <v>276</v>
      </c>
      <c r="D918" s="27" t="s">
        <v>539</v>
      </c>
      <c r="E918" s="27" t="s">
        <v>1439</v>
      </c>
      <c r="F918" s="27"/>
      <c r="G918" s="21">
        <f>G919+G921</f>
        <v>0</v>
      </c>
    </row>
    <row r="919" spans="1:7" ht="48" hidden="1">
      <c r="A919" s="38" t="s">
        <v>1442</v>
      </c>
      <c r="B919" s="59" t="s">
        <v>903</v>
      </c>
      <c r="C919" s="27" t="s">
        <v>276</v>
      </c>
      <c r="D919" s="27" t="s">
        <v>539</v>
      </c>
      <c r="E919" s="27" t="s">
        <v>1443</v>
      </c>
      <c r="F919" s="27" t="s">
        <v>384</v>
      </c>
      <c r="G919" s="21">
        <f>G920</f>
        <v>0</v>
      </c>
    </row>
    <row r="920" spans="1:7" ht="24" hidden="1">
      <c r="A920" s="38" t="s">
        <v>1579</v>
      </c>
      <c r="B920" s="59" t="s">
        <v>903</v>
      </c>
      <c r="C920" s="27" t="s">
        <v>276</v>
      </c>
      <c r="D920" s="27" t="s">
        <v>539</v>
      </c>
      <c r="E920" s="27" t="s">
        <v>1443</v>
      </c>
      <c r="F920" s="27" t="s">
        <v>1580</v>
      </c>
      <c r="G920" s="21"/>
    </row>
    <row r="921" spans="1:7" ht="24" hidden="1">
      <c r="A921" s="38" t="s">
        <v>38</v>
      </c>
      <c r="B921" s="59" t="s">
        <v>903</v>
      </c>
      <c r="C921" s="18" t="s">
        <v>276</v>
      </c>
      <c r="D921" s="18" t="s">
        <v>539</v>
      </c>
      <c r="E921" s="18" t="s">
        <v>1444</v>
      </c>
      <c r="F921" s="27" t="s">
        <v>384</v>
      </c>
      <c r="G921" s="21">
        <f>G922</f>
        <v>0</v>
      </c>
    </row>
    <row r="922" spans="1:7" ht="24" hidden="1">
      <c r="A922" s="38" t="s">
        <v>1579</v>
      </c>
      <c r="B922" s="59" t="s">
        <v>903</v>
      </c>
      <c r="C922" s="18" t="s">
        <v>276</v>
      </c>
      <c r="D922" s="18" t="s">
        <v>539</v>
      </c>
      <c r="E922" s="18" t="s">
        <v>1444</v>
      </c>
      <c r="F922" s="27" t="s">
        <v>1580</v>
      </c>
      <c r="G922" s="21"/>
    </row>
    <row r="923" spans="1:7" ht="18" customHeight="1" hidden="1">
      <c r="A923" s="38" t="s">
        <v>700</v>
      </c>
      <c r="B923" s="59" t="s">
        <v>903</v>
      </c>
      <c r="C923" s="18" t="s">
        <v>276</v>
      </c>
      <c r="D923" s="18" t="s">
        <v>539</v>
      </c>
      <c r="E923" s="18" t="s">
        <v>701</v>
      </c>
      <c r="F923" s="27"/>
      <c r="G923" s="21">
        <f>G924</f>
        <v>0</v>
      </c>
    </row>
    <row r="924" spans="1:7" ht="18.75" customHeight="1" hidden="1">
      <c r="A924" s="317" t="s">
        <v>1729</v>
      </c>
      <c r="B924" s="59" t="s">
        <v>903</v>
      </c>
      <c r="C924" s="18" t="s">
        <v>276</v>
      </c>
      <c r="D924" s="18" t="s">
        <v>539</v>
      </c>
      <c r="E924" s="18" t="s">
        <v>1790</v>
      </c>
      <c r="F924" s="27"/>
      <c r="G924" s="21">
        <f>G925</f>
        <v>0</v>
      </c>
    </row>
    <row r="925" spans="1:7" ht="20.25" customHeight="1" hidden="1">
      <c r="A925" s="317" t="s">
        <v>1362</v>
      </c>
      <c r="B925" s="59" t="s">
        <v>903</v>
      </c>
      <c r="C925" s="18" t="s">
        <v>276</v>
      </c>
      <c r="D925" s="18" t="s">
        <v>539</v>
      </c>
      <c r="E925" s="18" t="s">
        <v>1790</v>
      </c>
      <c r="F925" s="27" t="s">
        <v>28</v>
      </c>
      <c r="G925" s="21"/>
    </row>
    <row r="926" spans="1:7" ht="59.25" customHeight="1" hidden="1">
      <c r="A926" s="38" t="s">
        <v>1387</v>
      </c>
      <c r="B926" s="59" t="s">
        <v>903</v>
      </c>
      <c r="C926" s="18" t="s">
        <v>276</v>
      </c>
      <c r="D926" s="18" t="s">
        <v>539</v>
      </c>
      <c r="E926" s="18" t="s">
        <v>1790</v>
      </c>
      <c r="F926" s="27" t="s">
        <v>28</v>
      </c>
      <c r="G926" s="21"/>
    </row>
    <row r="927" spans="1:7" ht="62.25" customHeight="1" hidden="1">
      <c r="A927" s="38" t="s">
        <v>340</v>
      </c>
      <c r="B927" s="59" t="s">
        <v>903</v>
      </c>
      <c r="C927" s="18" t="s">
        <v>276</v>
      </c>
      <c r="D927" s="18" t="s">
        <v>539</v>
      </c>
      <c r="E927" s="18" t="s">
        <v>1790</v>
      </c>
      <c r="F927" s="27" t="s">
        <v>28</v>
      </c>
      <c r="G927" s="21"/>
    </row>
    <row r="928" spans="1:7" ht="24.75" customHeight="1" hidden="1">
      <c r="A928" s="38" t="s">
        <v>519</v>
      </c>
      <c r="B928" s="59" t="s">
        <v>903</v>
      </c>
      <c r="C928" s="27" t="s">
        <v>276</v>
      </c>
      <c r="D928" s="27" t="s">
        <v>539</v>
      </c>
      <c r="E928" s="18" t="s">
        <v>113</v>
      </c>
      <c r="F928" s="27"/>
      <c r="G928" s="21">
        <f>G929</f>
        <v>0</v>
      </c>
    </row>
    <row r="929" spans="1:7" ht="27" customHeight="1" hidden="1">
      <c r="A929" s="34" t="s">
        <v>1030</v>
      </c>
      <c r="B929" s="59" t="s">
        <v>903</v>
      </c>
      <c r="C929" s="27" t="s">
        <v>276</v>
      </c>
      <c r="D929" s="27" t="s">
        <v>539</v>
      </c>
      <c r="E929" s="27" t="s">
        <v>1031</v>
      </c>
      <c r="F929" s="27"/>
      <c r="G929" s="21">
        <f>G930</f>
        <v>0</v>
      </c>
    </row>
    <row r="930" spans="1:7" ht="33" customHeight="1" hidden="1">
      <c r="A930" s="38" t="s">
        <v>1808</v>
      </c>
      <c r="B930" s="59" t="s">
        <v>903</v>
      </c>
      <c r="C930" s="27" t="s">
        <v>276</v>
      </c>
      <c r="D930" s="27" t="s">
        <v>539</v>
      </c>
      <c r="E930" s="27" t="s">
        <v>1031</v>
      </c>
      <c r="F930" s="27" t="s">
        <v>1589</v>
      </c>
      <c r="G930" s="21">
        <f>42000-42000</f>
        <v>0</v>
      </c>
    </row>
    <row r="931" spans="1:7" ht="30.75" customHeight="1">
      <c r="A931" s="300" t="s">
        <v>1030</v>
      </c>
      <c r="B931" s="59" t="s">
        <v>903</v>
      </c>
      <c r="C931" s="299" t="s">
        <v>276</v>
      </c>
      <c r="D931" s="299" t="s">
        <v>539</v>
      </c>
      <c r="E931" s="299" t="s">
        <v>1031</v>
      </c>
      <c r="F931" s="299" t="s">
        <v>384</v>
      </c>
      <c r="G931" s="21">
        <f>G932</f>
        <v>51650</v>
      </c>
    </row>
    <row r="932" spans="1:7" ht="21" customHeight="1">
      <c r="A932" s="300" t="s">
        <v>136</v>
      </c>
      <c r="B932" s="59" t="s">
        <v>903</v>
      </c>
      <c r="C932" s="299" t="s">
        <v>276</v>
      </c>
      <c r="D932" s="299" t="s">
        <v>539</v>
      </c>
      <c r="E932" s="299" t="s">
        <v>1031</v>
      </c>
      <c r="F932" s="299" t="s">
        <v>1581</v>
      </c>
      <c r="G932" s="21">
        <f>G933</f>
        <v>51650</v>
      </c>
    </row>
    <row r="933" spans="1:7" ht="48.75" customHeight="1">
      <c r="A933" s="300" t="s">
        <v>149</v>
      </c>
      <c r="B933" s="59" t="s">
        <v>903</v>
      </c>
      <c r="C933" s="299" t="s">
        <v>276</v>
      </c>
      <c r="D933" s="299" t="s">
        <v>539</v>
      </c>
      <c r="E933" s="299" t="s">
        <v>1031</v>
      </c>
      <c r="F933" s="299" t="s">
        <v>148</v>
      </c>
      <c r="G933" s="21">
        <v>51650</v>
      </c>
    </row>
    <row r="934" spans="1:7" ht="15">
      <c r="A934" s="33" t="s">
        <v>553</v>
      </c>
      <c r="B934" s="59" t="s">
        <v>903</v>
      </c>
      <c r="C934" s="27" t="s">
        <v>276</v>
      </c>
      <c r="D934" s="27" t="s">
        <v>539</v>
      </c>
      <c r="E934" s="27" t="s">
        <v>244</v>
      </c>
      <c r="F934" s="27"/>
      <c r="G934" s="21">
        <f>G939+G937+G935</f>
        <v>7808.3</v>
      </c>
    </row>
    <row r="935" spans="1:7" ht="36" customHeight="1" hidden="1">
      <c r="A935" s="38" t="s">
        <v>416</v>
      </c>
      <c r="B935" s="59" t="s">
        <v>903</v>
      </c>
      <c r="C935" s="27" t="s">
        <v>276</v>
      </c>
      <c r="D935" s="27" t="s">
        <v>539</v>
      </c>
      <c r="E935" s="27" t="s">
        <v>1445</v>
      </c>
      <c r="F935" s="27" t="s">
        <v>384</v>
      </c>
      <c r="G935" s="21">
        <f>G936</f>
        <v>0</v>
      </c>
    </row>
    <row r="936" spans="1:7" ht="30" customHeight="1" hidden="1">
      <c r="A936" s="38" t="s">
        <v>30</v>
      </c>
      <c r="B936" s="59" t="s">
        <v>903</v>
      </c>
      <c r="C936" s="27" t="s">
        <v>276</v>
      </c>
      <c r="D936" s="27" t="s">
        <v>539</v>
      </c>
      <c r="E936" s="27" t="s">
        <v>1445</v>
      </c>
      <c r="F936" s="27" t="s">
        <v>98</v>
      </c>
      <c r="G936" s="21"/>
    </row>
    <row r="937" spans="1:7" ht="25.5" customHeight="1" hidden="1">
      <c r="A937" s="6" t="s">
        <v>178</v>
      </c>
      <c r="B937" s="59" t="s">
        <v>903</v>
      </c>
      <c r="C937" s="27" t="s">
        <v>276</v>
      </c>
      <c r="D937" s="27" t="s">
        <v>539</v>
      </c>
      <c r="E937" s="27" t="s">
        <v>179</v>
      </c>
      <c r="F937" s="18" t="s">
        <v>384</v>
      </c>
      <c r="G937" s="21">
        <f>G938</f>
        <v>0</v>
      </c>
    </row>
    <row r="938" spans="1:7" ht="19.5" customHeight="1" hidden="1">
      <c r="A938" s="30" t="s">
        <v>1533</v>
      </c>
      <c r="B938" s="59" t="s">
        <v>903</v>
      </c>
      <c r="C938" s="27" t="s">
        <v>276</v>
      </c>
      <c r="D938" s="27" t="s">
        <v>539</v>
      </c>
      <c r="E938" s="27" t="s">
        <v>179</v>
      </c>
      <c r="F938" s="18" t="s">
        <v>489</v>
      </c>
      <c r="G938" s="21"/>
    </row>
    <row r="939" spans="1:7" ht="24">
      <c r="A939" s="6" t="s">
        <v>805</v>
      </c>
      <c r="B939" s="59" t="s">
        <v>903</v>
      </c>
      <c r="C939" s="27" t="s">
        <v>276</v>
      </c>
      <c r="D939" s="27" t="s">
        <v>539</v>
      </c>
      <c r="E939" s="27" t="s">
        <v>1103</v>
      </c>
      <c r="F939" s="18" t="s">
        <v>384</v>
      </c>
      <c r="G939" s="21">
        <f>G943+G944+G946+G958+G959</f>
        <v>7808.3</v>
      </c>
    </row>
    <row r="940" spans="1:7" ht="21" customHeight="1" hidden="1">
      <c r="A940" s="6" t="s">
        <v>134</v>
      </c>
      <c r="B940" s="59" t="s">
        <v>903</v>
      </c>
      <c r="C940" s="27" t="s">
        <v>276</v>
      </c>
      <c r="D940" s="27" t="s">
        <v>539</v>
      </c>
      <c r="E940" s="27" t="s">
        <v>1103</v>
      </c>
      <c r="F940" s="18" t="s">
        <v>98</v>
      </c>
      <c r="G940" s="21"/>
    </row>
    <row r="941" spans="1:7" ht="17.25" customHeight="1" hidden="1">
      <c r="A941" s="193" t="s">
        <v>173</v>
      </c>
      <c r="B941" s="59" t="s">
        <v>903</v>
      </c>
      <c r="C941" s="27" t="s">
        <v>276</v>
      </c>
      <c r="D941" s="27" t="s">
        <v>539</v>
      </c>
      <c r="E941" s="27" t="s">
        <v>1103</v>
      </c>
      <c r="F941" s="18" t="s">
        <v>98</v>
      </c>
      <c r="G941" s="21"/>
    </row>
    <row r="942" spans="1:7" ht="22.5" customHeight="1" hidden="1">
      <c r="A942" s="193" t="s">
        <v>622</v>
      </c>
      <c r="B942" s="59" t="s">
        <v>903</v>
      </c>
      <c r="C942" s="27" t="s">
        <v>276</v>
      </c>
      <c r="D942" s="27" t="s">
        <v>539</v>
      </c>
      <c r="E942" s="27" t="s">
        <v>1103</v>
      </c>
      <c r="F942" s="18" t="s">
        <v>98</v>
      </c>
      <c r="G942" s="21">
        <v>0</v>
      </c>
    </row>
    <row r="943" spans="1:7" ht="24">
      <c r="A943" s="193" t="s">
        <v>211</v>
      </c>
      <c r="B943" s="59" t="s">
        <v>903</v>
      </c>
      <c r="C943" s="27" t="s">
        <v>276</v>
      </c>
      <c r="D943" s="27" t="s">
        <v>539</v>
      </c>
      <c r="E943" s="27" t="s">
        <v>1103</v>
      </c>
      <c r="F943" s="18" t="s">
        <v>272</v>
      </c>
      <c r="G943" s="21">
        <f>G944+G945</f>
        <v>7808.3</v>
      </c>
    </row>
    <row r="944" spans="1:7" ht="24.75" hidden="1">
      <c r="A944" s="256" t="s">
        <v>1654</v>
      </c>
      <c r="B944" s="59" t="s">
        <v>903</v>
      </c>
      <c r="C944" s="27" t="s">
        <v>276</v>
      </c>
      <c r="D944" s="27" t="s">
        <v>539</v>
      </c>
      <c r="E944" s="27" t="s">
        <v>1103</v>
      </c>
      <c r="F944" s="18" t="s">
        <v>1578</v>
      </c>
      <c r="G944" s="21">
        <v>0</v>
      </c>
    </row>
    <row r="945" spans="1:7" ht="24">
      <c r="A945" s="285" t="s">
        <v>929</v>
      </c>
      <c r="B945" s="59" t="s">
        <v>903</v>
      </c>
      <c r="C945" s="27" t="s">
        <v>276</v>
      </c>
      <c r="D945" s="27" t="s">
        <v>539</v>
      </c>
      <c r="E945" s="27" t="s">
        <v>1103</v>
      </c>
      <c r="F945" s="18" t="s">
        <v>930</v>
      </c>
      <c r="G945" s="21">
        <f>1550.3+5638.7+619.3</f>
        <v>7808.3</v>
      </c>
    </row>
    <row r="946" spans="1:7" ht="24.75" hidden="1">
      <c r="A946" s="30" t="s">
        <v>1739</v>
      </c>
      <c r="B946" s="59" t="s">
        <v>903</v>
      </c>
      <c r="C946" s="27" t="s">
        <v>276</v>
      </c>
      <c r="D946" s="27" t="s">
        <v>539</v>
      </c>
      <c r="E946" s="27" t="s">
        <v>1103</v>
      </c>
      <c r="F946" s="18" t="s">
        <v>489</v>
      </c>
      <c r="G946" s="21">
        <f>18832-18832</f>
        <v>0</v>
      </c>
    </row>
    <row r="947" spans="1:7" ht="19.5" customHeight="1" hidden="1">
      <c r="A947" s="40" t="s">
        <v>1430</v>
      </c>
      <c r="B947" s="59" t="s">
        <v>903</v>
      </c>
      <c r="C947" s="27" t="s">
        <v>276</v>
      </c>
      <c r="D947" s="27" t="s">
        <v>539</v>
      </c>
      <c r="E947" s="27" t="s">
        <v>1431</v>
      </c>
      <c r="F947" s="18"/>
      <c r="G947" s="21">
        <f>G948+G950</f>
        <v>0</v>
      </c>
    </row>
    <row r="948" spans="1:7" ht="71.25" customHeight="1" hidden="1">
      <c r="A948" s="30" t="s">
        <v>491</v>
      </c>
      <c r="B948" s="59" t="s">
        <v>903</v>
      </c>
      <c r="C948" s="27" t="s">
        <v>276</v>
      </c>
      <c r="D948" s="27" t="s">
        <v>539</v>
      </c>
      <c r="E948" s="27" t="s">
        <v>27</v>
      </c>
      <c r="F948" s="18"/>
      <c r="G948" s="21">
        <f>G949</f>
        <v>0</v>
      </c>
    </row>
    <row r="949" spans="1:7" ht="76.5" customHeight="1" hidden="1">
      <c r="A949" s="30" t="s">
        <v>491</v>
      </c>
      <c r="B949" s="59" t="s">
        <v>903</v>
      </c>
      <c r="C949" s="27" t="s">
        <v>276</v>
      </c>
      <c r="D949" s="27" t="s">
        <v>539</v>
      </c>
      <c r="E949" s="27" t="s">
        <v>27</v>
      </c>
      <c r="F949" s="18" t="s">
        <v>493</v>
      </c>
      <c r="G949" s="21"/>
    </row>
    <row r="950" spans="1:7" ht="26.25" customHeight="1" hidden="1">
      <c r="A950" s="40" t="s">
        <v>704</v>
      </c>
      <c r="B950" s="59" t="s">
        <v>903</v>
      </c>
      <c r="C950" s="27" t="s">
        <v>276</v>
      </c>
      <c r="D950" s="27" t="s">
        <v>539</v>
      </c>
      <c r="E950" s="27" t="s">
        <v>705</v>
      </c>
      <c r="F950" s="18"/>
      <c r="G950" s="21">
        <f>G951</f>
        <v>0</v>
      </c>
    </row>
    <row r="951" spans="1:7" ht="45.75" customHeight="1" hidden="1">
      <c r="A951" s="30" t="s">
        <v>521</v>
      </c>
      <c r="B951" s="59" t="s">
        <v>903</v>
      </c>
      <c r="C951" s="27" t="s">
        <v>276</v>
      </c>
      <c r="D951" s="27" t="s">
        <v>539</v>
      </c>
      <c r="E951" s="27" t="s">
        <v>522</v>
      </c>
      <c r="F951" s="18"/>
      <c r="G951" s="21">
        <f>G952+G953</f>
        <v>0</v>
      </c>
    </row>
    <row r="952" spans="1:7" ht="58.5" customHeight="1" hidden="1">
      <c r="A952" s="30" t="s">
        <v>239</v>
      </c>
      <c r="B952" s="59" t="s">
        <v>903</v>
      </c>
      <c r="C952" s="27" t="s">
        <v>276</v>
      </c>
      <c r="D952" s="27" t="s">
        <v>539</v>
      </c>
      <c r="E952" s="27" t="s">
        <v>522</v>
      </c>
      <c r="F952" s="18" t="s">
        <v>523</v>
      </c>
      <c r="G952" s="21"/>
    </row>
    <row r="953" spans="1:7" ht="58.5" customHeight="1" hidden="1">
      <c r="A953" s="30" t="s">
        <v>240</v>
      </c>
      <c r="B953" s="59" t="s">
        <v>903</v>
      </c>
      <c r="C953" s="27" t="s">
        <v>276</v>
      </c>
      <c r="D953" s="27" t="s">
        <v>539</v>
      </c>
      <c r="E953" s="27" t="s">
        <v>522</v>
      </c>
      <c r="F953" s="18" t="s">
        <v>28</v>
      </c>
      <c r="G953" s="21"/>
    </row>
    <row r="954" spans="1:7" ht="23.25" customHeight="1" hidden="1">
      <c r="A954" s="40" t="s">
        <v>808</v>
      </c>
      <c r="B954" s="59" t="s">
        <v>903</v>
      </c>
      <c r="C954" s="27" t="s">
        <v>276</v>
      </c>
      <c r="D954" s="27" t="s">
        <v>539</v>
      </c>
      <c r="E954" s="27" t="s">
        <v>807</v>
      </c>
      <c r="F954" s="27"/>
      <c r="G954" s="21">
        <f>SUM(G955:G955)</f>
        <v>0</v>
      </c>
    </row>
    <row r="955" spans="1:7" ht="35.25" customHeight="1" hidden="1">
      <c r="A955" s="6" t="s">
        <v>1184</v>
      </c>
      <c r="B955" s="59" t="s">
        <v>903</v>
      </c>
      <c r="C955" s="27" t="s">
        <v>276</v>
      </c>
      <c r="D955" s="27" t="s">
        <v>539</v>
      </c>
      <c r="E955" s="27" t="s">
        <v>1185</v>
      </c>
      <c r="F955" s="18" t="s">
        <v>384</v>
      </c>
      <c r="G955" s="21">
        <f>G957+G956</f>
        <v>0</v>
      </c>
    </row>
    <row r="956" spans="1:7" ht="80.25" customHeight="1" hidden="1">
      <c r="A956" s="227" t="s">
        <v>566</v>
      </c>
      <c r="B956" s="59" t="s">
        <v>903</v>
      </c>
      <c r="C956" s="27" t="s">
        <v>276</v>
      </c>
      <c r="D956" s="27" t="s">
        <v>539</v>
      </c>
      <c r="E956" s="27" t="s">
        <v>1185</v>
      </c>
      <c r="F956" s="18" t="s">
        <v>523</v>
      </c>
      <c r="G956" s="21">
        <f>436-156-280</f>
        <v>0</v>
      </c>
    </row>
    <row r="957" spans="1:7" ht="72.75" customHeight="1" hidden="1">
      <c r="A957" s="227" t="s">
        <v>1707</v>
      </c>
      <c r="B957" s="59" t="s">
        <v>903</v>
      </c>
      <c r="C957" s="27" t="s">
        <v>276</v>
      </c>
      <c r="D957" s="27" t="s">
        <v>539</v>
      </c>
      <c r="E957" s="27" t="s">
        <v>1185</v>
      </c>
      <c r="F957" s="18" t="s">
        <v>28</v>
      </c>
      <c r="G957" s="21"/>
    </row>
    <row r="958" spans="1:7" ht="24.75" hidden="1">
      <c r="A958" s="38" t="s">
        <v>1579</v>
      </c>
      <c r="B958" s="59" t="s">
        <v>903</v>
      </c>
      <c r="C958" s="27" t="s">
        <v>276</v>
      </c>
      <c r="D958" s="27" t="s">
        <v>539</v>
      </c>
      <c r="E958" s="27" t="s">
        <v>1103</v>
      </c>
      <c r="F958" s="18" t="s">
        <v>1580</v>
      </c>
      <c r="G958" s="21">
        <f>11909.9-300-11609.9</f>
        <v>0</v>
      </c>
    </row>
    <row r="959" spans="1:7" ht="24.75" hidden="1">
      <c r="A959" s="38" t="s">
        <v>1579</v>
      </c>
      <c r="B959" s="59" t="s">
        <v>903</v>
      </c>
      <c r="C959" s="27" t="s">
        <v>276</v>
      </c>
      <c r="D959" s="27" t="s">
        <v>539</v>
      </c>
      <c r="E959" s="27" t="s">
        <v>1103</v>
      </c>
      <c r="F959" s="18" t="s">
        <v>1580</v>
      </c>
      <c r="G959" s="21"/>
    </row>
    <row r="960" spans="1:7" ht="15">
      <c r="A960" s="40" t="s">
        <v>808</v>
      </c>
      <c r="B960" s="59" t="s">
        <v>903</v>
      </c>
      <c r="C960" s="18" t="s">
        <v>276</v>
      </c>
      <c r="D960" s="18" t="s">
        <v>539</v>
      </c>
      <c r="E960" s="27" t="s">
        <v>807</v>
      </c>
      <c r="F960" s="18"/>
      <c r="G960" s="21">
        <f>G961</f>
        <v>20000</v>
      </c>
    </row>
    <row r="961" spans="1:7" ht="24">
      <c r="A961" s="38" t="s">
        <v>339</v>
      </c>
      <c r="B961" s="59" t="s">
        <v>903</v>
      </c>
      <c r="C961" s="18" t="s">
        <v>276</v>
      </c>
      <c r="D961" s="18" t="s">
        <v>539</v>
      </c>
      <c r="E961" s="27" t="s">
        <v>885</v>
      </c>
      <c r="F961" s="18" t="s">
        <v>384</v>
      </c>
      <c r="G961" s="21">
        <f>G962</f>
        <v>20000</v>
      </c>
    </row>
    <row r="962" spans="1:7" ht="24">
      <c r="A962" s="38" t="s">
        <v>1579</v>
      </c>
      <c r="B962" s="59" t="s">
        <v>903</v>
      </c>
      <c r="C962" s="18" t="s">
        <v>276</v>
      </c>
      <c r="D962" s="18" t="s">
        <v>539</v>
      </c>
      <c r="E962" s="27" t="s">
        <v>885</v>
      </c>
      <c r="F962" s="18" t="s">
        <v>1580</v>
      </c>
      <c r="G962" s="21">
        <v>20000</v>
      </c>
    </row>
    <row r="963" spans="1:7" ht="53.25" customHeight="1">
      <c r="A963" s="38" t="s">
        <v>1365</v>
      </c>
      <c r="B963" s="59" t="s">
        <v>903</v>
      </c>
      <c r="C963" s="18" t="s">
        <v>276</v>
      </c>
      <c r="D963" s="18" t="s">
        <v>539</v>
      </c>
      <c r="E963" s="27" t="s">
        <v>1366</v>
      </c>
      <c r="F963" s="18" t="s">
        <v>384</v>
      </c>
      <c r="G963" s="21">
        <f>G964</f>
        <v>10000</v>
      </c>
    </row>
    <row r="964" spans="1:7" ht="24">
      <c r="A964" s="38" t="s">
        <v>1579</v>
      </c>
      <c r="B964" s="59" t="s">
        <v>903</v>
      </c>
      <c r="C964" s="18" t="s">
        <v>276</v>
      </c>
      <c r="D964" s="18" t="s">
        <v>539</v>
      </c>
      <c r="E964" s="27" t="s">
        <v>1366</v>
      </c>
      <c r="F964" s="18" t="s">
        <v>1580</v>
      </c>
      <c r="G964" s="21">
        <v>10000</v>
      </c>
    </row>
    <row r="965" spans="1:7" ht="15.75" hidden="1">
      <c r="A965" s="32" t="s">
        <v>1012</v>
      </c>
      <c r="B965" s="59" t="s">
        <v>903</v>
      </c>
      <c r="C965" s="18" t="s">
        <v>276</v>
      </c>
      <c r="D965" s="18" t="s">
        <v>465</v>
      </c>
      <c r="E965" s="18"/>
      <c r="F965" s="18"/>
      <c r="G965" s="21">
        <f>G966+G969+G976+G979+G972</f>
        <v>0</v>
      </c>
    </row>
    <row r="966" spans="1:7" ht="21.75" customHeight="1" hidden="1">
      <c r="A966" s="178" t="s">
        <v>700</v>
      </c>
      <c r="B966" s="59" t="s">
        <v>903</v>
      </c>
      <c r="C966" s="18" t="s">
        <v>276</v>
      </c>
      <c r="D966" s="18" t="s">
        <v>465</v>
      </c>
      <c r="E966" s="18" t="s">
        <v>701</v>
      </c>
      <c r="F966" s="18"/>
      <c r="G966" s="21">
        <f>G967</f>
        <v>0</v>
      </c>
    </row>
    <row r="967" spans="1:7" ht="19.5" customHeight="1" hidden="1">
      <c r="A967" s="178" t="s">
        <v>1789</v>
      </c>
      <c r="B967" s="59" t="s">
        <v>903</v>
      </c>
      <c r="C967" s="18" t="s">
        <v>276</v>
      </c>
      <c r="D967" s="18" t="s">
        <v>465</v>
      </c>
      <c r="E967" s="18" t="s">
        <v>1790</v>
      </c>
      <c r="F967" s="18" t="s">
        <v>384</v>
      </c>
      <c r="G967" s="21">
        <f>G968</f>
        <v>0</v>
      </c>
    </row>
    <row r="968" spans="1:7" ht="51" customHeight="1" hidden="1">
      <c r="A968" s="178" t="s">
        <v>1220</v>
      </c>
      <c r="B968" s="59" t="s">
        <v>903</v>
      </c>
      <c r="C968" s="18" t="s">
        <v>276</v>
      </c>
      <c r="D968" s="18" t="s">
        <v>465</v>
      </c>
      <c r="E968" s="18" t="s">
        <v>1790</v>
      </c>
      <c r="F968" s="18" t="s">
        <v>1589</v>
      </c>
      <c r="G968" s="21"/>
    </row>
    <row r="969" spans="1:7" ht="27.75" customHeight="1" hidden="1">
      <c r="A969" s="34" t="s">
        <v>1030</v>
      </c>
      <c r="B969" s="59" t="s">
        <v>903</v>
      </c>
      <c r="C969" s="18" t="s">
        <v>276</v>
      </c>
      <c r="D969" s="18" t="s">
        <v>465</v>
      </c>
      <c r="E969" s="18" t="s">
        <v>1031</v>
      </c>
      <c r="F969" s="18"/>
      <c r="G969" s="21">
        <f>G970</f>
        <v>0</v>
      </c>
    </row>
    <row r="970" spans="1:7" ht="19.5" customHeight="1" hidden="1">
      <c r="A970" s="38" t="s">
        <v>1657</v>
      </c>
      <c r="B970" s="59" t="s">
        <v>903</v>
      </c>
      <c r="C970" s="18" t="s">
        <v>276</v>
      </c>
      <c r="D970" s="18" t="s">
        <v>465</v>
      </c>
      <c r="E970" s="18" t="s">
        <v>1031</v>
      </c>
      <c r="F970" s="18" t="s">
        <v>1589</v>
      </c>
      <c r="G970" s="21">
        <f>G971</f>
        <v>0</v>
      </c>
    </row>
    <row r="971" spans="1:7" ht="22.5" customHeight="1" hidden="1">
      <c r="A971" s="38" t="s">
        <v>1658</v>
      </c>
      <c r="B971" s="59" t="s">
        <v>903</v>
      </c>
      <c r="C971" s="18" t="s">
        <v>276</v>
      </c>
      <c r="D971" s="18" t="s">
        <v>465</v>
      </c>
      <c r="E971" s="18" t="s">
        <v>1031</v>
      </c>
      <c r="F971" s="18" t="s">
        <v>1589</v>
      </c>
      <c r="G971" s="21">
        <f>16403.4-16403.4</f>
        <v>0</v>
      </c>
    </row>
    <row r="972" spans="1:7" ht="15.75" hidden="1">
      <c r="A972" s="33" t="s">
        <v>246</v>
      </c>
      <c r="B972" s="59" t="s">
        <v>903</v>
      </c>
      <c r="C972" s="18" t="s">
        <v>276</v>
      </c>
      <c r="D972" s="18" t="s">
        <v>465</v>
      </c>
      <c r="E972" s="18" t="s">
        <v>247</v>
      </c>
      <c r="F972" s="18"/>
      <c r="G972" s="21">
        <f>G973</f>
        <v>0</v>
      </c>
    </row>
    <row r="973" spans="1:7" ht="24.75" hidden="1">
      <c r="A973" s="6" t="s">
        <v>341</v>
      </c>
      <c r="B973" s="59" t="s">
        <v>903</v>
      </c>
      <c r="C973" s="18" t="s">
        <v>276</v>
      </c>
      <c r="D973" s="18" t="s">
        <v>465</v>
      </c>
      <c r="E973" s="18" t="s">
        <v>377</v>
      </c>
      <c r="F973" s="18" t="s">
        <v>384</v>
      </c>
      <c r="G973" s="21">
        <f>G974+G975</f>
        <v>0</v>
      </c>
    </row>
    <row r="974" spans="1:7" ht="44.25" customHeight="1" hidden="1">
      <c r="A974" s="6" t="s">
        <v>624</v>
      </c>
      <c r="B974" s="59" t="s">
        <v>903</v>
      </c>
      <c r="C974" s="18" t="s">
        <v>276</v>
      </c>
      <c r="D974" s="18" t="s">
        <v>465</v>
      </c>
      <c r="E974" s="18" t="s">
        <v>377</v>
      </c>
      <c r="F974" s="18" t="s">
        <v>98</v>
      </c>
      <c r="G974" s="21"/>
    </row>
    <row r="975" spans="1:7" ht="24.75" hidden="1">
      <c r="A975" s="30" t="s">
        <v>1739</v>
      </c>
      <c r="B975" s="59" t="s">
        <v>903</v>
      </c>
      <c r="C975" s="18" t="s">
        <v>276</v>
      </c>
      <c r="D975" s="18" t="s">
        <v>465</v>
      </c>
      <c r="E975" s="18" t="s">
        <v>377</v>
      </c>
      <c r="F975" s="18" t="s">
        <v>489</v>
      </c>
      <c r="G975" s="21"/>
    </row>
    <row r="976" spans="1:7" ht="34.5" customHeight="1" hidden="1">
      <c r="A976" s="40" t="s">
        <v>704</v>
      </c>
      <c r="B976" s="59" t="s">
        <v>903</v>
      </c>
      <c r="C976" s="27" t="s">
        <v>276</v>
      </c>
      <c r="D976" s="27" t="s">
        <v>465</v>
      </c>
      <c r="E976" s="27" t="s">
        <v>705</v>
      </c>
      <c r="F976" s="18"/>
      <c r="G976" s="21">
        <f>G977</f>
        <v>0</v>
      </c>
    </row>
    <row r="977" spans="1:7" ht="42.75" customHeight="1" hidden="1">
      <c r="A977" s="30" t="s">
        <v>521</v>
      </c>
      <c r="B977" s="59" t="s">
        <v>903</v>
      </c>
      <c r="C977" s="27" t="s">
        <v>276</v>
      </c>
      <c r="D977" s="27" t="s">
        <v>465</v>
      </c>
      <c r="E977" s="27" t="s">
        <v>522</v>
      </c>
      <c r="F977" s="177"/>
      <c r="G977" s="21">
        <f>G978</f>
        <v>0</v>
      </c>
    </row>
    <row r="978" spans="1:7" ht="46.5" customHeight="1" hidden="1">
      <c r="A978" s="6" t="s">
        <v>1708</v>
      </c>
      <c r="B978" s="59" t="s">
        <v>903</v>
      </c>
      <c r="C978" s="27" t="s">
        <v>276</v>
      </c>
      <c r="D978" s="27" t="s">
        <v>465</v>
      </c>
      <c r="E978" s="27" t="s">
        <v>522</v>
      </c>
      <c r="F978" s="18" t="s">
        <v>1709</v>
      </c>
      <c r="G978" s="21"/>
    </row>
    <row r="979" spans="1:7" ht="15.75" hidden="1">
      <c r="A979" s="40" t="s">
        <v>808</v>
      </c>
      <c r="B979" s="59" t="s">
        <v>903</v>
      </c>
      <c r="C979" s="18" t="s">
        <v>276</v>
      </c>
      <c r="D979" s="18" t="s">
        <v>465</v>
      </c>
      <c r="E979" s="27" t="s">
        <v>807</v>
      </c>
      <c r="F979" s="27"/>
      <c r="G979" s="21">
        <f>G980+G987</f>
        <v>0</v>
      </c>
    </row>
    <row r="980" spans="1:7" ht="24.75" hidden="1">
      <c r="A980" s="6" t="s">
        <v>779</v>
      </c>
      <c r="B980" s="59" t="s">
        <v>903</v>
      </c>
      <c r="C980" s="18" t="s">
        <v>276</v>
      </c>
      <c r="D980" s="18" t="s">
        <v>465</v>
      </c>
      <c r="E980" s="27" t="s">
        <v>1097</v>
      </c>
      <c r="F980" s="18" t="s">
        <v>384</v>
      </c>
      <c r="G980" s="21">
        <f>G982+G983</f>
        <v>0</v>
      </c>
    </row>
    <row r="981" spans="1:7" ht="28.5" customHeight="1" hidden="1">
      <c r="A981" s="38"/>
      <c r="B981" s="59"/>
      <c r="C981" s="18"/>
      <c r="D981" s="18"/>
      <c r="E981" s="27"/>
      <c r="F981" s="18"/>
      <c r="G981" s="21"/>
    </row>
    <row r="982" spans="1:7" ht="36.75" hidden="1">
      <c r="A982" s="193" t="s">
        <v>649</v>
      </c>
      <c r="B982" s="59" t="s">
        <v>903</v>
      </c>
      <c r="C982" s="18" t="s">
        <v>276</v>
      </c>
      <c r="D982" s="18" t="s">
        <v>465</v>
      </c>
      <c r="E982" s="27" t="s">
        <v>1097</v>
      </c>
      <c r="F982" s="18" t="s">
        <v>98</v>
      </c>
      <c r="G982" s="21"/>
    </row>
    <row r="983" spans="1:7" ht="36.75" hidden="1">
      <c r="A983" s="193" t="s">
        <v>650</v>
      </c>
      <c r="B983" s="59" t="s">
        <v>903</v>
      </c>
      <c r="C983" s="18" t="s">
        <v>276</v>
      </c>
      <c r="D983" s="18" t="s">
        <v>465</v>
      </c>
      <c r="E983" s="27" t="s">
        <v>1097</v>
      </c>
      <c r="F983" s="18" t="s">
        <v>1580</v>
      </c>
      <c r="G983" s="21"/>
    </row>
    <row r="984" spans="1:7" ht="16.5" customHeight="1" hidden="1">
      <c r="A984" s="6" t="s">
        <v>1186</v>
      </c>
      <c r="B984" s="59" t="s">
        <v>903</v>
      </c>
      <c r="C984" s="18" t="s">
        <v>276</v>
      </c>
      <c r="D984" s="18" t="s">
        <v>465</v>
      </c>
      <c r="E984" s="27" t="s">
        <v>180</v>
      </c>
      <c r="F984" s="18" t="s">
        <v>98</v>
      </c>
      <c r="G984" s="21"/>
    </row>
    <row r="985" spans="1:7" ht="20.25" customHeight="1" hidden="1">
      <c r="A985" s="6" t="s">
        <v>1187</v>
      </c>
      <c r="B985" s="59" t="s">
        <v>903</v>
      </c>
      <c r="C985" s="18" t="s">
        <v>276</v>
      </c>
      <c r="D985" s="18" t="s">
        <v>465</v>
      </c>
      <c r="E985" s="27" t="s">
        <v>180</v>
      </c>
      <c r="F985" s="18" t="s">
        <v>98</v>
      </c>
      <c r="G985" s="21"/>
    </row>
    <row r="986" spans="1:7" ht="16.5" customHeight="1" hidden="1">
      <c r="A986" s="6" t="s">
        <v>135</v>
      </c>
      <c r="B986" s="59" t="s">
        <v>903</v>
      </c>
      <c r="C986" s="18" t="s">
        <v>276</v>
      </c>
      <c r="D986" s="18" t="s">
        <v>465</v>
      </c>
      <c r="E986" s="27" t="s">
        <v>180</v>
      </c>
      <c r="F986" s="18" t="s">
        <v>98</v>
      </c>
      <c r="G986" s="21"/>
    </row>
    <row r="987" spans="1:7" ht="29.25" customHeight="1" hidden="1">
      <c r="A987" s="193" t="s">
        <v>1799</v>
      </c>
      <c r="B987" s="59" t="s">
        <v>903</v>
      </c>
      <c r="C987" s="18" t="s">
        <v>276</v>
      </c>
      <c r="D987" s="18" t="s">
        <v>465</v>
      </c>
      <c r="E987" s="27" t="s">
        <v>160</v>
      </c>
      <c r="F987" s="18" t="s">
        <v>384</v>
      </c>
      <c r="G987" s="21">
        <f>G988</f>
        <v>0</v>
      </c>
    </row>
    <row r="988" spans="1:7" ht="29.25" customHeight="1" hidden="1">
      <c r="A988" s="38" t="s">
        <v>1579</v>
      </c>
      <c r="B988" s="59" t="s">
        <v>903</v>
      </c>
      <c r="C988" s="18" t="s">
        <v>276</v>
      </c>
      <c r="D988" s="18" t="s">
        <v>465</v>
      </c>
      <c r="E988" s="27" t="s">
        <v>160</v>
      </c>
      <c r="F988" s="18" t="s">
        <v>1580</v>
      </c>
      <c r="G988" s="21"/>
    </row>
    <row r="989" spans="1:7" ht="15">
      <c r="A989" s="124" t="s">
        <v>793</v>
      </c>
      <c r="B989" s="59" t="s">
        <v>903</v>
      </c>
      <c r="C989" s="18" t="s">
        <v>276</v>
      </c>
      <c r="D989" s="18" t="s">
        <v>281</v>
      </c>
      <c r="E989" s="27"/>
      <c r="F989" s="18"/>
      <c r="G989" s="21">
        <f>G990+G993+G1012</f>
        <v>162334.6</v>
      </c>
    </row>
    <row r="990" spans="1:7" ht="24" hidden="1">
      <c r="A990" s="34" t="s">
        <v>519</v>
      </c>
      <c r="B990" s="59" t="s">
        <v>903</v>
      </c>
      <c r="C990" s="27" t="s">
        <v>276</v>
      </c>
      <c r="D990" s="27" t="s">
        <v>281</v>
      </c>
      <c r="E990" s="18" t="s">
        <v>113</v>
      </c>
      <c r="F990" s="27"/>
      <c r="G990" s="21">
        <f>G991</f>
        <v>0</v>
      </c>
    </row>
    <row r="991" spans="1:7" ht="24" hidden="1">
      <c r="A991" s="38" t="s">
        <v>1030</v>
      </c>
      <c r="B991" s="59" t="s">
        <v>903</v>
      </c>
      <c r="C991" s="27" t="s">
        <v>276</v>
      </c>
      <c r="D991" s="27" t="s">
        <v>281</v>
      </c>
      <c r="E991" s="27" t="s">
        <v>1031</v>
      </c>
      <c r="F991" s="27" t="s">
        <v>384</v>
      </c>
      <c r="G991" s="21">
        <f>G992</f>
        <v>0</v>
      </c>
    </row>
    <row r="992" spans="1:7" ht="15.75" hidden="1">
      <c r="A992" s="38" t="s">
        <v>1801</v>
      </c>
      <c r="B992" s="59" t="s">
        <v>903</v>
      </c>
      <c r="C992" s="27" t="s">
        <v>276</v>
      </c>
      <c r="D992" s="27" t="s">
        <v>281</v>
      </c>
      <c r="E992" s="27" t="s">
        <v>1031</v>
      </c>
      <c r="F992" s="27" t="s">
        <v>1589</v>
      </c>
      <c r="G992" s="21"/>
    </row>
    <row r="993" spans="1:7" ht="15">
      <c r="A993" s="34" t="s">
        <v>793</v>
      </c>
      <c r="B993" s="59" t="s">
        <v>903</v>
      </c>
      <c r="C993" s="18" t="s">
        <v>276</v>
      </c>
      <c r="D993" s="18" t="s">
        <v>281</v>
      </c>
      <c r="E993" s="18" t="s">
        <v>792</v>
      </c>
      <c r="F993" s="18"/>
      <c r="G993" s="21">
        <f>G994+G1000+G997+G1005</f>
        <v>152334.6</v>
      </c>
    </row>
    <row r="994" spans="1:7" ht="24">
      <c r="A994" s="19" t="s">
        <v>794</v>
      </c>
      <c r="B994" s="59" t="s">
        <v>903</v>
      </c>
      <c r="C994" s="18" t="s">
        <v>276</v>
      </c>
      <c r="D994" s="18" t="s">
        <v>281</v>
      </c>
      <c r="E994" s="18" t="s">
        <v>1353</v>
      </c>
      <c r="F994" s="18" t="s">
        <v>384</v>
      </c>
      <c r="G994" s="21">
        <f>G995</f>
        <v>84848</v>
      </c>
    </row>
    <row r="995" spans="1:7" ht="24">
      <c r="A995" s="38" t="s">
        <v>644</v>
      </c>
      <c r="B995" s="59" t="s">
        <v>903</v>
      </c>
      <c r="C995" s="18" t="s">
        <v>276</v>
      </c>
      <c r="D995" s="18" t="s">
        <v>281</v>
      </c>
      <c r="E995" s="18" t="s">
        <v>1353</v>
      </c>
      <c r="F995" s="18" t="s">
        <v>272</v>
      </c>
      <c r="G995" s="21">
        <f>G996</f>
        <v>84848</v>
      </c>
    </row>
    <row r="996" spans="1:7" ht="24">
      <c r="A996" s="285" t="s">
        <v>929</v>
      </c>
      <c r="B996" s="59" t="s">
        <v>903</v>
      </c>
      <c r="C996" s="18" t="s">
        <v>276</v>
      </c>
      <c r="D996" s="18" t="s">
        <v>281</v>
      </c>
      <c r="E996" s="18" t="s">
        <v>1353</v>
      </c>
      <c r="F996" s="18" t="s">
        <v>930</v>
      </c>
      <c r="G996" s="21">
        <v>84848</v>
      </c>
    </row>
    <row r="997" spans="1:7" ht="36">
      <c r="A997" s="38" t="s">
        <v>507</v>
      </c>
      <c r="B997" s="59" t="s">
        <v>903</v>
      </c>
      <c r="C997" s="18" t="s">
        <v>276</v>
      </c>
      <c r="D997" s="18" t="s">
        <v>281</v>
      </c>
      <c r="E997" s="18" t="s">
        <v>791</v>
      </c>
      <c r="F997" s="18" t="s">
        <v>384</v>
      </c>
      <c r="G997" s="21">
        <f>G998</f>
        <v>13240</v>
      </c>
    </row>
    <row r="998" spans="1:7" ht="24">
      <c r="A998" s="19" t="s">
        <v>69</v>
      </c>
      <c r="B998" s="59" t="s">
        <v>903</v>
      </c>
      <c r="C998" s="18" t="s">
        <v>276</v>
      </c>
      <c r="D998" s="18" t="s">
        <v>281</v>
      </c>
      <c r="E998" s="18" t="s">
        <v>791</v>
      </c>
      <c r="F998" s="18" t="s">
        <v>70</v>
      </c>
      <c r="G998" s="21">
        <f>G999</f>
        <v>13240</v>
      </c>
    </row>
    <row r="999" spans="1:7" ht="24">
      <c r="A999" s="19" t="s">
        <v>68</v>
      </c>
      <c r="B999" s="59" t="s">
        <v>903</v>
      </c>
      <c r="C999" s="18" t="s">
        <v>276</v>
      </c>
      <c r="D999" s="18" t="s">
        <v>281</v>
      </c>
      <c r="E999" s="18" t="s">
        <v>791</v>
      </c>
      <c r="F999" s="18" t="s">
        <v>1807</v>
      </c>
      <c r="G999" s="21">
        <v>13240</v>
      </c>
    </row>
    <row r="1000" spans="1:7" ht="24">
      <c r="A1000" s="38" t="s">
        <v>780</v>
      </c>
      <c r="B1000" s="59" t="s">
        <v>903</v>
      </c>
      <c r="C1000" s="18" t="s">
        <v>276</v>
      </c>
      <c r="D1000" s="18" t="s">
        <v>281</v>
      </c>
      <c r="E1000" s="18" t="s">
        <v>1354</v>
      </c>
      <c r="F1000" s="18" t="s">
        <v>384</v>
      </c>
      <c r="G1000" s="21">
        <f>G1001</f>
        <v>14010.6</v>
      </c>
    </row>
    <row r="1001" spans="1:7" ht="24">
      <c r="A1001" s="19" t="s">
        <v>69</v>
      </c>
      <c r="B1001" s="59" t="s">
        <v>903</v>
      </c>
      <c r="C1001" s="18" t="s">
        <v>276</v>
      </c>
      <c r="D1001" s="18" t="s">
        <v>281</v>
      </c>
      <c r="E1001" s="18" t="s">
        <v>1354</v>
      </c>
      <c r="F1001" s="18" t="s">
        <v>70</v>
      </c>
      <c r="G1001" s="21">
        <f>G1002+G1003</f>
        <v>14010.6</v>
      </c>
    </row>
    <row r="1002" spans="1:7" ht="24">
      <c r="A1002" s="19" t="s">
        <v>68</v>
      </c>
      <c r="B1002" s="59" t="s">
        <v>903</v>
      </c>
      <c r="C1002" s="18" t="s">
        <v>276</v>
      </c>
      <c r="D1002" s="18" t="s">
        <v>281</v>
      </c>
      <c r="E1002" s="18" t="s">
        <v>1354</v>
      </c>
      <c r="F1002" s="18" t="s">
        <v>1807</v>
      </c>
      <c r="G1002" s="21">
        <v>14000</v>
      </c>
    </row>
    <row r="1003" spans="1:7" ht="24">
      <c r="A1003" s="19" t="s">
        <v>1543</v>
      </c>
      <c r="B1003" s="59" t="s">
        <v>903</v>
      </c>
      <c r="C1003" s="18" t="s">
        <v>276</v>
      </c>
      <c r="D1003" s="18" t="s">
        <v>281</v>
      </c>
      <c r="E1003" s="18" t="s">
        <v>1354</v>
      </c>
      <c r="F1003" s="18" t="s">
        <v>1068</v>
      </c>
      <c r="G1003" s="21">
        <f>G1004</f>
        <v>10.6</v>
      </c>
    </row>
    <row r="1004" spans="1:7" ht="24">
      <c r="A1004" s="19" t="s">
        <v>393</v>
      </c>
      <c r="B1004" s="59" t="s">
        <v>903</v>
      </c>
      <c r="C1004" s="18" t="s">
        <v>276</v>
      </c>
      <c r="D1004" s="18" t="s">
        <v>281</v>
      </c>
      <c r="E1004" s="18" t="s">
        <v>1354</v>
      </c>
      <c r="F1004" s="18" t="s">
        <v>1068</v>
      </c>
      <c r="G1004" s="21">
        <v>10.6</v>
      </c>
    </row>
    <row r="1005" spans="1:7" ht="24">
      <c r="A1005" s="38" t="s">
        <v>1473</v>
      </c>
      <c r="B1005" s="59" t="s">
        <v>903</v>
      </c>
      <c r="C1005" s="18" t="s">
        <v>276</v>
      </c>
      <c r="D1005" s="18" t="s">
        <v>281</v>
      </c>
      <c r="E1005" s="18" t="s">
        <v>1474</v>
      </c>
      <c r="F1005" s="18" t="s">
        <v>384</v>
      </c>
      <c r="G1005" s="21">
        <f>G1006+G1007</f>
        <v>40236</v>
      </c>
    </row>
    <row r="1006" spans="1:7" ht="24">
      <c r="A1006" s="285" t="s">
        <v>929</v>
      </c>
      <c r="B1006" s="59" t="s">
        <v>903</v>
      </c>
      <c r="C1006" s="18" t="s">
        <v>276</v>
      </c>
      <c r="D1006" s="18" t="s">
        <v>281</v>
      </c>
      <c r="E1006" s="18" t="s">
        <v>1474</v>
      </c>
      <c r="F1006" s="18" t="s">
        <v>930</v>
      </c>
      <c r="G1006" s="21">
        <v>1942</v>
      </c>
    </row>
    <row r="1007" spans="1:7" ht="24">
      <c r="A1007" s="19" t="s">
        <v>69</v>
      </c>
      <c r="B1007" s="59" t="s">
        <v>903</v>
      </c>
      <c r="C1007" s="18" t="s">
        <v>276</v>
      </c>
      <c r="D1007" s="18" t="s">
        <v>281</v>
      </c>
      <c r="E1007" s="18" t="s">
        <v>1474</v>
      </c>
      <c r="F1007" s="18" t="s">
        <v>70</v>
      </c>
      <c r="G1007" s="21">
        <f>G1008+G1009</f>
        <v>38294</v>
      </c>
    </row>
    <row r="1008" spans="1:7" ht="23.25" customHeight="1">
      <c r="A1008" s="19" t="s">
        <v>68</v>
      </c>
      <c r="B1008" s="59" t="s">
        <v>903</v>
      </c>
      <c r="C1008" s="18" t="s">
        <v>276</v>
      </c>
      <c r="D1008" s="18" t="s">
        <v>281</v>
      </c>
      <c r="E1008" s="18" t="s">
        <v>1474</v>
      </c>
      <c r="F1008" s="18" t="s">
        <v>1807</v>
      </c>
      <c r="G1008" s="21">
        <v>34194</v>
      </c>
    </row>
    <row r="1009" spans="1:7" ht="24">
      <c r="A1009" s="19" t="s">
        <v>1543</v>
      </c>
      <c r="B1009" s="59" t="s">
        <v>903</v>
      </c>
      <c r="C1009" s="18" t="s">
        <v>276</v>
      </c>
      <c r="D1009" s="18" t="s">
        <v>281</v>
      </c>
      <c r="E1009" s="18" t="s">
        <v>1474</v>
      </c>
      <c r="F1009" s="18" t="s">
        <v>1068</v>
      </c>
      <c r="G1009" s="21">
        <f>G1010+G1011</f>
        <v>4100</v>
      </c>
    </row>
    <row r="1010" spans="1:7" ht="24">
      <c r="A1010" s="19" t="s">
        <v>735</v>
      </c>
      <c r="B1010" s="59" t="s">
        <v>903</v>
      </c>
      <c r="C1010" s="18" t="s">
        <v>276</v>
      </c>
      <c r="D1010" s="18" t="s">
        <v>281</v>
      </c>
      <c r="E1010" s="18" t="s">
        <v>1474</v>
      </c>
      <c r="F1010" s="18" t="s">
        <v>1068</v>
      </c>
      <c r="G1010" s="21">
        <v>4100</v>
      </c>
    </row>
    <row r="1011" spans="1:7" ht="24.75" hidden="1">
      <c r="A1011" s="19" t="s">
        <v>777</v>
      </c>
      <c r="B1011" s="59" t="s">
        <v>903</v>
      </c>
      <c r="C1011" s="18" t="s">
        <v>276</v>
      </c>
      <c r="D1011" s="18" t="s">
        <v>281</v>
      </c>
      <c r="E1011" s="18" t="s">
        <v>1474</v>
      </c>
      <c r="F1011" s="18" t="s">
        <v>1068</v>
      </c>
      <c r="G1011" s="21"/>
    </row>
    <row r="1012" spans="1:7" ht="15">
      <c r="A1012" s="40" t="s">
        <v>808</v>
      </c>
      <c r="B1012" s="59" t="s">
        <v>903</v>
      </c>
      <c r="C1012" s="18" t="s">
        <v>276</v>
      </c>
      <c r="D1012" s="18" t="s">
        <v>281</v>
      </c>
      <c r="E1012" s="18" t="s">
        <v>807</v>
      </c>
      <c r="F1012" s="18"/>
      <c r="G1012" s="21">
        <f>G1013</f>
        <v>10000</v>
      </c>
    </row>
    <row r="1013" spans="1:7" ht="28.5" customHeight="1">
      <c r="A1013" s="30" t="s">
        <v>1523</v>
      </c>
      <c r="B1013" s="59" t="s">
        <v>903</v>
      </c>
      <c r="C1013" s="18" t="s">
        <v>276</v>
      </c>
      <c r="D1013" s="18" t="s">
        <v>281</v>
      </c>
      <c r="E1013" s="18" t="s">
        <v>1524</v>
      </c>
      <c r="F1013" s="18" t="s">
        <v>384</v>
      </c>
      <c r="G1013" s="21">
        <f>G1014</f>
        <v>10000</v>
      </c>
    </row>
    <row r="1014" spans="1:7" ht="15.75" customHeight="1">
      <c r="A1014" s="285" t="s">
        <v>929</v>
      </c>
      <c r="B1014" s="59" t="s">
        <v>903</v>
      </c>
      <c r="C1014" s="18" t="s">
        <v>276</v>
      </c>
      <c r="D1014" s="18" t="s">
        <v>281</v>
      </c>
      <c r="E1014" s="18" t="s">
        <v>1524</v>
      </c>
      <c r="F1014" s="18" t="s">
        <v>930</v>
      </c>
      <c r="G1014" s="21">
        <v>10000</v>
      </c>
    </row>
    <row r="1015" spans="1:7" ht="19.5" customHeight="1">
      <c r="A1015" s="68" t="s">
        <v>913</v>
      </c>
      <c r="B1015" s="59" t="s">
        <v>903</v>
      </c>
      <c r="C1015" s="28" t="s">
        <v>275</v>
      </c>
      <c r="D1015" s="28"/>
      <c r="E1015" s="18"/>
      <c r="F1015" s="28"/>
      <c r="G1015" s="21">
        <f>G1016</f>
        <v>2200</v>
      </c>
    </row>
    <row r="1016" spans="1:7" ht="24">
      <c r="A1016" s="32" t="s">
        <v>1698</v>
      </c>
      <c r="B1016" s="59" t="s">
        <v>903</v>
      </c>
      <c r="C1016" s="28" t="s">
        <v>275</v>
      </c>
      <c r="D1016" s="28" t="s">
        <v>281</v>
      </c>
      <c r="E1016" s="18"/>
      <c r="F1016" s="28"/>
      <c r="G1016" s="21">
        <f>G1017</f>
        <v>2200</v>
      </c>
    </row>
    <row r="1017" spans="1:7" ht="15">
      <c r="A1017" s="33" t="s">
        <v>357</v>
      </c>
      <c r="B1017" s="59" t="s">
        <v>903</v>
      </c>
      <c r="C1017" s="28" t="s">
        <v>275</v>
      </c>
      <c r="D1017" s="28" t="s">
        <v>281</v>
      </c>
      <c r="E1017" s="18" t="s">
        <v>287</v>
      </c>
      <c r="F1017" s="28"/>
      <c r="G1017" s="21">
        <f>G1018</f>
        <v>2200</v>
      </c>
    </row>
    <row r="1018" spans="1:7" ht="24">
      <c r="A1018" s="19" t="s">
        <v>379</v>
      </c>
      <c r="B1018" s="59" t="s">
        <v>903</v>
      </c>
      <c r="C1018" s="28" t="s">
        <v>275</v>
      </c>
      <c r="D1018" s="28" t="s">
        <v>281</v>
      </c>
      <c r="E1018" s="18" t="s">
        <v>1611</v>
      </c>
      <c r="F1018" s="18" t="s">
        <v>384</v>
      </c>
      <c r="G1018" s="21">
        <f>G1019+G1021</f>
        <v>2200</v>
      </c>
    </row>
    <row r="1019" spans="1:7" ht="15.75" customHeight="1">
      <c r="A1019" s="38" t="s">
        <v>644</v>
      </c>
      <c r="B1019" s="59" t="s">
        <v>903</v>
      </c>
      <c r="C1019" s="18" t="s">
        <v>275</v>
      </c>
      <c r="D1019" s="18" t="s">
        <v>281</v>
      </c>
      <c r="E1019" s="18" t="s">
        <v>1611</v>
      </c>
      <c r="F1019" s="18" t="s">
        <v>272</v>
      </c>
      <c r="G1019" s="21">
        <f>G1020</f>
        <v>2000</v>
      </c>
    </row>
    <row r="1020" spans="1:7" ht="15.75" customHeight="1">
      <c r="A1020" s="285" t="s">
        <v>929</v>
      </c>
      <c r="B1020" s="59" t="s">
        <v>903</v>
      </c>
      <c r="C1020" s="18" t="s">
        <v>275</v>
      </c>
      <c r="D1020" s="18" t="s">
        <v>281</v>
      </c>
      <c r="E1020" s="18" t="s">
        <v>1611</v>
      </c>
      <c r="F1020" s="18" t="s">
        <v>930</v>
      </c>
      <c r="G1020" s="21">
        <v>2000</v>
      </c>
    </row>
    <row r="1021" spans="1:7" ht="15.75" customHeight="1">
      <c r="A1021" s="19" t="s">
        <v>881</v>
      </c>
      <c r="B1021" s="59" t="s">
        <v>903</v>
      </c>
      <c r="C1021" s="18" t="s">
        <v>275</v>
      </c>
      <c r="D1021" s="18" t="s">
        <v>281</v>
      </c>
      <c r="E1021" s="18" t="s">
        <v>1611</v>
      </c>
      <c r="F1021" s="18" t="s">
        <v>882</v>
      </c>
      <c r="G1021" s="21">
        <v>200</v>
      </c>
    </row>
    <row r="1022" spans="1:7" ht="19.5" customHeight="1" hidden="1">
      <c r="A1022" s="62" t="s">
        <v>320</v>
      </c>
      <c r="B1022" s="59" t="s">
        <v>903</v>
      </c>
      <c r="C1022" s="18" t="s">
        <v>279</v>
      </c>
      <c r="D1022" s="42"/>
      <c r="E1022" s="42"/>
      <c r="F1022" s="42"/>
      <c r="G1022" s="21">
        <f>G1023</f>
        <v>0</v>
      </c>
    </row>
    <row r="1023" spans="1:7" ht="24.75" customHeight="1" hidden="1">
      <c r="A1023" s="32" t="s">
        <v>773</v>
      </c>
      <c r="B1023" s="59" t="s">
        <v>903</v>
      </c>
      <c r="C1023" s="18" t="s">
        <v>279</v>
      </c>
      <c r="D1023" s="18" t="s">
        <v>279</v>
      </c>
      <c r="E1023" s="18"/>
      <c r="F1023" s="18"/>
      <c r="G1023" s="21">
        <f>G1024</f>
        <v>0</v>
      </c>
    </row>
    <row r="1024" spans="1:7" ht="23.25" customHeight="1" hidden="1">
      <c r="A1024" s="33" t="s">
        <v>781</v>
      </c>
      <c r="B1024" s="59" t="s">
        <v>903</v>
      </c>
      <c r="C1024" s="18" t="s">
        <v>279</v>
      </c>
      <c r="D1024" s="18" t="s">
        <v>279</v>
      </c>
      <c r="E1024" s="18" t="s">
        <v>1356</v>
      </c>
      <c r="F1024" s="18"/>
      <c r="G1024" s="21">
        <f>G1025</f>
        <v>0</v>
      </c>
    </row>
    <row r="1025" spans="1:7" ht="22.5" customHeight="1" hidden="1">
      <c r="A1025" s="19" t="s">
        <v>914</v>
      </c>
      <c r="B1025" s="59" t="s">
        <v>903</v>
      </c>
      <c r="C1025" s="18" t="s">
        <v>279</v>
      </c>
      <c r="D1025" s="18" t="s">
        <v>279</v>
      </c>
      <c r="E1025" s="18" t="s">
        <v>1356</v>
      </c>
      <c r="F1025" s="18" t="s">
        <v>1275</v>
      </c>
      <c r="G1025" s="21"/>
    </row>
    <row r="1026" spans="1:7" ht="26.25" customHeight="1" hidden="1">
      <c r="A1026" s="68" t="s">
        <v>1006</v>
      </c>
      <c r="B1026" s="59" t="s">
        <v>903</v>
      </c>
      <c r="C1026" s="18" t="s">
        <v>695</v>
      </c>
      <c r="D1026" s="18" t="s">
        <v>274</v>
      </c>
      <c r="E1026" s="18"/>
      <c r="F1026" s="18"/>
      <c r="G1026" s="21">
        <f>G1031+G1037+G1027</f>
        <v>0</v>
      </c>
    </row>
    <row r="1027" spans="1:7" ht="20.25" customHeight="1" hidden="1">
      <c r="A1027" s="32" t="s">
        <v>1561</v>
      </c>
      <c r="B1027" s="59" t="s">
        <v>903</v>
      </c>
      <c r="C1027" s="18" t="s">
        <v>695</v>
      </c>
      <c r="D1027" s="18" t="s">
        <v>539</v>
      </c>
      <c r="E1027" s="18"/>
      <c r="F1027" s="18"/>
      <c r="G1027" s="21">
        <f>G1028</f>
        <v>0</v>
      </c>
    </row>
    <row r="1028" spans="1:7" ht="22.5" customHeight="1" hidden="1">
      <c r="A1028" s="33" t="s">
        <v>1562</v>
      </c>
      <c r="B1028" s="59" t="s">
        <v>903</v>
      </c>
      <c r="C1028" s="18" t="s">
        <v>695</v>
      </c>
      <c r="D1028" s="18" t="s">
        <v>539</v>
      </c>
      <c r="E1028" s="18" t="s">
        <v>1563</v>
      </c>
      <c r="F1028" s="18"/>
      <c r="G1028" s="21">
        <f>G1029</f>
        <v>0</v>
      </c>
    </row>
    <row r="1029" spans="1:7" ht="29.25" customHeight="1" hidden="1">
      <c r="A1029" s="19" t="s">
        <v>912</v>
      </c>
      <c r="B1029" s="59" t="s">
        <v>903</v>
      </c>
      <c r="C1029" s="18" t="s">
        <v>695</v>
      </c>
      <c r="D1029" s="18" t="s">
        <v>539</v>
      </c>
      <c r="E1029" s="18" t="s">
        <v>31</v>
      </c>
      <c r="F1029" s="18" t="s">
        <v>384</v>
      </c>
      <c r="G1029" s="21">
        <f>G1030</f>
        <v>0</v>
      </c>
    </row>
    <row r="1030" spans="1:7" ht="21.75" customHeight="1" hidden="1">
      <c r="A1030" s="19" t="s">
        <v>934</v>
      </c>
      <c r="B1030" s="59" t="s">
        <v>903</v>
      </c>
      <c r="C1030" s="18" t="s">
        <v>695</v>
      </c>
      <c r="D1030" s="18" t="s">
        <v>539</v>
      </c>
      <c r="E1030" s="18" t="s">
        <v>31</v>
      </c>
      <c r="F1030" s="18" t="s">
        <v>935</v>
      </c>
      <c r="G1030" s="21">
        <f>16460-16460</f>
        <v>0</v>
      </c>
    </row>
    <row r="1031" spans="1:7" ht="17.25" customHeight="1" hidden="1">
      <c r="A1031" s="5" t="s">
        <v>1505</v>
      </c>
      <c r="B1031" s="59" t="s">
        <v>903</v>
      </c>
      <c r="C1031" s="18" t="s">
        <v>695</v>
      </c>
      <c r="D1031" s="18" t="s">
        <v>281</v>
      </c>
      <c r="E1031" s="22"/>
      <c r="F1031" s="22"/>
      <c r="G1031" s="21">
        <f>G1032</f>
        <v>0</v>
      </c>
    </row>
    <row r="1032" spans="1:7" ht="21.75" customHeight="1" hidden="1">
      <c r="A1032" s="33" t="s">
        <v>1699</v>
      </c>
      <c r="B1032" s="59" t="s">
        <v>903</v>
      </c>
      <c r="C1032" s="18" t="s">
        <v>695</v>
      </c>
      <c r="D1032" s="18" t="s">
        <v>281</v>
      </c>
      <c r="E1032" s="18" t="s">
        <v>1794</v>
      </c>
      <c r="F1032" s="18"/>
      <c r="G1032" s="21">
        <f>G1033</f>
        <v>0</v>
      </c>
    </row>
    <row r="1033" spans="1:7" ht="15.75" customHeight="1" hidden="1">
      <c r="A1033" s="19" t="s">
        <v>35</v>
      </c>
      <c r="B1033" s="59" t="s">
        <v>903</v>
      </c>
      <c r="C1033" s="18" t="s">
        <v>695</v>
      </c>
      <c r="D1033" s="18" t="s">
        <v>281</v>
      </c>
      <c r="E1033" s="18" t="s">
        <v>36</v>
      </c>
      <c r="F1033" s="18" t="s">
        <v>384</v>
      </c>
      <c r="G1033" s="21">
        <f>G1034</f>
        <v>0</v>
      </c>
    </row>
    <row r="1034" spans="1:7" ht="18.75" customHeight="1" hidden="1">
      <c r="A1034" s="19" t="s">
        <v>97</v>
      </c>
      <c r="B1034" s="59" t="s">
        <v>903</v>
      </c>
      <c r="C1034" s="18" t="s">
        <v>695</v>
      </c>
      <c r="D1034" s="18" t="s">
        <v>281</v>
      </c>
      <c r="E1034" s="18" t="s">
        <v>36</v>
      </c>
      <c r="F1034" s="18" t="s">
        <v>98</v>
      </c>
      <c r="G1034" s="21"/>
    </row>
    <row r="1035" spans="1:7" ht="21" customHeight="1" hidden="1">
      <c r="A1035" s="39"/>
      <c r="B1035" s="59"/>
      <c r="C1035" s="18"/>
      <c r="D1035" s="18"/>
      <c r="E1035" s="18"/>
      <c r="F1035" s="18"/>
      <c r="G1035" s="21">
        <f>G1036</f>
        <v>0</v>
      </c>
    </row>
    <row r="1036" spans="1:7" ht="24" customHeight="1" hidden="1">
      <c r="A1036" s="290"/>
      <c r="B1036" s="85"/>
      <c r="C1036" s="60"/>
      <c r="D1036" s="60"/>
      <c r="E1036" s="60"/>
      <c r="F1036" s="60"/>
      <c r="G1036" s="61"/>
    </row>
    <row r="1037" spans="1:7" ht="24" customHeight="1" hidden="1">
      <c r="A1037" s="43" t="s">
        <v>1506</v>
      </c>
      <c r="B1037" s="59" t="s">
        <v>903</v>
      </c>
      <c r="C1037" s="18" t="s">
        <v>695</v>
      </c>
      <c r="D1037" s="18" t="s">
        <v>319</v>
      </c>
      <c r="E1037" s="18"/>
      <c r="F1037" s="18"/>
      <c r="G1037" s="21">
        <f>G1038</f>
        <v>0</v>
      </c>
    </row>
    <row r="1038" spans="1:7" ht="34.5" customHeight="1" hidden="1">
      <c r="A1038" s="44" t="s">
        <v>5</v>
      </c>
      <c r="B1038" s="59" t="s">
        <v>903</v>
      </c>
      <c r="C1038" s="18" t="s">
        <v>695</v>
      </c>
      <c r="D1038" s="18" t="s">
        <v>319</v>
      </c>
      <c r="E1038" s="18" t="s">
        <v>1496</v>
      </c>
      <c r="F1038" s="18"/>
      <c r="G1038" s="21">
        <f>G1039+G1041</f>
        <v>0</v>
      </c>
    </row>
    <row r="1039" spans="1:7" ht="32.25" customHeight="1" hidden="1">
      <c r="A1039" s="19" t="s">
        <v>759</v>
      </c>
      <c r="B1039" s="59" t="s">
        <v>903</v>
      </c>
      <c r="C1039" s="18" t="s">
        <v>695</v>
      </c>
      <c r="D1039" s="18" t="s">
        <v>319</v>
      </c>
      <c r="E1039" s="18" t="s">
        <v>758</v>
      </c>
      <c r="F1039" s="18" t="s">
        <v>384</v>
      </c>
      <c r="G1039" s="21">
        <f>G1040</f>
        <v>0</v>
      </c>
    </row>
    <row r="1040" spans="1:7" ht="24" customHeight="1" hidden="1">
      <c r="A1040" s="19" t="s">
        <v>97</v>
      </c>
      <c r="B1040" s="59" t="s">
        <v>903</v>
      </c>
      <c r="C1040" s="18" t="s">
        <v>695</v>
      </c>
      <c r="D1040" s="18" t="s">
        <v>319</v>
      </c>
      <c r="E1040" s="18" t="s">
        <v>758</v>
      </c>
      <c r="F1040" s="18" t="s">
        <v>98</v>
      </c>
      <c r="G1040" s="21"/>
    </row>
    <row r="1041" spans="1:7" ht="22.5" customHeight="1" hidden="1">
      <c r="A1041" s="19" t="s">
        <v>525</v>
      </c>
      <c r="B1041" s="59" t="s">
        <v>903</v>
      </c>
      <c r="C1041" s="18" t="s">
        <v>695</v>
      </c>
      <c r="D1041" s="18" t="s">
        <v>319</v>
      </c>
      <c r="E1041" s="18" t="s">
        <v>34</v>
      </c>
      <c r="F1041" s="18" t="s">
        <v>384</v>
      </c>
      <c r="G1041" s="21">
        <f>G1042</f>
        <v>0</v>
      </c>
    </row>
    <row r="1042" spans="1:7" ht="15.75" customHeight="1" hidden="1">
      <c r="A1042" s="19" t="s">
        <v>1628</v>
      </c>
      <c r="B1042" s="59" t="s">
        <v>903</v>
      </c>
      <c r="C1042" s="18" t="s">
        <v>695</v>
      </c>
      <c r="D1042" s="18" t="s">
        <v>319</v>
      </c>
      <c r="E1042" s="18" t="s">
        <v>34</v>
      </c>
      <c r="F1042" s="18" t="s">
        <v>1036</v>
      </c>
      <c r="G1042" s="21">
        <f>2006-2006</f>
        <v>0</v>
      </c>
    </row>
    <row r="1043" spans="1:7" ht="26.25" customHeight="1" hidden="1">
      <c r="A1043" s="62" t="s">
        <v>527</v>
      </c>
      <c r="B1043" s="59" t="s">
        <v>903</v>
      </c>
      <c r="C1043" s="18" t="s">
        <v>280</v>
      </c>
      <c r="D1043" s="18"/>
      <c r="E1043" s="18"/>
      <c r="F1043" s="18"/>
      <c r="G1043" s="21">
        <f>G1044</f>
        <v>0</v>
      </c>
    </row>
    <row r="1044" spans="1:7" ht="20.25" customHeight="1" hidden="1">
      <c r="A1044" s="43" t="s">
        <v>1629</v>
      </c>
      <c r="B1044" s="59" t="s">
        <v>903</v>
      </c>
      <c r="C1044" s="18" t="s">
        <v>280</v>
      </c>
      <c r="D1044" s="18" t="s">
        <v>695</v>
      </c>
      <c r="E1044" s="18"/>
      <c r="F1044" s="18"/>
      <c r="G1044" s="21">
        <f>G1045</f>
        <v>0</v>
      </c>
    </row>
    <row r="1045" spans="1:7" ht="20.25" customHeight="1" hidden="1">
      <c r="A1045" s="19" t="s">
        <v>912</v>
      </c>
      <c r="B1045" s="59" t="s">
        <v>903</v>
      </c>
      <c r="C1045" s="18" t="s">
        <v>280</v>
      </c>
      <c r="D1045" s="18" t="s">
        <v>695</v>
      </c>
      <c r="E1045" s="18" t="s">
        <v>1182</v>
      </c>
      <c r="F1045" s="18"/>
      <c r="G1045" s="21">
        <f>G1046</f>
        <v>0</v>
      </c>
    </row>
    <row r="1046" spans="1:7" ht="22.5" customHeight="1" hidden="1">
      <c r="A1046" s="19" t="s">
        <v>934</v>
      </c>
      <c r="B1046" s="59" t="s">
        <v>903</v>
      </c>
      <c r="C1046" s="18" t="s">
        <v>280</v>
      </c>
      <c r="D1046" s="18" t="s">
        <v>695</v>
      </c>
      <c r="E1046" s="18" t="s">
        <v>1182</v>
      </c>
      <c r="F1046" s="18" t="s">
        <v>935</v>
      </c>
      <c r="G1046" s="21"/>
    </row>
    <row r="1047" spans="1:7" ht="18" customHeight="1" hidden="1">
      <c r="A1047" s="19" t="s">
        <v>881</v>
      </c>
      <c r="B1047" s="59" t="s">
        <v>903</v>
      </c>
      <c r="C1047" s="18" t="s">
        <v>275</v>
      </c>
      <c r="D1047" s="18" t="s">
        <v>281</v>
      </c>
      <c r="E1047" s="18" t="s">
        <v>1611</v>
      </c>
      <c r="F1047" s="18" t="s">
        <v>882</v>
      </c>
      <c r="G1047" s="21"/>
    </row>
    <row r="1048" spans="1:7" ht="15">
      <c r="A1048" s="38" t="s">
        <v>269</v>
      </c>
      <c r="B1048" s="59" t="s">
        <v>903</v>
      </c>
      <c r="C1048" s="18" t="s">
        <v>278</v>
      </c>
      <c r="D1048" s="18"/>
      <c r="E1048" s="18"/>
      <c r="F1048" s="27"/>
      <c r="G1048" s="21">
        <f>G1049+G1054+G1164</f>
        <v>64583.100000000006</v>
      </c>
    </row>
    <row r="1049" spans="1:7" ht="15">
      <c r="A1049" s="32" t="s">
        <v>266</v>
      </c>
      <c r="B1049" s="59" t="s">
        <v>903</v>
      </c>
      <c r="C1049" s="28" t="s">
        <v>278</v>
      </c>
      <c r="D1049" s="28" t="s">
        <v>539</v>
      </c>
      <c r="E1049" s="28"/>
      <c r="F1049" s="28"/>
      <c r="G1049" s="41">
        <f>G1050</f>
        <v>6905.8</v>
      </c>
    </row>
    <row r="1050" spans="1:7" ht="15.75" customHeight="1">
      <c r="A1050" s="33" t="s">
        <v>1407</v>
      </c>
      <c r="B1050" s="59" t="s">
        <v>903</v>
      </c>
      <c r="C1050" s="28" t="s">
        <v>278</v>
      </c>
      <c r="D1050" s="28" t="s">
        <v>539</v>
      </c>
      <c r="E1050" s="28" t="s">
        <v>1408</v>
      </c>
      <c r="F1050" s="28"/>
      <c r="G1050" s="41">
        <f>G1051</f>
        <v>6905.8</v>
      </c>
    </row>
    <row r="1051" spans="1:7" ht="15">
      <c r="A1051" s="229" t="s">
        <v>1150</v>
      </c>
      <c r="B1051" s="59" t="s">
        <v>903</v>
      </c>
      <c r="C1051" s="18" t="s">
        <v>278</v>
      </c>
      <c r="D1051" s="18" t="s">
        <v>539</v>
      </c>
      <c r="E1051" s="18" t="s">
        <v>1151</v>
      </c>
      <c r="F1051" s="18"/>
      <c r="G1051" s="21">
        <f>G1052</f>
        <v>6905.8</v>
      </c>
    </row>
    <row r="1052" spans="1:7" ht="24">
      <c r="A1052" s="19" t="s">
        <v>294</v>
      </c>
      <c r="B1052" s="59" t="s">
        <v>903</v>
      </c>
      <c r="C1052" s="18" t="s">
        <v>278</v>
      </c>
      <c r="D1052" s="18" t="s">
        <v>539</v>
      </c>
      <c r="E1052" s="18" t="s">
        <v>1152</v>
      </c>
      <c r="F1052" s="18" t="s">
        <v>384</v>
      </c>
      <c r="G1052" s="21">
        <f>G1053</f>
        <v>6905.8</v>
      </c>
    </row>
    <row r="1053" spans="1:7" ht="24">
      <c r="A1053" s="19" t="s">
        <v>1349</v>
      </c>
      <c r="B1053" s="59" t="s">
        <v>903</v>
      </c>
      <c r="C1053" s="18" t="s">
        <v>278</v>
      </c>
      <c r="D1053" s="18" t="s">
        <v>539</v>
      </c>
      <c r="E1053" s="18" t="s">
        <v>1152</v>
      </c>
      <c r="F1053" s="18" t="s">
        <v>1350</v>
      </c>
      <c r="G1053" s="21">
        <v>6905.8</v>
      </c>
    </row>
    <row r="1054" spans="1:7" ht="15">
      <c r="A1054" s="32" t="s">
        <v>62</v>
      </c>
      <c r="B1054" s="59" t="s">
        <v>903</v>
      </c>
      <c r="C1054" s="18" t="s">
        <v>278</v>
      </c>
      <c r="D1054" s="18" t="s">
        <v>281</v>
      </c>
      <c r="E1054" s="18"/>
      <c r="F1054" s="18"/>
      <c r="G1054" s="21">
        <f>G1055+G1057+G1063+G1147+G1154</f>
        <v>57677.3</v>
      </c>
    </row>
    <row r="1055" spans="1:7" ht="60" hidden="1">
      <c r="A1055" s="38" t="s">
        <v>1565</v>
      </c>
      <c r="B1055" s="59" t="s">
        <v>903</v>
      </c>
      <c r="C1055" s="18" t="s">
        <v>278</v>
      </c>
      <c r="D1055" s="18" t="s">
        <v>281</v>
      </c>
      <c r="E1055" s="18" t="s">
        <v>1790</v>
      </c>
      <c r="F1055" s="18" t="s">
        <v>384</v>
      </c>
      <c r="G1055" s="21">
        <f>G1056</f>
        <v>0</v>
      </c>
    </row>
    <row r="1056" spans="1:7" ht="24.75" hidden="1">
      <c r="A1056" s="38" t="s">
        <v>435</v>
      </c>
      <c r="B1056" s="59" t="s">
        <v>903</v>
      </c>
      <c r="C1056" s="18" t="s">
        <v>278</v>
      </c>
      <c r="D1056" s="18" t="s">
        <v>281</v>
      </c>
      <c r="E1056" s="18" t="s">
        <v>1790</v>
      </c>
      <c r="F1056" s="18" t="s">
        <v>28</v>
      </c>
      <c r="G1056" s="21"/>
    </row>
    <row r="1057" spans="1:7" ht="24.75" hidden="1">
      <c r="A1057" s="34" t="s">
        <v>990</v>
      </c>
      <c r="B1057" s="59" t="s">
        <v>903</v>
      </c>
      <c r="C1057" s="18" t="s">
        <v>278</v>
      </c>
      <c r="D1057" s="18" t="s">
        <v>281</v>
      </c>
      <c r="E1057" s="18" t="s">
        <v>1453</v>
      </c>
      <c r="F1057" s="18" t="s">
        <v>384</v>
      </c>
      <c r="G1057" s="21">
        <f>G1058+G1060</f>
        <v>0</v>
      </c>
    </row>
    <row r="1058" spans="1:7" ht="30" customHeight="1" hidden="1">
      <c r="A1058" s="38" t="s">
        <v>1587</v>
      </c>
      <c r="B1058" s="59" t="s">
        <v>903</v>
      </c>
      <c r="C1058" s="18" t="s">
        <v>278</v>
      </c>
      <c r="D1058" s="18" t="s">
        <v>281</v>
      </c>
      <c r="E1058" s="18" t="s">
        <v>1403</v>
      </c>
      <c r="F1058" s="18" t="s">
        <v>384</v>
      </c>
      <c r="G1058" s="61">
        <f>G1059</f>
        <v>0</v>
      </c>
    </row>
    <row r="1059" spans="1:7" ht="24.75" hidden="1">
      <c r="A1059" s="38" t="s">
        <v>1456</v>
      </c>
      <c r="B1059" s="59" t="s">
        <v>903</v>
      </c>
      <c r="C1059" s="18" t="s">
        <v>278</v>
      </c>
      <c r="D1059" s="18" t="s">
        <v>281</v>
      </c>
      <c r="E1059" s="18" t="s">
        <v>1403</v>
      </c>
      <c r="F1059" s="18" t="s">
        <v>1457</v>
      </c>
      <c r="G1059" s="61"/>
    </row>
    <row r="1060" spans="1:7" ht="24.75" hidden="1">
      <c r="A1060" s="38" t="s">
        <v>584</v>
      </c>
      <c r="B1060" s="59" t="s">
        <v>903</v>
      </c>
      <c r="C1060" s="18" t="s">
        <v>278</v>
      </c>
      <c r="D1060" s="18" t="s">
        <v>281</v>
      </c>
      <c r="E1060" s="18" t="s">
        <v>1454</v>
      </c>
      <c r="F1060" s="18" t="s">
        <v>384</v>
      </c>
      <c r="G1060" s="21">
        <f>G1061+G1062</f>
        <v>0</v>
      </c>
    </row>
    <row r="1061" spans="1:7" ht="24.75" hidden="1">
      <c r="A1061" s="38" t="s">
        <v>1456</v>
      </c>
      <c r="B1061" s="59" t="s">
        <v>903</v>
      </c>
      <c r="C1061" s="18" t="s">
        <v>278</v>
      </c>
      <c r="D1061" s="18" t="s">
        <v>281</v>
      </c>
      <c r="E1061" s="18" t="s">
        <v>1454</v>
      </c>
      <c r="F1061" s="18" t="s">
        <v>1457</v>
      </c>
      <c r="G1061" s="21"/>
    </row>
    <row r="1062" spans="1:7" ht="24.75" hidden="1">
      <c r="A1062" s="38" t="s">
        <v>419</v>
      </c>
      <c r="B1062" s="59" t="s">
        <v>903</v>
      </c>
      <c r="C1062" s="18" t="s">
        <v>278</v>
      </c>
      <c r="D1062" s="18" t="s">
        <v>281</v>
      </c>
      <c r="E1062" s="18" t="s">
        <v>1454</v>
      </c>
      <c r="F1062" s="18" t="s">
        <v>1455</v>
      </c>
      <c r="G1062" s="21"/>
    </row>
    <row r="1063" spans="1:7" ht="13.5" customHeight="1">
      <c r="A1063" s="33" t="s">
        <v>1592</v>
      </c>
      <c r="B1063" s="59" t="s">
        <v>903</v>
      </c>
      <c r="C1063" s="18" t="s">
        <v>278</v>
      </c>
      <c r="D1063" s="18" t="s">
        <v>281</v>
      </c>
      <c r="E1063" s="18" t="s">
        <v>1154</v>
      </c>
      <c r="F1063" s="18"/>
      <c r="G1063" s="21">
        <f>G1064+G1139</f>
        <v>12571</v>
      </c>
    </row>
    <row r="1064" spans="1:7" ht="15">
      <c r="A1064" s="34" t="s">
        <v>1427</v>
      </c>
      <c r="B1064" s="59" t="s">
        <v>903</v>
      </c>
      <c r="C1064" s="18" t="s">
        <v>278</v>
      </c>
      <c r="D1064" s="18" t="s">
        <v>281</v>
      </c>
      <c r="E1064" s="18" t="s">
        <v>1426</v>
      </c>
      <c r="F1064" s="18"/>
      <c r="G1064" s="21">
        <f>G1065+G1075+G1085+G1088+G1091+G1094+G1097+G1100+G1103+G1106+G1109+G1112+G1115+G1118+G1123+G1126+G1134</f>
        <v>12105</v>
      </c>
    </row>
    <row r="1065" spans="1:7" ht="15">
      <c r="A1065" s="230" t="s">
        <v>1146</v>
      </c>
      <c r="B1065" s="59" t="s">
        <v>903</v>
      </c>
      <c r="C1065" s="18" t="s">
        <v>278</v>
      </c>
      <c r="D1065" s="18" t="s">
        <v>281</v>
      </c>
      <c r="E1065" s="18" t="s">
        <v>370</v>
      </c>
      <c r="F1065" s="310" t="s">
        <v>384</v>
      </c>
      <c r="G1065" s="21">
        <f>G1066</f>
        <v>500</v>
      </c>
    </row>
    <row r="1066" spans="1:7" ht="48">
      <c r="A1066" s="19" t="s">
        <v>546</v>
      </c>
      <c r="B1066" s="59" t="s">
        <v>903</v>
      </c>
      <c r="C1066" s="18" t="s">
        <v>278</v>
      </c>
      <c r="D1066" s="18" t="s">
        <v>281</v>
      </c>
      <c r="E1066" s="18" t="s">
        <v>1346</v>
      </c>
      <c r="F1066" s="18" t="s">
        <v>384</v>
      </c>
      <c r="G1066" s="21">
        <f>G1067</f>
        <v>500</v>
      </c>
    </row>
    <row r="1067" spans="1:7" ht="24">
      <c r="A1067" s="38" t="s">
        <v>165</v>
      </c>
      <c r="B1067" s="59" t="s">
        <v>903</v>
      </c>
      <c r="C1067" s="18" t="s">
        <v>278</v>
      </c>
      <c r="D1067" s="18" t="s">
        <v>281</v>
      </c>
      <c r="E1067" s="18" t="s">
        <v>1346</v>
      </c>
      <c r="F1067" s="18" t="s">
        <v>191</v>
      </c>
      <c r="G1067" s="21">
        <f>G1068</f>
        <v>500</v>
      </c>
    </row>
    <row r="1068" spans="1:7" ht="20.25" customHeight="1">
      <c r="A1068" s="19" t="s">
        <v>1349</v>
      </c>
      <c r="B1068" s="59" t="s">
        <v>903</v>
      </c>
      <c r="C1068" s="18" t="s">
        <v>278</v>
      </c>
      <c r="D1068" s="18" t="s">
        <v>281</v>
      </c>
      <c r="E1068" s="18" t="s">
        <v>1346</v>
      </c>
      <c r="F1068" s="18" t="s">
        <v>1350</v>
      </c>
      <c r="G1068" s="21">
        <v>500</v>
      </c>
    </row>
    <row r="1069" spans="1:7" ht="58.5" customHeight="1" hidden="1">
      <c r="A1069" s="38" t="s">
        <v>673</v>
      </c>
      <c r="B1069" s="59" t="s">
        <v>903</v>
      </c>
      <c r="C1069" s="18" t="s">
        <v>278</v>
      </c>
      <c r="D1069" s="18" t="s">
        <v>281</v>
      </c>
      <c r="E1069" s="18" t="s">
        <v>1066</v>
      </c>
      <c r="F1069" s="18"/>
      <c r="G1069" s="21">
        <f>G1070</f>
        <v>0</v>
      </c>
    </row>
    <row r="1070" spans="1:7" ht="20.25" customHeight="1" hidden="1">
      <c r="A1070" s="38" t="s">
        <v>1588</v>
      </c>
      <c r="B1070" s="59" t="s">
        <v>903</v>
      </c>
      <c r="C1070" s="18" t="s">
        <v>278</v>
      </c>
      <c r="D1070" s="18" t="s">
        <v>281</v>
      </c>
      <c r="E1070" s="18" t="s">
        <v>1066</v>
      </c>
      <c r="F1070" s="18" t="s">
        <v>1581</v>
      </c>
      <c r="G1070" s="21">
        <v>0</v>
      </c>
    </row>
    <row r="1071" spans="1:7" ht="48" hidden="1">
      <c r="A1071" s="38" t="s">
        <v>1488</v>
      </c>
      <c r="B1071" s="59" t="s">
        <v>903</v>
      </c>
      <c r="C1071" s="18" t="s">
        <v>278</v>
      </c>
      <c r="D1071" s="18" t="s">
        <v>281</v>
      </c>
      <c r="E1071" s="18" t="s">
        <v>1489</v>
      </c>
      <c r="F1071" s="18" t="s">
        <v>384</v>
      </c>
      <c r="G1071" s="21">
        <f>G1072</f>
        <v>0</v>
      </c>
    </row>
    <row r="1072" spans="1:7" ht="24.75" hidden="1">
      <c r="A1072" s="38" t="s">
        <v>1588</v>
      </c>
      <c r="B1072" s="59" t="s">
        <v>903</v>
      </c>
      <c r="C1072" s="18" t="s">
        <v>278</v>
      </c>
      <c r="D1072" s="18" t="s">
        <v>281</v>
      </c>
      <c r="E1072" s="18" t="s">
        <v>1489</v>
      </c>
      <c r="F1072" s="18" t="s">
        <v>1581</v>
      </c>
      <c r="G1072" s="21"/>
    </row>
    <row r="1073" spans="1:7" ht="34.5" customHeight="1" hidden="1">
      <c r="A1073" s="38" t="s">
        <v>335</v>
      </c>
      <c r="B1073" s="59" t="s">
        <v>903</v>
      </c>
      <c r="C1073" s="18" t="s">
        <v>278</v>
      </c>
      <c r="D1073" s="18" t="s">
        <v>281</v>
      </c>
      <c r="E1073" s="18" t="s">
        <v>508</v>
      </c>
      <c r="F1073" s="18" t="s">
        <v>384</v>
      </c>
      <c r="G1073" s="21">
        <f>G1074</f>
        <v>0</v>
      </c>
    </row>
    <row r="1074" spans="1:7" ht="15.75" customHeight="1" hidden="1">
      <c r="A1074" s="38" t="s">
        <v>1588</v>
      </c>
      <c r="B1074" s="59" t="s">
        <v>903</v>
      </c>
      <c r="C1074" s="18" t="s">
        <v>278</v>
      </c>
      <c r="D1074" s="18" t="s">
        <v>281</v>
      </c>
      <c r="E1074" s="18" t="s">
        <v>508</v>
      </c>
      <c r="F1074" s="18" t="s">
        <v>1589</v>
      </c>
      <c r="G1074" s="21">
        <v>0</v>
      </c>
    </row>
    <row r="1075" spans="1:7" ht="24.75" hidden="1">
      <c r="A1075" s="19" t="s">
        <v>61</v>
      </c>
      <c r="B1075" s="59" t="s">
        <v>903</v>
      </c>
      <c r="C1075" s="18" t="s">
        <v>278</v>
      </c>
      <c r="D1075" s="18" t="s">
        <v>281</v>
      </c>
      <c r="E1075" s="18" t="s">
        <v>509</v>
      </c>
      <c r="F1075" s="18" t="s">
        <v>384</v>
      </c>
      <c r="G1075" s="21">
        <f>G1076</f>
        <v>0</v>
      </c>
    </row>
    <row r="1076" spans="1:7" ht="24.75" hidden="1">
      <c r="A1076" s="19" t="s">
        <v>166</v>
      </c>
      <c r="B1076" s="59" t="s">
        <v>903</v>
      </c>
      <c r="C1076" s="18" t="s">
        <v>278</v>
      </c>
      <c r="D1076" s="18" t="s">
        <v>281</v>
      </c>
      <c r="E1076" s="18" t="s">
        <v>509</v>
      </c>
      <c r="F1076" s="18" t="s">
        <v>167</v>
      </c>
      <c r="G1076" s="21">
        <v>0</v>
      </c>
    </row>
    <row r="1077" spans="1:7" ht="48" hidden="1">
      <c r="A1077" s="19" t="s">
        <v>1736</v>
      </c>
      <c r="B1077" s="59" t="s">
        <v>903</v>
      </c>
      <c r="C1077" s="18" t="s">
        <v>278</v>
      </c>
      <c r="D1077" s="18" t="s">
        <v>281</v>
      </c>
      <c r="E1077" s="18" t="s">
        <v>1347</v>
      </c>
      <c r="F1077" s="18" t="s">
        <v>384</v>
      </c>
      <c r="G1077" s="21">
        <f>G1078+G1085</f>
        <v>1835.1</v>
      </c>
    </row>
    <row r="1078" spans="1:7" ht="24.75" hidden="1">
      <c r="A1078" s="19" t="s">
        <v>1005</v>
      </c>
      <c r="B1078" s="59" t="s">
        <v>903</v>
      </c>
      <c r="C1078" s="18" t="s">
        <v>278</v>
      </c>
      <c r="D1078" s="18" t="s">
        <v>281</v>
      </c>
      <c r="E1078" s="18" t="s">
        <v>1347</v>
      </c>
      <c r="F1078" s="18" t="s">
        <v>116</v>
      </c>
      <c r="G1078" s="21">
        <v>0</v>
      </c>
    </row>
    <row r="1079" spans="1:7" ht="22.5" customHeight="1" hidden="1">
      <c r="A1079" s="19" t="s">
        <v>1221</v>
      </c>
      <c r="B1079" s="59" t="s">
        <v>903</v>
      </c>
      <c r="C1079" s="18" t="s">
        <v>278</v>
      </c>
      <c r="D1079" s="18" t="s">
        <v>281</v>
      </c>
      <c r="E1079" s="18" t="s">
        <v>1738</v>
      </c>
      <c r="F1079" s="18" t="s">
        <v>384</v>
      </c>
      <c r="G1079" s="21">
        <f>G1080</f>
        <v>0</v>
      </c>
    </row>
    <row r="1080" spans="1:7" ht="22.5" customHeight="1" hidden="1">
      <c r="A1080" s="19" t="s">
        <v>1005</v>
      </c>
      <c r="B1080" s="59" t="s">
        <v>903</v>
      </c>
      <c r="C1080" s="18" t="s">
        <v>278</v>
      </c>
      <c r="D1080" s="18" t="s">
        <v>281</v>
      </c>
      <c r="E1080" s="18" t="s">
        <v>1738</v>
      </c>
      <c r="F1080" s="18" t="s">
        <v>116</v>
      </c>
      <c r="G1080" s="21">
        <v>0</v>
      </c>
    </row>
    <row r="1081" spans="1:7" ht="69" customHeight="1" hidden="1">
      <c r="A1081" s="19" t="s">
        <v>1788</v>
      </c>
      <c r="B1081" s="59" t="s">
        <v>903</v>
      </c>
      <c r="C1081" s="18" t="s">
        <v>278</v>
      </c>
      <c r="D1081" s="18" t="s">
        <v>281</v>
      </c>
      <c r="E1081" s="18" t="s">
        <v>1167</v>
      </c>
      <c r="F1081" s="18"/>
      <c r="G1081" s="21">
        <f>G1082</f>
        <v>0</v>
      </c>
    </row>
    <row r="1082" spans="1:7" ht="23.25" customHeight="1" hidden="1">
      <c r="A1082" s="19" t="s">
        <v>1005</v>
      </c>
      <c r="B1082" s="59" t="s">
        <v>903</v>
      </c>
      <c r="C1082" s="18" t="s">
        <v>278</v>
      </c>
      <c r="D1082" s="18" t="s">
        <v>281</v>
      </c>
      <c r="E1082" s="18" t="s">
        <v>1167</v>
      </c>
      <c r="F1082" s="18" t="s">
        <v>116</v>
      </c>
      <c r="G1082" s="21">
        <v>0</v>
      </c>
    </row>
    <row r="1083" spans="1:7" ht="22.5" customHeight="1" hidden="1">
      <c r="A1083" s="19" t="s">
        <v>771</v>
      </c>
      <c r="B1083" s="59" t="s">
        <v>903</v>
      </c>
      <c r="C1083" s="18" t="s">
        <v>278</v>
      </c>
      <c r="D1083" s="18" t="s">
        <v>281</v>
      </c>
      <c r="E1083" s="18" t="s">
        <v>510</v>
      </c>
      <c r="F1083" s="18"/>
      <c r="G1083" s="21">
        <f>G1084</f>
        <v>0</v>
      </c>
    </row>
    <row r="1084" spans="1:7" ht="22.5" customHeight="1" hidden="1">
      <c r="A1084" s="19" t="s">
        <v>1005</v>
      </c>
      <c r="B1084" s="59" t="s">
        <v>903</v>
      </c>
      <c r="C1084" s="18" t="s">
        <v>278</v>
      </c>
      <c r="D1084" s="18" t="s">
        <v>281</v>
      </c>
      <c r="E1084" s="18" t="s">
        <v>510</v>
      </c>
      <c r="F1084" s="18" t="s">
        <v>116</v>
      </c>
      <c r="G1084" s="21">
        <v>0</v>
      </c>
    </row>
    <row r="1085" spans="1:7" ht="24">
      <c r="A1085" s="19" t="s">
        <v>511</v>
      </c>
      <c r="B1085" s="59" t="s">
        <v>903</v>
      </c>
      <c r="C1085" s="18" t="s">
        <v>278</v>
      </c>
      <c r="D1085" s="18" t="s">
        <v>281</v>
      </c>
      <c r="E1085" s="18" t="s">
        <v>512</v>
      </c>
      <c r="F1085" s="18" t="s">
        <v>384</v>
      </c>
      <c r="G1085" s="21">
        <f>G1086</f>
        <v>1835.1</v>
      </c>
    </row>
    <row r="1086" spans="1:7" ht="24">
      <c r="A1086" s="38" t="s">
        <v>165</v>
      </c>
      <c r="B1086" s="59" t="s">
        <v>903</v>
      </c>
      <c r="C1086" s="18" t="s">
        <v>278</v>
      </c>
      <c r="D1086" s="18" t="s">
        <v>281</v>
      </c>
      <c r="E1086" s="18" t="s">
        <v>512</v>
      </c>
      <c r="F1086" s="18" t="s">
        <v>191</v>
      </c>
      <c r="G1086" s="21">
        <f>G1087</f>
        <v>1835.1</v>
      </c>
    </row>
    <row r="1087" spans="1:7" ht="24">
      <c r="A1087" s="19" t="s">
        <v>1349</v>
      </c>
      <c r="B1087" s="59" t="s">
        <v>903</v>
      </c>
      <c r="C1087" s="18" t="s">
        <v>278</v>
      </c>
      <c r="D1087" s="18" t="s">
        <v>281</v>
      </c>
      <c r="E1087" s="18" t="s">
        <v>512</v>
      </c>
      <c r="F1087" s="18" t="s">
        <v>1350</v>
      </c>
      <c r="G1087" s="21">
        <v>1835.1</v>
      </c>
    </row>
    <row r="1088" spans="1:7" ht="84">
      <c r="A1088" s="19" t="s">
        <v>1280</v>
      </c>
      <c r="B1088" s="59" t="s">
        <v>903</v>
      </c>
      <c r="C1088" s="18" t="s">
        <v>278</v>
      </c>
      <c r="D1088" s="18" t="s">
        <v>281</v>
      </c>
      <c r="E1088" s="18" t="s">
        <v>513</v>
      </c>
      <c r="F1088" s="18" t="s">
        <v>384</v>
      </c>
      <c r="G1088" s="21">
        <f>G1089</f>
        <v>2425</v>
      </c>
    </row>
    <row r="1089" spans="1:7" ht="24">
      <c r="A1089" s="38" t="s">
        <v>165</v>
      </c>
      <c r="B1089" s="59" t="s">
        <v>903</v>
      </c>
      <c r="C1089" s="18" t="s">
        <v>278</v>
      </c>
      <c r="D1089" s="18" t="s">
        <v>281</v>
      </c>
      <c r="E1089" s="18" t="s">
        <v>513</v>
      </c>
      <c r="F1089" s="18" t="s">
        <v>191</v>
      </c>
      <c r="G1089" s="21">
        <f>G1090</f>
        <v>2425</v>
      </c>
    </row>
    <row r="1090" spans="1:7" ht="24">
      <c r="A1090" s="19" t="s">
        <v>1349</v>
      </c>
      <c r="B1090" s="59" t="s">
        <v>903</v>
      </c>
      <c r="C1090" s="18" t="s">
        <v>278</v>
      </c>
      <c r="D1090" s="18" t="s">
        <v>281</v>
      </c>
      <c r="E1090" s="18" t="s">
        <v>513</v>
      </c>
      <c r="F1090" s="18" t="s">
        <v>1350</v>
      </c>
      <c r="G1090" s="21">
        <v>2425</v>
      </c>
    </row>
    <row r="1091" spans="1:7" ht="36">
      <c r="A1091" s="19" t="s">
        <v>1560</v>
      </c>
      <c r="B1091" s="59" t="s">
        <v>903</v>
      </c>
      <c r="C1091" s="18" t="s">
        <v>278</v>
      </c>
      <c r="D1091" s="18" t="s">
        <v>281</v>
      </c>
      <c r="E1091" s="18" t="s">
        <v>514</v>
      </c>
      <c r="F1091" s="18" t="s">
        <v>384</v>
      </c>
      <c r="G1091" s="21">
        <f>G1092</f>
        <v>360</v>
      </c>
    </row>
    <row r="1092" spans="1:7" ht="24">
      <c r="A1092" s="38" t="s">
        <v>165</v>
      </c>
      <c r="B1092" s="59" t="s">
        <v>903</v>
      </c>
      <c r="C1092" s="18" t="s">
        <v>278</v>
      </c>
      <c r="D1092" s="18" t="s">
        <v>281</v>
      </c>
      <c r="E1092" s="18" t="s">
        <v>514</v>
      </c>
      <c r="F1092" s="18" t="s">
        <v>191</v>
      </c>
      <c r="G1092" s="21">
        <f>G1093</f>
        <v>360</v>
      </c>
    </row>
    <row r="1093" spans="1:7" ht="24">
      <c r="A1093" s="19" t="s">
        <v>1349</v>
      </c>
      <c r="B1093" s="59" t="s">
        <v>903</v>
      </c>
      <c r="C1093" s="18" t="s">
        <v>278</v>
      </c>
      <c r="D1093" s="18" t="s">
        <v>281</v>
      </c>
      <c r="E1093" s="18" t="s">
        <v>514</v>
      </c>
      <c r="F1093" s="18" t="s">
        <v>1350</v>
      </c>
      <c r="G1093" s="21">
        <v>360</v>
      </c>
    </row>
    <row r="1094" spans="1:7" ht="24">
      <c r="A1094" s="19" t="s">
        <v>468</v>
      </c>
      <c r="B1094" s="59" t="s">
        <v>903</v>
      </c>
      <c r="C1094" s="18" t="s">
        <v>278</v>
      </c>
      <c r="D1094" s="18" t="s">
        <v>281</v>
      </c>
      <c r="E1094" s="18" t="s">
        <v>469</v>
      </c>
      <c r="F1094" s="18" t="s">
        <v>384</v>
      </c>
      <c r="G1094" s="21">
        <f>G1095</f>
        <v>359.3</v>
      </c>
    </row>
    <row r="1095" spans="1:7" ht="24">
      <c r="A1095" s="38" t="s">
        <v>165</v>
      </c>
      <c r="B1095" s="59" t="s">
        <v>903</v>
      </c>
      <c r="C1095" s="18" t="s">
        <v>278</v>
      </c>
      <c r="D1095" s="18" t="s">
        <v>281</v>
      </c>
      <c r="E1095" s="18" t="s">
        <v>469</v>
      </c>
      <c r="F1095" s="18" t="s">
        <v>191</v>
      </c>
      <c r="G1095" s="21">
        <f>G1096</f>
        <v>359.3</v>
      </c>
    </row>
    <row r="1096" spans="1:7" ht="24">
      <c r="A1096" s="19" t="s">
        <v>1349</v>
      </c>
      <c r="B1096" s="59" t="s">
        <v>903</v>
      </c>
      <c r="C1096" s="18" t="s">
        <v>278</v>
      </c>
      <c r="D1096" s="18" t="s">
        <v>281</v>
      </c>
      <c r="E1096" s="18" t="s">
        <v>469</v>
      </c>
      <c r="F1096" s="18" t="s">
        <v>1350</v>
      </c>
      <c r="G1096" s="21">
        <v>359.3</v>
      </c>
    </row>
    <row r="1097" spans="1:7" ht="24">
      <c r="A1097" s="19" t="s">
        <v>470</v>
      </c>
      <c r="B1097" s="59" t="s">
        <v>903</v>
      </c>
      <c r="C1097" s="18" t="s">
        <v>278</v>
      </c>
      <c r="D1097" s="18" t="s">
        <v>281</v>
      </c>
      <c r="E1097" s="18" t="s">
        <v>471</v>
      </c>
      <c r="F1097" s="18" t="s">
        <v>384</v>
      </c>
      <c r="G1097" s="21">
        <f>G1098</f>
        <v>193.5</v>
      </c>
    </row>
    <row r="1098" spans="1:7" ht="24">
      <c r="A1098" s="38" t="s">
        <v>165</v>
      </c>
      <c r="B1098" s="59" t="s">
        <v>903</v>
      </c>
      <c r="C1098" s="18" t="s">
        <v>278</v>
      </c>
      <c r="D1098" s="18" t="s">
        <v>281</v>
      </c>
      <c r="E1098" s="18" t="s">
        <v>471</v>
      </c>
      <c r="F1098" s="18" t="s">
        <v>191</v>
      </c>
      <c r="G1098" s="21">
        <f>G1099</f>
        <v>193.5</v>
      </c>
    </row>
    <row r="1099" spans="1:7" ht="24">
      <c r="A1099" s="19" t="s">
        <v>1349</v>
      </c>
      <c r="B1099" s="59" t="s">
        <v>903</v>
      </c>
      <c r="C1099" s="18" t="s">
        <v>278</v>
      </c>
      <c r="D1099" s="18" t="s">
        <v>281</v>
      </c>
      <c r="E1099" s="18" t="s">
        <v>471</v>
      </c>
      <c r="F1099" s="18" t="s">
        <v>1350</v>
      </c>
      <c r="G1099" s="21">
        <v>193.5</v>
      </c>
    </row>
    <row r="1100" spans="1:7" ht="24">
      <c r="A1100" s="19" t="s">
        <v>477</v>
      </c>
      <c r="B1100" s="59" t="s">
        <v>903</v>
      </c>
      <c r="C1100" s="18" t="s">
        <v>278</v>
      </c>
      <c r="D1100" s="18" t="s">
        <v>281</v>
      </c>
      <c r="E1100" s="18" t="s">
        <v>478</v>
      </c>
      <c r="F1100" s="18" t="s">
        <v>384</v>
      </c>
      <c r="G1100" s="21">
        <f>G1101</f>
        <v>357.7</v>
      </c>
    </row>
    <row r="1101" spans="1:7" ht="24">
      <c r="A1101" s="38" t="s">
        <v>165</v>
      </c>
      <c r="B1101" s="59" t="s">
        <v>903</v>
      </c>
      <c r="C1101" s="18" t="s">
        <v>278</v>
      </c>
      <c r="D1101" s="18" t="s">
        <v>281</v>
      </c>
      <c r="E1101" s="18" t="s">
        <v>478</v>
      </c>
      <c r="F1101" s="18" t="s">
        <v>191</v>
      </c>
      <c r="G1101" s="21">
        <f>G1102</f>
        <v>357.7</v>
      </c>
    </row>
    <row r="1102" spans="1:7" ht="24">
      <c r="A1102" s="19" t="s">
        <v>1349</v>
      </c>
      <c r="B1102" s="59" t="s">
        <v>903</v>
      </c>
      <c r="C1102" s="18" t="s">
        <v>278</v>
      </c>
      <c r="D1102" s="18" t="s">
        <v>281</v>
      </c>
      <c r="E1102" s="18" t="s">
        <v>478</v>
      </c>
      <c r="F1102" s="18" t="s">
        <v>1350</v>
      </c>
      <c r="G1102" s="21">
        <v>357.7</v>
      </c>
    </row>
    <row r="1103" spans="1:7" ht="24">
      <c r="A1103" s="19" t="s">
        <v>479</v>
      </c>
      <c r="B1103" s="59" t="s">
        <v>903</v>
      </c>
      <c r="C1103" s="18" t="s">
        <v>278</v>
      </c>
      <c r="D1103" s="18" t="s">
        <v>281</v>
      </c>
      <c r="E1103" s="18" t="s">
        <v>480</v>
      </c>
      <c r="F1103" s="18" t="s">
        <v>384</v>
      </c>
      <c r="G1103" s="21">
        <f>G1104</f>
        <v>38.4</v>
      </c>
    </row>
    <row r="1104" spans="1:7" ht="24">
      <c r="A1104" s="38" t="s">
        <v>165</v>
      </c>
      <c r="B1104" s="59" t="s">
        <v>903</v>
      </c>
      <c r="C1104" s="18" t="s">
        <v>278</v>
      </c>
      <c r="D1104" s="18" t="s">
        <v>281</v>
      </c>
      <c r="E1104" s="18" t="s">
        <v>480</v>
      </c>
      <c r="F1104" s="18" t="s">
        <v>1350</v>
      </c>
      <c r="G1104" s="21">
        <f>G1105</f>
        <v>38.4</v>
      </c>
    </row>
    <row r="1105" spans="1:7" ht="24">
      <c r="A1105" s="19" t="s">
        <v>1349</v>
      </c>
      <c r="B1105" s="59" t="s">
        <v>903</v>
      </c>
      <c r="C1105" s="18" t="s">
        <v>278</v>
      </c>
      <c r="D1105" s="18" t="s">
        <v>281</v>
      </c>
      <c r="E1105" s="18" t="s">
        <v>480</v>
      </c>
      <c r="F1105" s="18" t="s">
        <v>191</v>
      </c>
      <c r="G1105" s="21">
        <v>38.4</v>
      </c>
    </row>
    <row r="1106" spans="1:7" ht="24">
      <c r="A1106" s="19" t="s">
        <v>1206</v>
      </c>
      <c r="B1106" s="59" t="s">
        <v>903</v>
      </c>
      <c r="C1106" s="18" t="s">
        <v>278</v>
      </c>
      <c r="D1106" s="18" t="s">
        <v>281</v>
      </c>
      <c r="E1106" s="18" t="s">
        <v>1207</v>
      </c>
      <c r="F1106" s="18" t="s">
        <v>384</v>
      </c>
      <c r="G1106" s="21">
        <f>G1107</f>
        <v>38.4</v>
      </c>
    </row>
    <row r="1107" spans="1:7" ht="24">
      <c r="A1107" s="38" t="s">
        <v>165</v>
      </c>
      <c r="B1107" s="59" t="s">
        <v>903</v>
      </c>
      <c r="C1107" s="18" t="s">
        <v>278</v>
      </c>
      <c r="D1107" s="18" t="s">
        <v>281</v>
      </c>
      <c r="E1107" s="18" t="s">
        <v>1207</v>
      </c>
      <c r="F1107" s="18" t="s">
        <v>191</v>
      </c>
      <c r="G1107" s="21">
        <f>G1108</f>
        <v>38.4</v>
      </c>
    </row>
    <row r="1108" spans="1:7" ht="24">
      <c r="A1108" s="19" t="s">
        <v>1349</v>
      </c>
      <c r="B1108" s="59" t="s">
        <v>903</v>
      </c>
      <c r="C1108" s="18" t="s">
        <v>278</v>
      </c>
      <c r="D1108" s="18" t="s">
        <v>281</v>
      </c>
      <c r="E1108" s="18" t="s">
        <v>1207</v>
      </c>
      <c r="F1108" s="18" t="s">
        <v>1350</v>
      </c>
      <c r="G1108" s="21">
        <v>38.4</v>
      </c>
    </row>
    <row r="1109" spans="1:7" ht="24">
      <c r="A1109" s="19" t="s">
        <v>1608</v>
      </c>
      <c r="B1109" s="59" t="s">
        <v>903</v>
      </c>
      <c r="C1109" s="18" t="s">
        <v>278</v>
      </c>
      <c r="D1109" s="18" t="s">
        <v>281</v>
      </c>
      <c r="E1109" s="18" t="s">
        <v>1609</v>
      </c>
      <c r="F1109" s="18" t="s">
        <v>384</v>
      </c>
      <c r="G1109" s="21">
        <f>G1110</f>
        <v>35.3</v>
      </c>
    </row>
    <row r="1110" spans="1:7" ht="24">
      <c r="A1110" s="38" t="s">
        <v>165</v>
      </c>
      <c r="B1110" s="59" t="s">
        <v>903</v>
      </c>
      <c r="C1110" s="18" t="s">
        <v>278</v>
      </c>
      <c r="D1110" s="18" t="s">
        <v>281</v>
      </c>
      <c r="E1110" s="18" t="s">
        <v>1609</v>
      </c>
      <c r="F1110" s="18" t="s">
        <v>191</v>
      </c>
      <c r="G1110" s="21">
        <f>G1111</f>
        <v>35.3</v>
      </c>
    </row>
    <row r="1111" spans="1:7" ht="24">
      <c r="A1111" s="19" t="s">
        <v>1349</v>
      </c>
      <c r="B1111" s="59" t="s">
        <v>903</v>
      </c>
      <c r="C1111" s="18" t="s">
        <v>278</v>
      </c>
      <c r="D1111" s="18" t="s">
        <v>281</v>
      </c>
      <c r="E1111" s="18" t="s">
        <v>1609</v>
      </c>
      <c r="F1111" s="18" t="s">
        <v>1350</v>
      </c>
      <c r="G1111" s="21">
        <v>35.3</v>
      </c>
    </row>
    <row r="1112" spans="1:7" ht="24">
      <c r="A1112" s="19" t="s">
        <v>970</v>
      </c>
      <c r="B1112" s="59" t="s">
        <v>903</v>
      </c>
      <c r="C1112" s="18" t="s">
        <v>278</v>
      </c>
      <c r="D1112" s="18" t="s">
        <v>281</v>
      </c>
      <c r="E1112" s="18" t="s">
        <v>971</v>
      </c>
      <c r="F1112" s="18" t="s">
        <v>384</v>
      </c>
      <c r="G1112" s="21">
        <f>G1113</f>
        <v>20</v>
      </c>
    </row>
    <row r="1113" spans="1:7" ht="24">
      <c r="A1113" s="38" t="s">
        <v>165</v>
      </c>
      <c r="B1113" s="59" t="s">
        <v>903</v>
      </c>
      <c r="C1113" s="18" t="s">
        <v>278</v>
      </c>
      <c r="D1113" s="18" t="s">
        <v>281</v>
      </c>
      <c r="E1113" s="18" t="s">
        <v>971</v>
      </c>
      <c r="F1113" s="18" t="s">
        <v>191</v>
      </c>
      <c r="G1113" s="21">
        <f>G1114</f>
        <v>20</v>
      </c>
    </row>
    <row r="1114" spans="1:7" ht="24">
      <c r="A1114" s="19" t="s">
        <v>1349</v>
      </c>
      <c r="B1114" s="59" t="s">
        <v>903</v>
      </c>
      <c r="C1114" s="18" t="s">
        <v>278</v>
      </c>
      <c r="D1114" s="18" t="s">
        <v>281</v>
      </c>
      <c r="E1114" s="18" t="s">
        <v>971</v>
      </c>
      <c r="F1114" s="18" t="s">
        <v>1350</v>
      </c>
      <c r="G1114" s="21">
        <v>20</v>
      </c>
    </row>
    <row r="1115" spans="1:7" ht="24">
      <c r="A1115" s="19" t="s">
        <v>1650</v>
      </c>
      <c r="B1115" s="59" t="s">
        <v>903</v>
      </c>
      <c r="C1115" s="18" t="s">
        <v>278</v>
      </c>
      <c r="D1115" s="18" t="s">
        <v>281</v>
      </c>
      <c r="E1115" s="18" t="s">
        <v>1651</v>
      </c>
      <c r="F1115" s="18" t="s">
        <v>384</v>
      </c>
      <c r="G1115" s="21">
        <f>G1116</f>
        <v>1610.6</v>
      </c>
    </row>
    <row r="1116" spans="1:7" ht="24">
      <c r="A1116" s="38" t="s">
        <v>165</v>
      </c>
      <c r="B1116" s="59" t="s">
        <v>903</v>
      </c>
      <c r="C1116" s="18" t="s">
        <v>278</v>
      </c>
      <c r="D1116" s="18" t="s">
        <v>281</v>
      </c>
      <c r="E1116" s="18" t="s">
        <v>1651</v>
      </c>
      <c r="F1116" s="18" t="s">
        <v>191</v>
      </c>
      <c r="G1116" s="21">
        <f>G1117</f>
        <v>1610.6</v>
      </c>
    </row>
    <row r="1117" spans="1:7" ht="24">
      <c r="A1117" s="19" t="s">
        <v>1349</v>
      </c>
      <c r="B1117" s="59" t="s">
        <v>903</v>
      </c>
      <c r="C1117" s="18" t="s">
        <v>278</v>
      </c>
      <c r="D1117" s="18" t="s">
        <v>281</v>
      </c>
      <c r="E1117" s="18" t="s">
        <v>1651</v>
      </c>
      <c r="F1117" s="18" t="s">
        <v>1350</v>
      </c>
      <c r="G1117" s="21">
        <v>1610.6</v>
      </c>
    </row>
    <row r="1118" spans="1:7" ht="36">
      <c r="A1118" s="19" t="s">
        <v>1810</v>
      </c>
      <c r="B1118" s="59" t="s">
        <v>903</v>
      </c>
      <c r="C1118" s="18" t="s">
        <v>278</v>
      </c>
      <c r="D1118" s="18" t="s">
        <v>281</v>
      </c>
      <c r="E1118" s="18" t="s">
        <v>1652</v>
      </c>
      <c r="F1118" s="18" t="s">
        <v>384</v>
      </c>
      <c r="G1118" s="21">
        <f>G1119</f>
        <v>30.7</v>
      </c>
    </row>
    <row r="1119" spans="1:7" ht="24">
      <c r="A1119" s="38" t="s">
        <v>165</v>
      </c>
      <c r="B1119" s="59" t="s">
        <v>903</v>
      </c>
      <c r="C1119" s="18" t="s">
        <v>278</v>
      </c>
      <c r="D1119" s="18" t="s">
        <v>281</v>
      </c>
      <c r="E1119" s="18" t="s">
        <v>1652</v>
      </c>
      <c r="F1119" s="18" t="s">
        <v>191</v>
      </c>
      <c r="G1119" s="21">
        <f>G1120</f>
        <v>30.7</v>
      </c>
    </row>
    <row r="1120" spans="1:7" ht="24">
      <c r="A1120" s="19" t="s">
        <v>1349</v>
      </c>
      <c r="B1120" s="59" t="s">
        <v>903</v>
      </c>
      <c r="C1120" s="18" t="s">
        <v>278</v>
      </c>
      <c r="D1120" s="18" t="s">
        <v>281</v>
      </c>
      <c r="E1120" s="18" t="s">
        <v>1652</v>
      </c>
      <c r="F1120" s="18" t="s">
        <v>1350</v>
      </c>
      <c r="G1120" s="21">
        <v>30.7</v>
      </c>
    </row>
    <row r="1121" spans="1:7" ht="24.75" customHeight="1" hidden="1">
      <c r="A1121" s="19" t="s">
        <v>54</v>
      </c>
      <c r="B1121" s="59" t="s">
        <v>903</v>
      </c>
      <c r="C1121" s="18" t="s">
        <v>278</v>
      </c>
      <c r="D1121" s="18" t="s">
        <v>281</v>
      </c>
      <c r="E1121" s="18" t="s">
        <v>55</v>
      </c>
      <c r="F1121" s="18" t="s">
        <v>384</v>
      </c>
      <c r="G1121" s="21">
        <f>G1122</f>
        <v>0</v>
      </c>
    </row>
    <row r="1122" spans="1:7" ht="24.75" hidden="1">
      <c r="A1122" s="38" t="s">
        <v>165</v>
      </c>
      <c r="B1122" s="59" t="s">
        <v>903</v>
      </c>
      <c r="C1122" s="18" t="s">
        <v>278</v>
      </c>
      <c r="D1122" s="18" t="s">
        <v>281</v>
      </c>
      <c r="E1122" s="18" t="s">
        <v>55</v>
      </c>
      <c r="F1122" s="18" t="s">
        <v>191</v>
      </c>
      <c r="G1122" s="21"/>
    </row>
    <row r="1123" spans="1:7" ht="24">
      <c r="A1123" s="19" t="s">
        <v>56</v>
      </c>
      <c r="B1123" s="59" t="s">
        <v>903</v>
      </c>
      <c r="C1123" s="18" t="s">
        <v>278</v>
      </c>
      <c r="D1123" s="18" t="s">
        <v>281</v>
      </c>
      <c r="E1123" s="18" t="s">
        <v>57</v>
      </c>
      <c r="F1123" s="18" t="s">
        <v>384</v>
      </c>
      <c r="G1123" s="21">
        <f>G1124</f>
        <v>301</v>
      </c>
    </row>
    <row r="1124" spans="1:7" ht="24">
      <c r="A1124" s="38" t="s">
        <v>165</v>
      </c>
      <c r="B1124" s="59" t="s">
        <v>903</v>
      </c>
      <c r="C1124" s="18" t="s">
        <v>278</v>
      </c>
      <c r="D1124" s="18" t="s">
        <v>281</v>
      </c>
      <c r="E1124" s="18" t="s">
        <v>57</v>
      </c>
      <c r="F1124" s="18" t="s">
        <v>191</v>
      </c>
      <c r="G1124" s="21">
        <f>G1125</f>
        <v>301</v>
      </c>
    </row>
    <row r="1125" spans="1:7" ht="24">
      <c r="A1125" s="19" t="s">
        <v>1349</v>
      </c>
      <c r="B1125" s="59" t="s">
        <v>903</v>
      </c>
      <c r="C1125" s="18" t="s">
        <v>278</v>
      </c>
      <c r="D1125" s="18" t="s">
        <v>281</v>
      </c>
      <c r="E1125" s="18" t="s">
        <v>57</v>
      </c>
      <c r="F1125" s="18" t="s">
        <v>1350</v>
      </c>
      <c r="G1125" s="21">
        <v>301</v>
      </c>
    </row>
    <row r="1126" spans="1:7" ht="24">
      <c r="A1126" s="19" t="s">
        <v>1653</v>
      </c>
      <c r="B1126" s="59" t="s">
        <v>903</v>
      </c>
      <c r="C1126" s="18" t="s">
        <v>278</v>
      </c>
      <c r="D1126" s="18" t="s">
        <v>281</v>
      </c>
      <c r="E1126" s="18" t="s">
        <v>58</v>
      </c>
      <c r="F1126" s="18" t="s">
        <v>384</v>
      </c>
      <c r="G1126" s="21">
        <f>G1127</f>
        <v>1000</v>
      </c>
    </row>
    <row r="1127" spans="1:7" ht="24">
      <c r="A1127" s="38" t="s">
        <v>165</v>
      </c>
      <c r="B1127" s="59" t="s">
        <v>903</v>
      </c>
      <c r="C1127" s="18" t="s">
        <v>278</v>
      </c>
      <c r="D1127" s="18" t="s">
        <v>281</v>
      </c>
      <c r="E1127" s="18" t="s">
        <v>58</v>
      </c>
      <c r="F1127" s="18" t="s">
        <v>191</v>
      </c>
      <c r="G1127" s="21">
        <f>G1128</f>
        <v>1000</v>
      </c>
    </row>
    <row r="1128" spans="1:7" ht="24">
      <c r="A1128" s="19" t="s">
        <v>1349</v>
      </c>
      <c r="B1128" s="59" t="s">
        <v>903</v>
      </c>
      <c r="C1128" s="18" t="s">
        <v>278</v>
      </c>
      <c r="D1128" s="18" t="s">
        <v>281</v>
      </c>
      <c r="E1128" s="18" t="s">
        <v>58</v>
      </c>
      <c r="F1128" s="18" t="s">
        <v>1350</v>
      </c>
      <c r="G1128" s="21">
        <v>1000</v>
      </c>
    </row>
    <row r="1129" spans="1:7" ht="24.75" hidden="1">
      <c r="A1129" s="19" t="s">
        <v>59</v>
      </c>
      <c r="B1129" s="59" t="s">
        <v>903</v>
      </c>
      <c r="C1129" s="18" t="s">
        <v>278</v>
      </c>
      <c r="D1129" s="18" t="s">
        <v>281</v>
      </c>
      <c r="E1129" s="18" t="s">
        <v>986</v>
      </c>
      <c r="F1129" s="18" t="s">
        <v>384</v>
      </c>
      <c r="G1129" s="21">
        <f>G1130</f>
        <v>0</v>
      </c>
    </row>
    <row r="1130" spans="1:7" ht="24.75" hidden="1">
      <c r="A1130" s="38" t="s">
        <v>165</v>
      </c>
      <c r="B1130" s="59" t="s">
        <v>903</v>
      </c>
      <c r="C1130" s="18" t="s">
        <v>278</v>
      </c>
      <c r="D1130" s="18" t="s">
        <v>281</v>
      </c>
      <c r="E1130" s="18" t="s">
        <v>986</v>
      </c>
      <c r="F1130" s="18" t="s">
        <v>191</v>
      </c>
      <c r="G1130" s="21"/>
    </row>
    <row r="1131" spans="1:7" ht="24.75" hidden="1">
      <c r="A1131" s="19" t="s">
        <v>1349</v>
      </c>
      <c r="B1131" s="59" t="s">
        <v>903</v>
      </c>
      <c r="C1131" s="18" t="s">
        <v>278</v>
      </c>
      <c r="D1131" s="18" t="s">
        <v>281</v>
      </c>
      <c r="E1131" s="18" t="s">
        <v>986</v>
      </c>
      <c r="F1131" s="18" t="s">
        <v>1350</v>
      </c>
      <c r="G1131" s="21"/>
    </row>
    <row r="1132" spans="1:7" ht="36.75" customHeight="1" hidden="1">
      <c r="A1132" s="19" t="s">
        <v>802</v>
      </c>
      <c r="B1132" s="59" t="s">
        <v>903</v>
      </c>
      <c r="C1132" s="18" t="s">
        <v>278</v>
      </c>
      <c r="D1132" s="18" t="s">
        <v>281</v>
      </c>
      <c r="E1132" s="18" t="s">
        <v>803</v>
      </c>
      <c r="F1132" s="18"/>
      <c r="G1132" s="21">
        <f>G1133</f>
        <v>0</v>
      </c>
    </row>
    <row r="1133" spans="1:7" ht="21" customHeight="1" hidden="1">
      <c r="A1133" s="19" t="s">
        <v>1005</v>
      </c>
      <c r="B1133" s="59" t="s">
        <v>903</v>
      </c>
      <c r="C1133" s="18" t="s">
        <v>278</v>
      </c>
      <c r="D1133" s="18" t="s">
        <v>281</v>
      </c>
      <c r="E1133" s="18" t="s">
        <v>803</v>
      </c>
      <c r="F1133" s="18" t="s">
        <v>116</v>
      </c>
      <c r="G1133" s="21"/>
    </row>
    <row r="1134" spans="1:7" ht="24">
      <c r="A1134" s="19" t="s">
        <v>1797</v>
      </c>
      <c r="B1134" s="59" t="s">
        <v>903</v>
      </c>
      <c r="C1134" s="18" t="s">
        <v>278</v>
      </c>
      <c r="D1134" s="18" t="s">
        <v>281</v>
      </c>
      <c r="E1134" s="18" t="s">
        <v>1796</v>
      </c>
      <c r="F1134" s="18" t="s">
        <v>384</v>
      </c>
      <c r="G1134" s="21">
        <f>G1135</f>
        <v>3000</v>
      </c>
    </row>
    <row r="1135" spans="1:7" ht="24">
      <c r="A1135" s="38" t="s">
        <v>165</v>
      </c>
      <c r="B1135" s="59" t="s">
        <v>903</v>
      </c>
      <c r="C1135" s="18" t="s">
        <v>278</v>
      </c>
      <c r="D1135" s="18" t="s">
        <v>281</v>
      </c>
      <c r="E1135" s="18" t="s">
        <v>1796</v>
      </c>
      <c r="F1135" s="18" t="s">
        <v>191</v>
      </c>
      <c r="G1135" s="21">
        <f>G1136</f>
        <v>3000</v>
      </c>
    </row>
    <row r="1136" spans="1:7" ht="24">
      <c r="A1136" s="19" t="s">
        <v>1349</v>
      </c>
      <c r="B1136" s="59" t="s">
        <v>903</v>
      </c>
      <c r="C1136" s="18" t="s">
        <v>278</v>
      </c>
      <c r="D1136" s="18" t="s">
        <v>281</v>
      </c>
      <c r="E1136" s="18" t="s">
        <v>1796</v>
      </c>
      <c r="F1136" s="18" t="s">
        <v>1350</v>
      </c>
      <c r="G1136" s="21">
        <v>3000</v>
      </c>
    </row>
    <row r="1137" spans="1:7" ht="24.75" hidden="1">
      <c r="A1137" s="19" t="s">
        <v>466</v>
      </c>
      <c r="B1137" s="59" t="s">
        <v>903</v>
      </c>
      <c r="C1137" s="18" t="s">
        <v>278</v>
      </c>
      <c r="D1137" s="18" t="s">
        <v>281</v>
      </c>
      <c r="E1137" s="18" t="s">
        <v>1490</v>
      </c>
      <c r="F1137" s="18" t="s">
        <v>384</v>
      </c>
      <c r="G1137" s="21">
        <f>G1138</f>
        <v>0</v>
      </c>
    </row>
    <row r="1138" spans="1:7" ht="24.75" hidden="1">
      <c r="A1138" s="38" t="s">
        <v>165</v>
      </c>
      <c r="B1138" s="59" t="s">
        <v>903</v>
      </c>
      <c r="C1138" s="18" t="s">
        <v>278</v>
      </c>
      <c r="D1138" s="18" t="s">
        <v>281</v>
      </c>
      <c r="E1138" s="18" t="s">
        <v>1490</v>
      </c>
      <c r="F1138" s="18" t="s">
        <v>191</v>
      </c>
      <c r="G1138" s="21"/>
    </row>
    <row r="1139" spans="1:7" ht="24">
      <c r="A1139" s="33" t="s">
        <v>360</v>
      </c>
      <c r="B1139" s="59" t="s">
        <v>903</v>
      </c>
      <c r="C1139" s="18" t="s">
        <v>278</v>
      </c>
      <c r="D1139" s="18" t="s">
        <v>281</v>
      </c>
      <c r="E1139" s="18" t="s">
        <v>63</v>
      </c>
      <c r="F1139" s="18"/>
      <c r="G1139" s="21">
        <f>G1140</f>
        <v>466</v>
      </c>
    </row>
    <row r="1140" spans="1:7" ht="24">
      <c r="A1140" s="19" t="s">
        <v>205</v>
      </c>
      <c r="B1140" s="59" t="s">
        <v>903</v>
      </c>
      <c r="C1140" s="18" t="s">
        <v>278</v>
      </c>
      <c r="D1140" s="18" t="s">
        <v>281</v>
      </c>
      <c r="E1140" s="18" t="s">
        <v>63</v>
      </c>
      <c r="F1140" s="18" t="s">
        <v>384</v>
      </c>
      <c r="G1140" s="21">
        <f>G1141</f>
        <v>466</v>
      </c>
    </row>
    <row r="1141" spans="1:7" ht="60">
      <c r="A1141" s="228" t="s">
        <v>1315</v>
      </c>
      <c r="B1141" s="59" t="s">
        <v>903</v>
      </c>
      <c r="C1141" s="18" t="s">
        <v>278</v>
      </c>
      <c r="D1141" s="18" t="s">
        <v>281</v>
      </c>
      <c r="E1141" s="18" t="s">
        <v>206</v>
      </c>
      <c r="F1141" s="18"/>
      <c r="G1141" s="21">
        <f>G1142</f>
        <v>466</v>
      </c>
    </row>
    <row r="1142" spans="1:7" ht="24">
      <c r="A1142" s="19" t="s">
        <v>1411</v>
      </c>
      <c r="B1142" s="59" t="s">
        <v>903</v>
      </c>
      <c r="C1142" s="18" t="s">
        <v>278</v>
      </c>
      <c r="D1142" s="18" t="s">
        <v>281</v>
      </c>
      <c r="E1142" s="18" t="s">
        <v>206</v>
      </c>
      <c r="F1142" s="18" t="s">
        <v>1769</v>
      </c>
      <c r="G1142" s="21">
        <v>466</v>
      </c>
    </row>
    <row r="1143" spans="1:7" ht="15.75" customHeight="1" hidden="1">
      <c r="A1143" s="34" t="s">
        <v>543</v>
      </c>
      <c r="B1143" s="59" t="s">
        <v>903</v>
      </c>
      <c r="C1143" s="18" t="s">
        <v>278</v>
      </c>
      <c r="D1143" s="18" t="s">
        <v>281</v>
      </c>
      <c r="E1143" s="18" t="s">
        <v>899</v>
      </c>
      <c r="F1143" s="18"/>
      <c r="G1143" s="21">
        <f>G1144</f>
        <v>0</v>
      </c>
    </row>
    <row r="1144" spans="1:7" ht="28.5" customHeight="1" hidden="1">
      <c r="A1144" s="19" t="s">
        <v>61</v>
      </c>
      <c r="B1144" s="59" t="s">
        <v>903</v>
      </c>
      <c r="C1144" s="18" t="s">
        <v>278</v>
      </c>
      <c r="D1144" s="18" t="s">
        <v>281</v>
      </c>
      <c r="E1144" s="18" t="s">
        <v>899</v>
      </c>
      <c r="F1144" s="18" t="s">
        <v>1795</v>
      </c>
      <c r="G1144" s="21"/>
    </row>
    <row r="1145" spans="1:7" ht="24.75" hidden="1">
      <c r="A1145" s="19" t="s">
        <v>674</v>
      </c>
      <c r="B1145" s="59" t="s">
        <v>903</v>
      </c>
      <c r="C1145" s="18" t="s">
        <v>278</v>
      </c>
      <c r="D1145" s="18" t="s">
        <v>281</v>
      </c>
      <c r="E1145" s="18" t="s">
        <v>206</v>
      </c>
      <c r="F1145" s="18" t="s">
        <v>675</v>
      </c>
      <c r="G1145" s="21"/>
    </row>
    <row r="1146" spans="1:7" ht="19.5" customHeight="1" hidden="1">
      <c r="A1146" s="19" t="s">
        <v>1700</v>
      </c>
      <c r="B1146" s="59" t="s">
        <v>903</v>
      </c>
      <c r="C1146" s="18" t="s">
        <v>278</v>
      </c>
      <c r="D1146" s="18" t="s">
        <v>281</v>
      </c>
      <c r="E1146" s="18" t="s">
        <v>24</v>
      </c>
      <c r="F1146" s="18" t="s">
        <v>116</v>
      </c>
      <c r="G1146" s="21"/>
    </row>
    <row r="1147" spans="1:7" ht="24">
      <c r="A1147" s="19" t="s">
        <v>61</v>
      </c>
      <c r="B1147" s="59" t="s">
        <v>903</v>
      </c>
      <c r="C1147" s="18" t="s">
        <v>278</v>
      </c>
      <c r="D1147" s="18" t="s">
        <v>281</v>
      </c>
      <c r="E1147" s="18" t="s">
        <v>1431</v>
      </c>
      <c r="F1147" s="18" t="s">
        <v>384</v>
      </c>
      <c r="G1147" s="21">
        <f>G1148</f>
        <v>35601</v>
      </c>
    </row>
    <row r="1148" spans="1:7" ht="30.75" customHeight="1">
      <c r="A1148" s="19" t="s">
        <v>61</v>
      </c>
      <c r="B1148" s="59" t="s">
        <v>903</v>
      </c>
      <c r="C1148" s="18" t="s">
        <v>278</v>
      </c>
      <c r="D1148" s="18" t="s">
        <v>281</v>
      </c>
      <c r="E1148" s="18" t="s">
        <v>1022</v>
      </c>
      <c r="F1148" s="18" t="s">
        <v>384</v>
      </c>
      <c r="G1148" s="61">
        <f>G1149</f>
        <v>35601</v>
      </c>
    </row>
    <row r="1149" spans="1:7" ht="24">
      <c r="A1149" s="302" t="s">
        <v>1456</v>
      </c>
      <c r="B1149" s="59" t="s">
        <v>903</v>
      </c>
      <c r="C1149" s="18" t="s">
        <v>278</v>
      </c>
      <c r="D1149" s="18" t="s">
        <v>281</v>
      </c>
      <c r="E1149" s="18" t="s">
        <v>1022</v>
      </c>
      <c r="F1149" s="18" t="s">
        <v>1457</v>
      </c>
      <c r="G1149" s="37">
        <f>G1150</f>
        <v>35601</v>
      </c>
    </row>
    <row r="1150" spans="1:7" ht="24">
      <c r="A1150" s="19" t="s">
        <v>166</v>
      </c>
      <c r="B1150" s="59" t="s">
        <v>903</v>
      </c>
      <c r="C1150" s="18" t="s">
        <v>278</v>
      </c>
      <c r="D1150" s="18" t="s">
        <v>281</v>
      </c>
      <c r="E1150" s="18" t="s">
        <v>1022</v>
      </c>
      <c r="F1150" s="18" t="s">
        <v>167</v>
      </c>
      <c r="G1150" s="37">
        <v>35601</v>
      </c>
    </row>
    <row r="1151" spans="1:7" ht="24.75" hidden="1">
      <c r="A1151" s="19" t="s">
        <v>25</v>
      </c>
      <c r="B1151" s="59" t="s">
        <v>903</v>
      </c>
      <c r="C1151" s="18" t="s">
        <v>278</v>
      </c>
      <c r="D1151" s="18" t="s">
        <v>281</v>
      </c>
      <c r="E1151" s="18" t="s">
        <v>1458</v>
      </c>
      <c r="F1151" s="18" t="s">
        <v>384</v>
      </c>
      <c r="G1151" s="21" t="s">
        <v>582</v>
      </c>
    </row>
    <row r="1152" spans="1:7" ht="24.75" hidden="1">
      <c r="A1152" s="38" t="s">
        <v>1456</v>
      </c>
      <c r="B1152" s="59" t="s">
        <v>903</v>
      </c>
      <c r="C1152" s="18" t="s">
        <v>278</v>
      </c>
      <c r="D1152" s="18" t="s">
        <v>281</v>
      </c>
      <c r="E1152" s="18" t="s">
        <v>1458</v>
      </c>
      <c r="F1152" s="18" t="s">
        <v>1457</v>
      </c>
      <c r="G1152" s="21"/>
    </row>
    <row r="1153" spans="1:7" ht="24.75" hidden="1">
      <c r="A1153" s="19" t="s">
        <v>1459</v>
      </c>
      <c r="B1153" s="59" t="s">
        <v>903</v>
      </c>
      <c r="C1153" s="18" t="s">
        <v>278</v>
      </c>
      <c r="D1153" s="18" t="s">
        <v>281</v>
      </c>
      <c r="E1153" s="18" t="s">
        <v>1458</v>
      </c>
      <c r="F1153" s="18" t="s">
        <v>1455</v>
      </c>
      <c r="G1153" s="21"/>
    </row>
    <row r="1154" spans="1:7" ht="15">
      <c r="A1154" s="34" t="s">
        <v>808</v>
      </c>
      <c r="B1154" s="59" t="s">
        <v>903</v>
      </c>
      <c r="C1154" s="18" t="s">
        <v>278</v>
      </c>
      <c r="D1154" s="18" t="s">
        <v>281</v>
      </c>
      <c r="E1154" s="18" t="s">
        <v>807</v>
      </c>
      <c r="F1154" s="18"/>
      <c r="G1154" s="21">
        <f>G1155+G1160+G1162</f>
        <v>9505.3</v>
      </c>
    </row>
    <row r="1155" spans="1:7" ht="24">
      <c r="A1155" s="227" t="s">
        <v>1281</v>
      </c>
      <c r="B1155" s="59" t="s">
        <v>903</v>
      </c>
      <c r="C1155" s="18" t="s">
        <v>278</v>
      </c>
      <c r="D1155" s="18" t="s">
        <v>281</v>
      </c>
      <c r="E1155" s="18" t="s">
        <v>1096</v>
      </c>
      <c r="F1155" s="18" t="s">
        <v>384</v>
      </c>
      <c r="G1155" s="21">
        <f>G1156</f>
        <v>3984</v>
      </c>
    </row>
    <row r="1156" spans="1:7" ht="24">
      <c r="A1156" s="285" t="s">
        <v>1456</v>
      </c>
      <c r="B1156" s="59" t="s">
        <v>903</v>
      </c>
      <c r="C1156" s="18" t="s">
        <v>278</v>
      </c>
      <c r="D1156" s="18" t="s">
        <v>281</v>
      </c>
      <c r="E1156" s="18" t="s">
        <v>1096</v>
      </c>
      <c r="F1156" s="18" t="s">
        <v>1457</v>
      </c>
      <c r="G1156" s="21">
        <f>G1157+G1158+G1159</f>
        <v>3984</v>
      </c>
    </row>
    <row r="1157" spans="1:7" ht="28.5" customHeight="1">
      <c r="A1157" s="227" t="s">
        <v>297</v>
      </c>
      <c r="B1157" s="59" t="s">
        <v>903</v>
      </c>
      <c r="C1157" s="18" t="s">
        <v>278</v>
      </c>
      <c r="D1157" s="18" t="s">
        <v>281</v>
      </c>
      <c r="E1157" s="18" t="s">
        <v>1096</v>
      </c>
      <c r="F1157" s="18" t="s">
        <v>1350</v>
      </c>
      <c r="G1157" s="21">
        <v>3000</v>
      </c>
    </row>
    <row r="1158" spans="1:7" ht="33.75" customHeight="1">
      <c r="A1158" s="228" t="s">
        <v>1410</v>
      </c>
      <c r="B1158" s="59" t="s">
        <v>903</v>
      </c>
      <c r="C1158" s="18" t="s">
        <v>278</v>
      </c>
      <c r="D1158" s="18" t="s">
        <v>281</v>
      </c>
      <c r="E1158" s="18" t="s">
        <v>1096</v>
      </c>
      <c r="F1158" s="18" t="s">
        <v>1769</v>
      </c>
      <c r="G1158" s="21">
        <v>250</v>
      </c>
    </row>
    <row r="1159" spans="1:7" ht="51.75" customHeight="1">
      <c r="A1159" s="228" t="s">
        <v>1262</v>
      </c>
      <c r="B1159" s="59" t="s">
        <v>903</v>
      </c>
      <c r="C1159" s="18" t="s">
        <v>278</v>
      </c>
      <c r="D1159" s="18" t="s">
        <v>281</v>
      </c>
      <c r="E1159" s="18" t="s">
        <v>1096</v>
      </c>
      <c r="F1159" s="18" t="s">
        <v>1769</v>
      </c>
      <c r="G1159" s="21">
        <v>734</v>
      </c>
    </row>
    <row r="1160" spans="1:7" ht="31.5" customHeight="1">
      <c r="A1160" s="19" t="s">
        <v>295</v>
      </c>
      <c r="B1160" s="59" t="s">
        <v>903</v>
      </c>
      <c r="C1160" s="18" t="s">
        <v>278</v>
      </c>
      <c r="D1160" s="18" t="s">
        <v>281</v>
      </c>
      <c r="E1160" s="18" t="s">
        <v>1095</v>
      </c>
      <c r="F1160" s="18" t="s">
        <v>384</v>
      </c>
      <c r="G1160" s="21">
        <f>G1161</f>
        <v>3200</v>
      </c>
    </row>
    <row r="1161" spans="1:7" ht="15.75" customHeight="1">
      <c r="A1161" s="19" t="s">
        <v>419</v>
      </c>
      <c r="B1161" s="59" t="s">
        <v>903</v>
      </c>
      <c r="C1161" s="18" t="s">
        <v>278</v>
      </c>
      <c r="D1161" s="18" t="s">
        <v>281</v>
      </c>
      <c r="E1161" s="18" t="s">
        <v>1095</v>
      </c>
      <c r="F1161" s="18" t="s">
        <v>1153</v>
      </c>
      <c r="G1161" s="21">
        <v>3200</v>
      </c>
    </row>
    <row r="1162" spans="1:7" ht="50.25" customHeight="1">
      <c r="A1162" s="256" t="s">
        <v>147</v>
      </c>
      <c r="B1162" s="59" t="s">
        <v>903</v>
      </c>
      <c r="C1162" s="18" t="s">
        <v>278</v>
      </c>
      <c r="D1162" s="18" t="s">
        <v>281</v>
      </c>
      <c r="E1162" s="18" t="s">
        <v>853</v>
      </c>
      <c r="F1162" s="18" t="s">
        <v>384</v>
      </c>
      <c r="G1162" s="21">
        <f>G1163</f>
        <v>2321.3</v>
      </c>
    </row>
    <row r="1163" spans="1:7" ht="19.5" customHeight="1">
      <c r="A1163" s="19" t="s">
        <v>1459</v>
      </c>
      <c r="B1163" s="59" t="s">
        <v>903</v>
      </c>
      <c r="C1163" s="18" t="s">
        <v>278</v>
      </c>
      <c r="D1163" s="18" t="s">
        <v>281</v>
      </c>
      <c r="E1163" s="18" t="s">
        <v>853</v>
      </c>
      <c r="F1163" s="18" t="s">
        <v>1455</v>
      </c>
      <c r="G1163" s="21">
        <v>2321.3</v>
      </c>
    </row>
    <row r="1164" spans="1:7" ht="18.75" customHeight="1" hidden="1">
      <c r="A1164" s="32" t="s">
        <v>26</v>
      </c>
      <c r="B1164" s="59" t="s">
        <v>903</v>
      </c>
      <c r="C1164" s="18" t="s">
        <v>278</v>
      </c>
      <c r="D1164" s="18" t="s">
        <v>319</v>
      </c>
      <c r="E1164" s="255"/>
      <c r="F1164" s="18"/>
      <c r="G1164" s="21">
        <f>G1165</f>
        <v>0</v>
      </c>
    </row>
    <row r="1165" spans="1:7" ht="15.75" customHeight="1" hidden="1">
      <c r="A1165" s="34" t="s">
        <v>1427</v>
      </c>
      <c r="B1165" s="59" t="s">
        <v>903</v>
      </c>
      <c r="C1165" s="18" t="s">
        <v>278</v>
      </c>
      <c r="D1165" s="18" t="s">
        <v>319</v>
      </c>
      <c r="E1165" s="306" t="s">
        <v>1426</v>
      </c>
      <c r="F1165" s="18"/>
      <c r="G1165" s="21">
        <f>G1166</f>
        <v>0</v>
      </c>
    </row>
    <row r="1166" spans="1:7" ht="42" customHeight="1" hidden="1">
      <c r="A1166" s="38" t="s">
        <v>335</v>
      </c>
      <c r="B1166" s="59" t="s">
        <v>903</v>
      </c>
      <c r="C1166" s="18" t="s">
        <v>278</v>
      </c>
      <c r="D1166" s="18" t="s">
        <v>319</v>
      </c>
      <c r="E1166" s="18" t="s">
        <v>991</v>
      </c>
      <c r="F1166" s="18" t="s">
        <v>384</v>
      </c>
      <c r="G1166" s="21">
        <f>G1167</f>
        <v>0</v>
      </c>
    </row>
    <row r="1167" spans="1:7" ht="18" customHeight="1" hidden="1">
      <c r="A1167" s="38" t="s">
        <v>1588</v>
      </c>
      <c r="B1167" s="59" t="s">
        <v>903</v>
      </c>
      <c r="C1167" s="18" t="s">
        <v>278</v>
      </c>
      <c r="D1167" s="18" t="s">
        <v>319</v>
      </c>
      <c r="E1167" s="18" t="s">
        <v>991</v>
      </c>
      <c r="F1167" s="18" t="s">
        <v>1581</v>
      </c>
      <c r="G1167" s="21"/>
    </row>
    <row r="1168" spans="1:7" ht="23.25" customHeight="1" hidden="1">
      <c r="A1168" s="25" t="s">
        <v>1376</v>
      </c>
      <c r="B1168" s="59" t="s">
        <v>903</v>
      </c>
      <c r="C1168" s="35" t="s">
        <v>109</v>
      </c>
      <c r="D1168" s="24"/>
      <c r="E1168" s="24"/>
      <c r="F1168" s="24"/>
      <c r="G1168" s="21">
        <f>G1169</f>
        <v>0</v>
      </c>
    </row>
    <row r="1169" spans="1:7" ht="26.25" customHeight="1" hidden="1">
      <c r="A1169" s="32" t="s">
        <v>1377</v>
      </c>
      <c r="B1169" s="59" t="s">
        <v>903</v>
      </c>
      <c r="C1169" s="28" t="s">
        <v>109</v>
      </c>
      <c r="D1169" s="28" t="s">
        <v>539</v>
      </c>
      <c r="E1169" s="28"/>
      <c r="F1169" s="28"/>
      <c r="G1169" s="21">
        <f>G1170</f>
        <v>0</v>
      </c>
    </row>
    <row r="1170" spans="1:7" ht="24" customHeight="1" hidden="1">
      <c r="A1170" s="40" t="s">
        <v>867</v>
      </c>
      <c r="B1170" s="59" t="s">
        <v>903</v>
      </c>
      <c r="C1170" s="18" t="s">
        <v>109</v>
      </c>
      <c r="D1170" s="18" t="s">
        <v>539</v>
      </c>
      <c r="E1170" s="18" t="s">
        <v>113</v>
      </c>
      <c r="F1170" s="18"/>
      <c r="G1170" s="21">
        <f>G1171</f>
        <v>0</v>
      </c>
    </row>
    <row r="1171" spans="1:7" ht="34.5" customHeight="1" hidden="1">
      <c r="A1171" s="81" t="s">
        <v>350</v>
      </c>
      <c r="B1171" s="59" t="s">
        <v>903</v>
      </c>
      <c r="C1171" s="18" t="s">
        <v>109</v>
      </c>
      <c r="D1171" s="18" t="s">
        <v>539</v>
      </c>
      <c r="E1171" s="18" t="s">
        <v>1031</v>
      </c>
      <c r="F1171" s="18" t="s">
        <v>384</v>
      </c>
      <c r="G1171" s="21">
        <f>G1172</f>
        <v>0</v>
      </c>
    </row>
    <row r="1172" spans="1:7" ht="18.75" customHeight="1" hidden="1">
      <c r="A1172" s="81" t="s">
        <v>1058</v>
      </c>
      <c r="B1172" s="59" t="s">
        <v>903</v>
      </c>
      <c r="C1172" s="18" t="s">
        <v>109</v>
      </c>
      <c r="D1172" s="18" t="s">
        <v>539</v>
      </c>
      <c r="E1172" s="18" t="s">
        <v>1031</v>
      </c>
      <c r="F1172" s="18" t="s">
        <v>1589</v>
      </c>
      <c r="G1172" s="21"/>
    </row>
    <row r="1173" spans="1:7" ht="22.5" customHeight="1" hidden="1">
      <c r="A1173" s="33" t="s">
        <v>2</v>
      </c>
      <c r="B1173" s="59" t="s">
        <v>903</v>
      </c>
      <c r="C1173" s="28" t="s">
        <v>109</v>
      </c>
      <c r="D1173" s="28" t="s">
        <v>539</v>
      </c>
      <c r="E1173" s="18" t="s">
        <v>3</v>
      </c>
      <c r="F1173" s="18"/>
      <c r="G1173" s="21">
        <f>G1174</f>
        <v>0</v>
      </c>
    </row>
    <row r="1174" spans="1:7" ht="19.5" customHeight="1" hidden="1">
      <c r="A1174" s="19" t="s">
        <v>912</v>
      </c>
      <c r="B1174" s="59" t="s">
        <v>903</v>
      </c>
      <c r="C1174" s="28" t="s">
        <v>109</v>
      </c>
      <c r="D1174" s="28" t="s">
        <v>539</v>
      </c>
      <c r="E1174" s="18" t="s">
        <v>1182</v>
      </c>
      <c r="F1174" s="18" t="s">
        <v>384</v>
      </c>
      <c r="G1174" s="21">
        <f>G1176</f>
        <v>0</v>
      </c>
    </row>
    <row r="1175" spans="1:7" ht="22.5" customHeight="1" hidden="1">
      <c r="A1175" s="19" t="s">
        <v>1274</v>
      </c>
      <c r="B1175" s="59" t="s">
        <v>903</v>
      </c>
      <c r="C1175" s="28" t="s">
        <v>109</v>
      </c>
      <c r="D1175" s="28" t="s">
        <v>539</v>
      </c>
      <c r="E1175" s="18" t="s">
        <v>1182</v>
      </c>
      <c r="F1175" s="18" t="s">
        <v>1275</v>
      </c>
      <c r="G1175" s="21"/>
    </row>
    <row r="1176" spans="1:7" ht="23.25" customHeight="1" hidden="1">
      <c r="A1176" s="19" t="s">
        <v>934</v>
      </c>
      <c r="B1176" s="59" t="s">
        <v>903</v>
      </c>
      <c r="C1176" s="28" t="s">
        <v>109</v>
      </c>
      <c r="D1176" s="28" t="s">
        <v>539</v>
      </c>
      <c r="E1176" s="18" t="s">
        <v>1182</v>
      </c>
      <c r="F1176" s="18" t="s">
        <v>935</v>
      </c>
      <c r="G1176" s="21">
        <f>25437+46395-71832</f>
        <v>0</v>
      </c>
    </row>
    <row r="1177" spans="1:7" ht="15">
      <c r="A1177" s="103" t="s">
        <v>1375</v>
      </c>
      <c r="B1177" s="59" t="s">
        <v>903</v>
      </c>
      <c r="C1177" s="60" t="s">
        <v>283</v>
      </c>
      <c r="D1177" s="18"/>
      <c r="E1177" s="18"/>
      <c r="F1177" s="18"/>
      <c r="G1177" s="21">
        <f>G1178+G1182</f>
        <v>19455.3</v>
      </c>
    </row>
    <row r="1178" spans="1:7" ht="15">
      <c r="A1178" s="202" t="s">
        <v>1505</v>
      </c>
      <c r="B1178" s="59" t="s">
        <v>903</v>
      </c>
      <c r="C1178" s="18" t="s">
        <v>283</v>
      </c>
      <c r="D1178" s="18" t="s">
        <v>539</v>
      </c>
      <c r="E1178" s="22"/>
      <c r="F1178" s="22"/>
      <c r="G1178" s="21">
        <f>G1179</f>
        <v>10388</v>
      </c>
    </row>
    <row r="1179" spans="1:7" ht="15">
      <c r="A1179" s="33" t="s">
        <v>1699</v>
      </c>
      <c r="B1179" s="59" t="s">
        <v>903</v>
      </c>
      <c r="C1179" s="18" t="s">
        <v>283</v>
      </c>
      <c r="D1179" s="18" t="s">
        <v>539</v>
      </c>
      <c r="E1179" s="18" t="s">
        <v>1794</v>
      </c>
      <c r="F1179" s="18"/>
      <c r="G1179" s="21">
        <f>G1180</f>
        <v>10388</v>
      </c>
    </row>
    <row r="1180" spans="1:7" ht="24">
      <c r="A1180" s="19" t="s">
        <v>35</v>
      </c>
      <c r="B1180" s="59" t="s">
        <v>903</v>
      </c>
      <c r="C1180" s="18" t="s">
        <v>283</v>
      </c>
      <c r="D1180" s="18" t="s">
        <v>539</v>
      </c>
      <c r="E1180" s="18" t="s">
        <v>36</v>
      </c>
      <c r="F1180" s="18" t="s">
        <v>384</v>
      </c>
      <c r="G1180" s="21">
        <f>G1181</f>
        <v>10388</v>
      </c>
    </row>
    <row r="1181" spans="1:7" ht="24">
      <c r="A1181" s="38" t="s">
        <v>1579</v>
      </c>
      <c r="B1181" s="59" t="s">
        <v>903</v>
      </c>
      <c r="C1181" s="18" t="s">
        <v>283</v>
      </c>
      <c r="D1181" s="18" t="s">
        <v>539</v>
      </c>
      <c r="E1181" s="18" t="s">
        <v>36</v>
      </c>
      <c r="F1181" s="18" t="s">
        <v>1580</v>
      </c>
      <c r="G1181" s="21">
        <v>10388</v>
      </c>
    </row>
    <row r="1182" spans="1:7" ht="15">
      <c r="A1182" s="43" t="s">
        <v>1506</v>
      </c>
      <c r="B1182" s="59" t="s">
        <v>903</v>
      </c>
      <c r="C1182" s="18" t="s">
        <v>283</v>
      </c>
      <c r="D1182" s="18" t="s">
        <v>465</v>
      </c>
      <c r="E1182" s="18"/>
      <c r="F1182" s="18"/>
      <c r="G1182" s="21">
        <f>G1183</f>
        <v>9067.3</v>
      </c>
    </row>
    <row r="1183" spans="1:7" ht="24">
      <c r="A1183" s="39" t="s">
        <v>1495</v>
      </c>
      <c r="B1183" s="59" t="s">
        <v>903</v>
      </c>
      <c r="C1183" s="18" t="s">
        <v>283</v>
      </c>
      <c r="D1183" s="18" t="s">
        <v>465</v>
      </c>
      <c r="E1183" s="18" t="s">
        <v>1496</v>
      </c>
      <c r="F1183" s="18"/>
      <c r="G1183" s="21">
        <f>G1184</f>
        <v>9067.3</v>
      </c>
    </row>
    <row r="1184" spans="1:7" ht="24">
      <c r="A1184" s="19" t="s">
        <v>5</v>
      </c>
      <c r="B1184" s="59" t="s">
        <v>903</v>
      </c>
      <c r="C1184" s="18" t="s">
        <v>283</v>
      </c>
      <c r="D1184" s="18" t="s">
        <v>465</v>
      </c>
      <c r="E1184" s="18" t="s">
        <v>6</v>
      </c>
      <c r="F1184" s="18" t="s">
        <v>384</v>
      </c>
      <c r="G1184" s="21">
        <f>G1185</f>
        <v>9067.3</v>
      </c>
    </row>
    <row r="1185" spans="1:7" ht="24">
      <c r="A1185" s="38" t="s">
        <v>1579</v>
      </c>
      <c r="B1185" s="59" t="s">
        <v>903</v>
      </c>
      <c r="C1185" s="18" t="s">
        <v>283</v>
      </c>
      <c r="D1185" s="18" t="s">
        <v>465</v>
      </c>
      <c r="E1185" s="18" t="s">
        <v>6</v>
      </c>
      <c r="F1185" s="18" t="s">
        <v>1580</v>
      </c>
      <c r="G1185" s="21">
        <f>5516+2046.3+1505</f>
        <v>9067.3</v>
      </c>
    </row>
    <row r="1186" spans="1:7" ht="15">
      <c r="A1186" s="32" t="s">
        <v>1585</v>
      </c>
      <c r="B1186" s="59" t="s">
        <v>903</v>
      </c>
      <c r="C1186" s="18" t="s">
        <v>1512</v>
      </c>
      <c r="D1186" s="18" t="s">
        <v>274</v>
      </c>
      <c r="E1186" s="18"/>
      <c r="F1186" s="18"/>
      <c r="G1186" s="21">
        <f>G1187</f>
        <v>120071</v>
      </c>
    </row>
    <row r="1187" spans="1:7" ht="24">
      <c r="A1187" s="33" t="s">
        <v>1374</v>
      </c>
      <c r="B1187" s="59" t="s">
        <v>903</v>
      </c>
      <c r="C1187" s="18" t="s">
        <v>1512</v>
      </c>
      <c r="D1187" s="18" t="s">
        <v>539</v>
      </c>
      <c r="E1187" s="18" t="s">
        <v>587</v>
      </c>
      <c r="F1187" s="18"/>
      <c r="G1187" s="21">
        <f>G1188+G1189</f>
        <v>120071</v>
      </c>
    </row>
    <row r="1188" spans="1:7" ht="24">
      <c r="A1188" s="19" t="s">
        <v>331</v>
      </c>
      <c r="B1188" s="59" t="s">
        <v>903</v>
      </c>
      <c r="C1188" s="18" t="s">
        <v>1512</v>
      </c>
      <c r="D1188" s="18" t="s">
        <v>539</v>
      </c>
      <c r="E1188" s="18" t="s">
        <v>209</v>
      </c>
      <c r="F1188" s="18" t="s">
        <v>332</v>
      </c>
      <c r="G1188" s="21">
        <v>30000</v>
      </c>
    </row>
    <row r="1189" spans="1:7" ht="36">
      <c r="A1189" s="19" t="s">
        <v>1529</v>
      </c>
      <c r="B1189" s="59" t="s">
        <v>903</v>
      </c>
      <c r="C1189" s="18" t="s">
        <v>1512</v>
      </c>
      <c r="D1189" s="18" t="s">
        <v>539</v>
      </c>
      <c r="E1189" s="18" t="s">
        <v>209</v>
      </c>
      <c r="F1189" s="18" t="s">
        <v>1791</v>
      </c>
      <c r="G1189" s="21">
        <v>90071</v>
      </c>
    </row>
    <row r="1190" spans="1:7" ht="38.25">
      <c r="A1190" s="25" t="s">
        <v>355</v>
      </c>
      <c r="B1190" s="59" t="s">
        <v>903</v>
      </c>
      <c r="C1190" s="22" t="s">
        <v>1425</v>
      </c>
      <c r="D1190" s="24"/>
      <c r="E1190" s="24"/>
      <c r="F1190" s="24"/>
      <c r="G1190" s="21">
        <f>G1191</f>
        <v>103496</v>
      </c>
    </row>
    <row r="1191" spans="1:7" ht="15">
      <c r="A1191" s="32" t="s">
        <v>358</v>
      </c>
      <c r="B1191" s="59" t="s">
        <v>903</v>
      </c>
      <c r="C1191" s="28" t="s">
        <v>1425</v>
      </c>
      <c r="D1191" s="28" t="s">
        <v>281</v>
      </c>
      <c r="E1191" s="28"/>
      <c r="F1191" s="28"/>
      <c r="G1191" s="21">
        <f>G1192</f>
        <v>103496</v>
      </c>
    </row>
    <row r="1192" spans="1:7" ht="36">
      <c r="A1192" s="38" t="s">
        <v>892</v>
      </c>
      <c r="B1192" s="59" t="s">
        <v>903</v>
      </c>
      <c r="C1192" s="28" t="s">
        <v>1425</v>
      </c>
      <c r="D1192" s="28" t="s">
        <v>281</v>
      </c>
      <c r="E1192" s="28" t="s">
        <v>893</v>
      </c>
      <c r="F1192" s="28" t="s">
        <v>384</v>
      </c>
      <c r="G1192" s="21">
        <f>G1193</f>
        <v>103496</v>
      </c>
    </row>
    <row r="1193" spans="1:7" ht="36">
      <c r="A1193" s="38" t="s">
        <v>1673</v>
      </c>
      <c r="B1193" s="59" t="s">
        <v>903</v>
      </c>
      <c r="C1193" s="28" t="s">
        <v>1425</v>
      </c>
      <c r="D1193" s="28" t="s">
        <v>281</v>
      </c>
      <c r="E1193" s="28" t="s">
        <v>893</v>
      </c>
      <c r="F1193" s="28" t="s">
        <v>1674</v>
      </c>
      <c r="G1193" s="21">
        <v>103496</v>
      </c>
    </row>
    <row r="1194" spans="1:7" ht="15.75">
      <c r="A1194" s="56" t="s">
        <v>1664</v>
      </c>
      <c r="B1194" s="57" t="s">
        <v>1406</v>
      </c>
      <c r="C1194" s="57"/>
      <c r="D1194" s="57"/>
      <c r="E1194" s="57"/>
      <c r="F1194" s="57"/>
      <c r="G1194" s="58">
        <f>G1195</f>
        <v>20928</v>
      </c>
    </row>
    <row r="1195" spans="1:7" ht="15">
      <c r="A1195" s="294" t="s">
        <v>1386</v>
      </c>
      <c r="B1195" s="59" t="s">
        <v>1406</v>
      </c>
      <c r="C1195" s="18" t="s">
        <v>539</v>
      </c>
      <c r="D1195" s="18"/>
      <c r="E1195" s="18"/>
      <c r="F1195" s="18"/>
      <c r="G1195" s="21">
        <f>G1196+G1201+G1213</f>
        <v>20928</v>
      </c>
    </row>
    <row r="1196" spans="1:7" ht="24">
      <c r="A1196" s="284" t="s">
        <v>1655</v>
      </c>
      <c r="B1196" s="59" t="s">
        <v>1406</v>
      </c>
      <c r="C1196" s="18" t="s">
        <v>539</v>
      </c>
      <c r="D1196" s="60" t="s">
        <v>465</v>
      </c>
      <c r="E1196" s="18"/>
      <c r="F1196" s="18"/>
      <c r="G1196" s="21">
        <f>G1197</f>
        <v>2955.6</v>
      </c>
    </row>
    <row r="1197" spans="1:7" ht="42" customHeight="1">
      <c r="A1197" s="33" t="s">
        <v>1336</v>
      </c>
      <c r="B1197" s="59" t="s">
        <v>1406</v>
      </c>
      <c r="C1197" s="60" t="s">
        <v>539</v>
      </c>
      <c r="D1197" s="60" t="s">
        <v>465</v>
      </c>
      <c r="E1197" s="18" t="s">
        <v>1337</v>
      </c>
      <c r="F1197" s="60"/>
      <c r="G1197" s="21">
        <f>G1198</f>
        <v>2955.6</v>
      </c>
    </row>
    <row r="1198" spans="1:7" ht="24">
      <c r="A1198" s="285" t="s">
        <v>1089</v>
      </c>
      <c r="B1198" s="59" t="s">
        <v>1406</v>
      </c>
      <c r="C1198" s="60" t="s">
        <v>539</v>
      </c>
      <c r="D1198" s="60" t="s">
        <v>465</v>
      </c>
      <c r="E1198" s="18" t="s">
        <v>181</v>
      </c>
      <c r="F1198" s="60" t="s">
        <v>384</v>
      </c>
      <c r="G1198" s="21">
        <f>G1199+G1200</f>
        <v>2955.6</v>
      </c>
    </row>
    <row r="1199" spans="1:7" ht="24">
      <c r="A1199" s="285" t="s">
        <v>1739</v>
      </c>
      <c r="B1199" s="59" t="s">
        <v>1406</v>
      </c>
      <c r="C1199" s="60" t="s">
        <v>539</v>
      </c>
      <c r="D1199" s="60" t="s">
        <v>465</v>
      </c>
      <c r="E1199" s="18" t="s">
        <v>181</v>
      </c>
      <c r="F1199" s="60" t="s">
        <v>614</v>
      </c>
      <c r="G1199" s="21">
        <f>3119.6-328</f>
        <v>2791.6</v>
      </c>
    </row>
    <row r="1200" spans="1:7" ht="24">
      <c r="A1200" s="285" t="s">
        <v>615</v>
      </c>
      <c r="B1200" s="59" t="s">
        <v>1406</v>
      </c>
      <c r="C1200" s="60" t="s">
        <v>539</v>
      </c>
      <c r="D1200" s="60" t="s">
        <v>465</v>
      </c>
      <c r="E1200" s="18" t="s">
        <v>181</v>
      </c>
      <c r="F1200" s="60" t="s">
        <v>616</v>
      </c>
      <c r="G1200" s="21">
        <v>164</v>
      </c>
    </row>
    <row r="1201" spans="1:7" ht="37.5" customHeight="1">
      <c r="A1201" s="32" t="s">
        <v>490</v>
      </c>
      <c r="B1201" s="59" t="s">
        <v>1406</v>
      </c>
      <c r="C1201" s="18" t="s">
        <v>539</v>
      </c>
      <c r="D1201" s="18" t="s">
        <v>281</v>
      </c>
      <c r="E1201" s="18"/>
      <c r="F1201" s="18"/>
      <c r="G1201" s="21">
        <f>G1202</f>
        <v>17972.4</v>
      </c>
    </row>
    <row r="1202" spans="1:7" ht="36">
      <c r="A1202" s="33" t="s">
        <v>1336</v>
      </c>
      <c r="B1202" s="59" t="s">
        <v>1406</v>
      </c>
      <c r="C1202" s="18" t="s">
        <v>539</v>
      </c>
      <c r="D1202" s="18" t="s">
        <v>281</v>
      </c>
      <c r="E1202" s="18" t="s">
        <v>1337</v>
      </c>
      <c r="F1202" s="18"/>
      <c r="G1202" s="21">
        <f>G1203+G1211</f>
        <v>17972.4</v>
      </c>
    </row>
    <row r="1203" spans="1:7" ht="18.75" customHeight="1">
      <c r="A1203" s="19" t="s">
        <v>1210</v>
      </c>
      <c r="B1203" s="59" t="s">
        <v>1406</v>
      </c>
      <c r="C1203" s="18" t="s">
        <v>539</v>
      </c>
      <c r="D1203" s="18" t="s">
        <v>281</v>
      </c>
      <c r="E1203" s="18" t="s">
        <v>1111</v>
      </c>
      <c r="F1203" s="18" t="s">
        <v>384</v>
      </c>
      <c r="G1203" s="21">
        <f>G1204+G1205+G1206+G1209+G1210</f>
        <v>17957.5</v>
      </c>
    </row>
    <row r="1204" spans="1:7" ht="19.5" customHeight="1">
      <c r="A1204" s="285" t="s">
        <v>613</v>
      </c>
      <c r="B1204" s="59" t="s">
        <v>1406</v>
      </c>
      <c r="C1204" s="18" t="s">
        <v>539</v>
      </c>
      <c r="D1204" s="18" t="s">
        <v>281</v>
      </c>
      <c r="E1204" s="18" t="s">
        <v>1111</v>
      </c>
      <c r="F1204" s="18" t="s">
        <v>614</v>
      </c>
      <c r="G1204" s="21">
        <v>16930.2</v>
      </c>
    </row>
    <row r="1205" spans="1:7" ht="19.5" customHeight="1" hidden="1">
      <c r="A1205" s="285" t="s">
        <v>615</v>
      </c>
      <c r="B1205" s="59" t="s">
        <v>1406</v>
      </c>
      <c r="C1205" s="18" t="s">
        <v>539</v>
      </c>
      <c r="D1205" s="18" t="s">
        <v>281</v>
      </c>
      <c r="E1205" s="18" t="s">
        <v>1111</v>
      </c>
      <c r="F1205" s="18" t="s">
        <v>616</v>
      </c>
      <c r="G1205" s="21"/>
    </row>
    <row r="1206" spans="1:7" ht="19.5" customHeight="1">
      <c r="A1206" s="285" t="s">
        <v>211</v>
      </c>
      <c r="B1206" s="59" t="s">
        <v>1406</v>
      </c>
      <c r="C1206" s="18" t="s">
        <v>539</v>
      </c>
      <c r="D1206" s="18" t="s">
        <v>281</v>
      </c>
      <c r="E1206" s="18" t="s">
        <v>1111</v>
      </c>
      <c r="F1206" s="18" t="s">
        <v>272</v>
      </c>
      <c r="G1206" s="21">
        <f>G1207+G1208</f>
        <v>945.8</v>
      </c>
    </row>
    <row r="1207" spans="1:7" ht="27.75" customHeight="1">
      <c r="A1207" s="285" t="s">
        <v>328</v>
      </c>
      <c r="B1207" s="59" t="s">
        <v>1406</v>
      </c>
      <c r="C1207" s="18" t="s">
        <v>539</v>
      </c>
      <c r="D1207" s="18" t="s">
        <v>281</v>
      </c>
      <c r="E1207" s="18" t="s">
        <v>1111</v>
      </c>
      <c r="F1207" s="18" t="s">
        <v>326</v>
      </c>
      <c r="G1207" s="21">
        <v>427.3</v>
      </c>
    </row>
    <row r="1208" spans="1:7" ht="19.5" customHeight="1">
      <c r="A1208" s="285" t="s">
        <v>929</v>
      </c>
      <c r="B1208" s="59" t="s">
        <v>1406</v>
      </c>
      <c r="C1208" s="18" t="s">
        <v>539</v>
      </c>
      <c r="D1208" s="18" t="s">
        <v>281</v>
      </c>
      <c r="E1208" s="18" t="s">
        <v>1111</v>
      </c>
      <c r="F1208" s="18" t="s">
        <v>930</v>
      </c>
      <c r="G1208" s="21">
        <f>540-21.5</f>
        <v>518.5</v>
      </c>
    </row>
    <row r="1209" spans="1:7" ht="20.25" customHeight="1" hidden="1">
      <c r="A1209" s="19" t="s">
        <v>488</v>
      </c>
      <c r="B1209" s="59" t="s">
        <v>1406</v>
      </c>
      <c r="C1209" s="18" t="s">
        <v>539</v>
      </c>
      <c r="D1209" s="18" t="s">
        <v>281</v>
      </c>
      <c r="E1209" s="18" t="s">
        <v>1111</v>
      </c>
      <c r="F1209" s="18"/>
      <c r="G1209" s="21">
        <v>0</v>
      </c>
    </row>
    <row r="1210" spans="1:7" ht="18" customHeight="1">
      <c r="A1210" s="19" t="s">
        <v>212</v>
      </c>
      <c r="B1210" s="59" t="s">
        <v>1406</v>
      </c>
      <c r="C1210" s="18" t="s">
        <v>539</v>
      </c>
      <c r="D1210" s="18" t="s">
        <v>281</v>
      </c>
      <c r="E1210" s="18" t="s">
        <v>1111</v>
      </c>
      <c r="F1210" s="18" t="s">
        <v>213</v>
      </c>
      <c r="G1210" s="21">
        <f>60+21.5</f>
        <v>81.5</v>
      </c>
    </row>
    <row r="1211" spans="1:7" ht="20.25" customHeight="1">
      <c r="A1211" s="286" t="s">
        <v>815</v>
      </c>
      <c r="B1211" s="59" t="s">
        <v>1406</v>
      </c>
      <c r="C1211" s="18" t="s">
        <v>539</v>
      </c>
      <c r="D1211" s="18" t="s">
        <v>281</v>
      </c>
      <c r="E1211" s="18" t="s">
        <v>691</v>
      </c>
      <c r="F1211" s="18" t="s">
        <v>384</v>
      </c>
      <c r="G1211" s="21">
        <f>G1212</f>
        <v>14.9</v>
      </c>
    </row>
    <row r="1212" spans="1:7" ht="18.75" customHeight="1">
      <c r="A1212" s="286" t="s">
        <v>815</v>
      </c>
      <c r="B1212" s="59" t="s">
        <v>1406</v>
      </c>
      <c r="C1212" s="18" t="s">
        <v>539</v>
      </c>
      <c r="D1212" s="18" t="s">
        <v>281</v>
      </c>
      <c r="E1212" s="18" t="s">
        <v>691</v>
      </c>
      <c r="F1212" s="18" t="s">
        <v>635</v>
      </c>
      <c r="G1212" s="21">
        <v>14.9</v>
      </c>
    </row>
    <row r="1213" spans="1:7" ht="35.25" customHeight="1" hidden="1">
      <c r="A1213" s="32" t="s">
        <v>193</v>
      </c>
      <c r="B1213" s="59" t="s">
        <v>1406</v>
      </c>
      <c r="C1213" s="18" t="s">
        <v>539</v>
      </c>
      <c r="D1213" s="18" t="s">
        <v>275</v>
      </c>
      <c r="E1213" s="18"/>
      <c r="F1213" s="18"/>
      <c r="G1213" s="21">
        <f>G1214</f>
        <v>0</v>
      </c>
    </row>
    <row r="1214" spans="1:7" ht="19.5" customHeight="1" hidden="1">
      <c r="A1214" s="19" t="s">
        <v>1210</v>
      </c>
      <c r="B1214" s="59" t="s">
        <v>1406</v>
      </c>
      <c r="C1214" s="18" t="s">
        <v>539</v>
      </c>
      <c r="D1214" s="18" t="s">
        <v>275</v>
      </c>
      <c r="E1214" s="18" t="s">
        <v>1111</v>
      </c>
      <c r="F1214" s="18" t="s">
        <v>384</v>
      </c>
      <c r="G1214" s="21">
        <f>G1215</f>
        <v>0</v>
      </c>
    </row>
    <row r="1215" spans="1:7" ht="17.25" customHeight="1" hidden="1">
      <c r="A1215" s="19" t="s">
        <v>488</v>
      </c>
      <c r="B1215" s="59" t="s">
        <v>1406</v>
      </c>
      <c r="C1215" s="18" t="s">
        <v>539</v>
      </c>
      <c r="D1215" s="18" t="s">
        <v>275</v>
      </c>
      <c r="E1215" s="18" t="s">
        <v>1111</v>
      </c>
      <c r="F1215" s="18" t="s">
        <v>489</v>
      </c>
      <c r="G1215" s="21">
        <f>3032-3032</f>
        <v>0</v>
      </c>
    </row>
    <row r="1216" spans="1:7" ht="17.25" customHeight="1" hidden="1">
      <c r="A1216" s="43" t="s">
        <v>1506</v>
      </c>
      <c r="B1216" s="59" t="s">
        <v>1406</v>
      </c>
      <c r="C1216" s="18" t="s">
        <v>695</v>
      </c>
      <c r="D1216" s="18" t="s">
        <v>319</v>
      </c>
      <c r="E1216" s="18"/>
      <c r="F1216" s="18"/>
      <c r="G1216" s="21">
        <f>G1217</f>
        <v>0</v>
      </c>
    </row>
    <row r="1217" spans="1:7" ht="25.5" customHeight="1" hidden="1">
      <c r="A1217" s="44" t="s">
        <v>5</v>
      </c>
      <c r="B1217" s="59" t="s">
        <v>1406</v>
      </c>
      <c r="C1217" s="18" t="s">
        <v>695</v>
      </c>
      <c r="D1217" s="18" t="s">
        <v>319</v>
      </c>
      <c r="E1217" s="18" t="s">
        <v>6</v>
      </c>
      <c r="F1217" s="18"/>
      <c r="G1217" s="21">
        <f>G1218</f>
        <v>0</v>
      </c>
    </row>
    <row r="1218" spans="1:7" ht="27.75" customHeight="1" hidden="1">
      <c r="A1218" s="19" t="s">
        <v>525</v>
      </c>
      <c r="B1218" s="59" t="s">
        <v>1406</v>
      </c>
      <c r="C1218" s="18" t="s">
        <v>695</v>
      </c>
      <c r="D1218" s="18" t="s">
        <v>319</v>
      </c>
      <c r="E1218" s="18" t="s">
        <v>195</v>
      </c>
      <c r="F1218" s="18" t="s">
        <v>384</v>
      </c>
      <c r="G1218" s="21">
        <f>G1219</f>
        <v>0</v>
      </c>
    </row>
    <row r="1219" spans="1:7" ht="21" customHeight="1" hidden="1">
      <c r="A1219" s="19" t="s">
        <v>97</v>
      </c>
      <c r="B1219" s="59" t="s">
        <v>1406</v>
      </c>
      <c r="C1219" s="18" t="s">
        <v>695</v>
      </c>
      <c r="D1219" s="18" t="s">
        <v>319</v>
      </c>
      <c r="E1219" s="18" t="s">
        <v>195</v>
      </c>
      <c r="F1219" s="18" t="s">
        <v>98</v>
      </c>
      <c r="G1219" s="21"/>
    </row>
    <row r="1220" spans="1:7" ht="27.75" customHeight="1">
      <c r="A1220" s="56" t="s">
        <v>772</v>
      </c>
      <c r="B1220" s="57" t="s">
        <v>935</v>
      </c>
      <c r="C1220" s="59"/>
      <c r="D1220" s="59"/>
      <c r="E1220" s="59"/>
      <c r="F1220" s="59"/>
      <c r="G1220" s="58">
        <f>G1221</f>
        <v>4596</v>
      </c>
    </row>
    <row r="1221" spans="1:7" ht="15">
      <c r="A1221" s="294" t="s">
        <v>1386</v>
      </c>
      <c r="B1221" s="59" t="s">
        <v>935</v>
      </c>
      <c r="C1221" s="18" t="s">
        <v>539</v>
      </c>
      <c r="D1221" s="18"/>
      <c r="E1221" s="18"/>
      <c r="F1221" s="18"/>
      <c r="G1221" s="21">
        <f>G1222</f>
        <v>4596</v>
      </c>
    </row>
    <row r="1222" spans="1:7" ht="36">
      <c r="A1222" s="32" t="s">
        <v>193</v>
      </c>
      <c r="B1222" s="59" t="s">
        <v>935</v>
      </c>
      <c r="C1222" s="18" t="s">
        <v>539</v>
      </c>
      <c r="D1222" s="18" t="s">
        <v>275</v>
      </c>
      <c r="E1222" s="18"/>
      <c r="F1222" s="18"/>
      <c r="G1222" s="21">
        <f>G1223</f>
        <v>4596</v>
      </c>
    </row>
    <row r="1223" spans="1:7" ht="19.5" customHeight="1">
      <c r="A1223" s="19" t="s">
        <v>1210</v>
      </c>
      <c r="B1223" s="59" t="s">
        <v>935</v>
      </c>
      <c r="C1223" s="18" t="s">
        <v>539</v>
      </c>
      <c r="D1223" s="18" t="s">
        <v>275</v>
      </c>
      <c r="E1223" s="18" t="s">
        <v>1111</v>
      </c>
      <c r="F1223" s="18" t="s">
        <v>384</v>
      </c>
      <c r="G1223" s="21">
        <f>G1224+G1225+G1228</f>
        <v>4596</v>
      </c>
    </row>
    <row r="1224" spans="1:7" ht="13.5" customHeight="1">
      <c r="A1224" s="285" t="s">
        <v>613</v>
      </c>
      <c r="B1224" s="59" t="s">
        <v>935</v>
      </c>
      <c r="C1224" s="18" t="s">
        <v>539</v>
      </c>
      <c r="D1224" s="18" t="s">
        <v>275</v>
      </c>
      <c r="E1224" s="18" t="s">
        <v>1111</v>
      </c>
      <c r="F1224" s="18" t="s">
        <v>614</v>
      </c>
      <c r="G1224" s="21">
        <v>4141.2</v>
      </c>
    </row>
    <row r="1225" spans="1:7" ht="15.75" customHeight="1">
      <c r="A1225" s="38" t="s">
        <v>644</v>
      </c>
      <c r="B1225" s="59" t="s">
        <v>935</v>
      </c>
      <c r="C1225" s="18" t="s">
        <v>539</v>
      </c>
      <c r="D1225" s="18" t="s">
        <v>275</v>
      </c>
      <c r="E1225" s="18" t="s">
        <v>1111</v>
      </c>
      <c r="F1225" s="18" t="s">
        <v>272</v>
      </c>
      <c r="G1225" s="21">
        <f>G1226+G1227</f>
        <v>453.3</v>
      </c>
    </row>
    <row r="1226" spans="1:7" ht="26.25" customHeight="1">
      <c r="A1226" s="285" t="s">
        <v>328</v>
      </c>
      <c r="B1226" s="59" t="s">
        <v>935</v>
      </c>
      <c r="C1226" s="18" t="s">
        <v>539</v>
      </c>
      <c r="D1226" s="18" t="s">
        <v>275</v>
      </c>
      <c r="E1226" s="18" t="s">
        <v>1111</v>
      </c>
      <c r="F1226" s="18" t="s">
        <v>326</v>
      </c>
      <c r="G1226" s="21">
        <v>253.3</v>
      </c>
    </row>
    <row r="1227" spans="1:7" ht="15.75" customHeight="1">
      <c r="A1227" s="285" t="s">
        <v>929</v>
      </c>
      <c r="B1227" s="59" t="s">
        <v>935</v>
      </c>
      <c r="C1227" s="18" t="s">
        <v>539</v>
      </c>
      <c r="D1227" s="18" t="s">
        <v>275</v>
      </c>
      <c r="E1227" s="18" t="s">
        <v>1111</v>
      </c>
      <c r="F1227" s="18" t="s">
        <v>930</v>
      </c>
      <c r="G1227" s="21">
        <v>200</v>
      </c>
    </row>
    <row r="1228" spans="1:7" ht="19.5" customHeight="1">
      <c r="A1228" s="286" t="s">
        <v>815</v>
      </c>
      <c r="B1228" s="59" t="s">
        <v>935</v>
      </c>
      <c r="C1228" s="18" t="s">
        <v>539</v>
      </c>
      <c r="D1228" s="18" t="s">
        <v>275</v>
      </c>
      <c r="E1228" s="18" t="s">
        <v>1111</v>
      </c>
      <c r="F1228" s="18" t="s">
        <v>635</v>
      </c>
      <c r="G1228" s="21">
        <v>1.5</v>
      </c>
    </row>
    <row r="1229" spans="1:7" ht="29.25" customHeight="1">
      <c r="A1229" s="56" t="s">
        <v>1129</v>
      </c>
      <c r="B1229" s="57" t="s">
        <v>1722</v>
      </c>
      <c r="C1229" s="57"/>
      <c r="D1229" s="57"/>
      <c r="E1229" s="57"/>
      <c r="F1229" s="57"/>
      <c r="G1229" s="58">
        <f>G1230</f>
        <v>20213</v>
      </c>
    </row>
    <row r="1230" spans="1:7" ht="15.75" hidden="1">
      <c r="A1230" s="294" t="s">
        <v>1386</v>
      </c>
      <c r="B1230" s="59" t="s">
        <v>1722</v>
      </c>
      <c r="C1230" s="18" t="s">
        <v>539</v>
      </c>
      <c r="D1230" s="18"/>
      <c r="E1230" s="18"/>
      <c r="F1230" s="18"/>
      <c r="G1230" s="21">
        <f>G1237</f>
        <v>20213</v>
      </c>
    </row>
    <row r="1231" spans="1:7" ht="22.5" customHeight="1" hidden="1">
      <c r="A1231" s="32" t="s">
        <v>1585</v>
      </c>
      <c r="B1231" s="59" t="s">
        <v>1722</v>
      </c>
      <c r="C1231" s="18" t="s">
        <v>539</v>
      </c>
      <c r="D1231" s="18" t="s">
        <v>109</v>
      </c>
      <c r="E1231" s="18"/>
      <c r="F1231" s="18"/>
      <c r="G1231" s="21">
        <f>G1232</f>
        <v>0</v>
      </c>
    </row>
    <row r="1232" spans="1:7" ht="20.25" customHeight="1" hidden="1">
      <c r="A1232" s="33" t="s">
        <v>1061</v>
      </c>
      <c r="B1232" s="59" t="s">
        <v>1722</v>
      </c>
      <c r="C1232" s="18" t="s">
        <v>539</v>
      </c>
      <c r="D1232" s="18" t="s">
        <v>109</v>
      </c>
      <c r="E1232" s="18" t="s">
        <v>587</v>
      </c>
      <c r="F1232" s="18"/>
      <c r="G1232" s="21">
        <f>G1233</f>
        <v>0</v>
      </c>
    </row>
    <row r="1233" spans="1:7" ht="22.5" customHeight="1" hidden="1">
      <c r="A1233" s="19" t="s">
        <v>1194</v>
      </c>
      <c r="B1233" s="59" t="s">
        <v>1722</v>
      </c>
      <c r="C1233" s="18" t="s">
        <v>539</v>
      </c>
      <c r="D1233" s="18" t="s">
        <v>109</v>
      </c>
      <c r="E1233" s="18" t="s">
        <v>209</v>
      </c>
      <c r="F1233" s="18" t="s">
        <v>384</v>
      </c>
      <c r="G1233" s="21">
        <f>G1234</f>
        <v>0</v>
      </c>
    </row>
    <row r="1234" spans="1:7" ht="21.75" customHeight="1" hidden="1">
      <c r="A1234" s="19" t="s">
        <v>1044</v>
      </c>
      <c r="B1234" s="59" t="s">
        <v>1722</v>
      </c>
      <c r="C1234" s="18" t="s">
        <v>539</v>
      </c>
      <c r="D1234" s="18" t="s">
        <v>109</v>
      </c>
      <c r="E1234" s="18" t="s">
        <v>209</v>
      </c>
      <c r="F1234" s="18" t="s">
        <v>1033</v>
      </c>
      <c r="G1234" s="21">
        <v>0</v>
      </c>
    </row>
    <row r="1235" spans="1:7" ht="21.75" customHeight="1" hidden="1">
      <c r="A1235" s="33" t="s">
        <v>42</v>
      </c>
      <c r="B1235" s="59" t="s">
        <v>1722</v>
      </c>
      <c r="C1235" s="18" t="s">
        <v>539</v>
      </c>
      <c r="D1235" s="18" t="s">
        <v>1502</v>
      </c>
      <c r="E1235" s="18" t="s">
        <v>43</v>
      </c>
      <c r="F1235" s="18"/>
      <c r="G1235" s="21">
        <f>G1236</f>
        <v>0</v>
      </c>
    </row>
    <row r="1236" spans="1:7" ht="19.5" customHeight="1" hidden="1">
      <c r="A1236" s="19" t="s">
        <v>1191</v>
      </c>
      <c r="B1236" s="59" t="s">
        <v>1722</v>
      </c>
      <c r="C1236" s="18" t="s">
        <v>539</v>
      </c>
      <c r="D1236" s="18" t="s">
        <v>1502</v>
      </c>
      <c r="E1236" s="18" t="s">
        <v>43</v>
      </c>
      <c r="F1236" s="18" t="s">
        <v>383</v>
      </c>
      <c r="G1236" s="21"/>
    </row>
    <row r="1237" spans="1:7" ht="36">
      <c r="A1237" s="32" t="s">
        <v>193</v>
      </c>
      <c r="B1237" s="59" t="s">
        <v>1722</v>
      </c>
      <c r="C1237" s="18" t="s">
        <v>539</v>
      </c>
      <c r="D1237" s="18" t="s">
        <v>275</v>
      </c>
      <c r="E1237" s="18"/>
      <c r="F1237" s="18"/>
      <c r="G1237" s="21">
        <f>G1238+G1245</f>
        <v>20213</v>
      </c>
    </row>
    <row r="1238" spans="1:7" ht="18.75" customHeight="1">
      <c r="A1238" s="19" t="s">
        <v>1210</v>
      </c>
      <c r="B1238" s="59" t="s">
        <v>1722</v>
      </c>
      <c r="C1238" s="18" t="s">
        <v>539</v>
      </c>
      <c r="D1238" s="18" t="s">
        <v>275</v>
      </c>
      <c r="E1238" s="18" t="s">
        <v>1111</v>
      </c>
      <c r="F1238" s="18" t="s">
        <v>384</v>
      </c>
      <c r="G1238" s="21">
        <f>G1239+G1240+G1241</f>
        <v>20199.6</v>
      </c>
    </row>
    <row r="1239" spans="1:7" ht="17.25" customHeight="1">
      <c r="A1239" s="285" t="s">
        <v>613</v>
      </c>
      <c r="B1239" s="59" t="s">
        <v>1722</v>
      </c>
      <c r="C1239" s="18" t="s">
        <v>539</v>
      </c>
      <c r="D1239" s="18" t="s">
        <v>275</v>
      </c>
      <c r="E1239" s="18" t="s">
        <v>1111</v>
      </c>
      <c r="F1239" s="18" t="s">
        <v>614</v>
      </c>
      <c r="G1239" s="21">
        <f>14352.2+4334.4</f>
        <v>18686.6</v>
      </c>
    </row>
    <row r="1240" spans="1:7" ht="16.5" customHeight="1">
      <c r="A1240" s="285" t="s">
        <v>615</v>
      </c>
      <c r="B1240" s="59" t="s">
        <v>1722</v>
      </c>
      <c r="C1240" s="18" t="s">
        <v>539</v>
      </c>
      <c r="D1240" s="18" t="s">
        <v>275</v>
      </c>
      <c r="E1240" s="18" t="s">
        <v>1111</v>
      </c>
      <c r="F1240" s="18" t="s">
        <v>616</v>
      </c>
      <c r="G1240" s="21">
        <v>3</v>
      </c>
    </row>
    <row r="1241" spans="1:7" ht="15.75" customHeight="1">
      <c r="A1241" s="38" t="s">
        <v>644</v>
      </c>
      <c r="B1241" s="59" t="s">
        <v>1722</v>
      </c>
      <c r="C1241" s="18" t="s">
        <v>539</v>
      </c>
      <c r="D1241" s="18" t="s">
        <v>275</v>
      </c>
      <c r="E1241" s="18" t="s">
        <v>1111</v>
      </c>
      <c r="F1241" s="18" t="s">
        <v>272</v>
      </c>
      <c r="G1241" s="21">
        <f>G1242+G1243+G1244</f>
        <v>1510</v>
      </c>
    </row>
    <row r="1242" spans="1:7" ht="23.25" customHeight="1">
      <c r="A1242" s="285" t="s">
        <v>328</v>
      </c>
      <c r="B1242" s="59" t="s">
        <v>1722</v>
      </c>
      <c r="C1242" s="18" t="s">
        <v>539</v>
      </c>
      <c r="D1242" s="18" t="s">
        <v>275</v>
      </c>
      <c r="E1242" s="18" t="s">
        <v>1111</v>
      </c>
      <c r="F1242" s="18" t="s">
        <v>326</v>
      </c>
      <c r="G1242" s="21">
        <f>805+200</f>
        <v>1005</v>
      </c>
    </row>
    <row r="1243" spans="1:7" ht="26.25" customHeight="1">
      <c r="A1243" s="285" t="s">
        <v>1654</v>
      </c>
      <c r="B1243" s="59" t="s">
        <v>1722</v>
      </c>
      <c r="C1243" s="18" t="s">
        <v>539</v>
      </c>
      <c r="D1243" s="18" t="s">
        <v>275</v>
      </c>
      <c r="E1243" s="18" t="s">
        <v>1111</v>
      </c>
      <c r="F1243" s="18" t="s">
        <v>1578</v>
      </c>
      <c r="G1243" s="21">
        <v>245</v>
      </c>
    </row>
    <row r="1244" spans="1:7" ht="19.5" customHeight="1">
      <c r="A1244" s="285" t="s">
        <v>929</v>
      </c>
      <c r="B1244" s="59" t="s">
        <v>1722</v>
      </c>
      <c r="C1244" s="18" t="s">
        <v>539</v>
      </c>
      <c r="D1244" s="18" t="s">
        <v>275</v>
      </c>
      <c r="E1244" s="18" t="s">
        <v>1111</v>
      </c>
      <c r="F1244" s="18" t="s">
        <v>930</v>
      </c>
      <c r="G1244" s="21">
        <f>15+245</f>
        <v>260</v>
      </c>
    </row>
    <row r="1245" spans="1:7" ht="20.25" customHeight="1">
      <c r="A1245" s="286" t="s">
        <v>815</v>
      </c>
      <c r="B1245" s="59" t="s">
        <v>1722</v>
      </c>
      <c r="C1245" s="18" t="s">
        <v>539</v>
      </c>
      <c r="D1245" s="18" t="s">
        <v>275</v>
      </c>
      <c r="E1245" s="18" t="s">
        <v>691</v>
      </c>
      <c r="F1245" s="18" t="s">
        <v>384</v>
      </c>
      <c r="G1245" s="21">
        <f>G1246</f>
        <v>13.4</v>
      </c>
    </row>
    <row r="1246" spans="1:7" ht="24">
      <c r="A1246" s="286" t="s">
        <v>815</v>
      </c>
      <c r="B1246" s="59" t="s">
        <v>1722</v>
      </c>
      <c r="C1246" s="18" t="s">
        <v>539</v>
      </c>
      <c r="D1246" s="18" t="s">
        <v>275</v>
      </c>
      <c r="E1246" s="18" t="s">
        <v>691</v>
      </c>
      <c r="F1246" s="18" t="s">
        <v>635</v>
      </c>
      <c r="G1246" s="21">
        <v>13.4</v>
      </c>
    </row>
    <row r="1247" spans="1:7" ht="15.75" customHeight="1" hidden="1">
      <c r="A1247" s="62" t="s">
        <v>1429</v>
      </c>
      <c r="B1247" s="59" t="s">
        <v>1722</v>
      </c>
      <c r="C1247" s="28" t="s">
        <v>109</v>
      </c>
      <c r="D1247" s="24"/>
      <c r="E1247" s="24"/>
      <c r="F1247" s="24"/>
      <c r="G1247" s="41">
        <f>G1249+G1251</f>
        <v>0</v>
      </c>
    </row>
    <row r="1248" spans="1:7" ht="34.5" customHeight="1" hidden="1">
      <c r="A1248" s="32" t="s">
        <v>176</v>
      </c>
      <c r="B1248" s="59" t="s">
        <v>1722</v>
      </c>
      <c r="C1248" s="28" t="s">
        <v>109</v>
      </c>
      <c r="D1248" s="28" t="s">
        <v>465</v>
      </c>
      <c r="E1248" s="28"/>
      <c r="F1248" s="28"/>
      <c r="G1248" s="41">
        <f>G1250</f>
        <v>0</v>
      </c>
    </row>
    <row r="1249" spans="1:7" ht="40.5" customHeight="1" hidden="1">
      <c r="A1249" s="33" t="s">
        <v>892</v>
      </c>
      <c r="B1249" s="59" t="s">
        <v>1722</v>
      </c>
      <c r="C1249" s="28" t="s">
        <v>109</v>
      </c>
      <c r="D1249" s="28" t="s">
        <v>465</v>
      </c>
      <c r="E1249" s="28" t="s">
        <v>893</v>
      </c>
      <c r="F1249" s="28"/>
      <c r="G1249" s="41">
        <f>G1250</f>
        <v>0</v>
      </c>
    </row>
    <row r="1250" spans="1:7" ht="22.5" customHeight="1" hidden="1">
      <c r="A1250" s="19" t="s">
        <v>894</v>
      </c>
      <c r="B1250" s="59" t="s">
        <v>1722</v>
      </c>
      <c r="C1250" s="28" t="s">
        <v>109</v>
      </c>
      <c r="D1250" s="28" t="s">
        <v>465</v>
      </c>
      <c r="E1250" s="28" t="s">
        <v>893</v>
      </c>
      <c r="F1250" s="28" t="s">
        <v>895</v>
      </c>
      <c r="G1250" s="41">
        <v>0</v>
      </c>
    </row>
    <row r="1251" spans="1:7" ht="16.5" customHeight="1" hidden="1">
      <c r="A1251" s="33" t="s">
        <v>1272</v>
      </c>
      <c r="B1251" s="59" t="s">
        <v>1722</v>
      </c>
      <c r="C1251" s="18" t="s">
        <v>109</v>
      </c>
      <c r="D1251" s="18" t="s">
        <v>319</v>
      </c>
      <c r="E1251" s="18"/>
      <c r="F1251" s="18"/>
      <c r="G1251" s="21">
        <f>G1252</f>
        <v>0</v>
      </c>
    </row>
    <row r="1252" spans="1:7" ht="18.75" customHeight="1" hidden="1">
      <c r="A1252" s="19" t="s">
        <v>896</v>
      </c>
      <c r="B1252" s="59" t="s">
        <v>1722</v>
      </c>
      <c r="C1252" s="18" t="s">
        <v>109</v>
      </c>
      <c r="D1252" s="18" t="s">
        <v>319</v>
      </c>
      <c r="E1252" s="18" t="s">
        <v>897</v>
      </c>
      <c r="F1252" s="18" t="s">
        <v>384</v>
      </c>
      <c r="G1252" s="21">
        <f>G1253</f>
        <v>0</v>
      </c>
    </row>
    <row r="1253" spans="1:7" ht="21" customHeight="1" hidden="1">
      <c r="A1253" s="19" t="s">
        <v>955</v>
      </c>
      <c r="B1253" s="59" t="s">
        <v>1722</v>
      </c>
      <c r="C1253" s="18" t="s">
        <v>109</v>
      </c>
      <c r="D1253" s="18" t="s">
        <v>319</v>
      </c>
      <c r="E1253" s="18" t="s">
        <v>956</v>
      </c>
      <c r="F1253" s="18"/>
      <c r="G1253" s="21">
        <f>G1254</f>
        <v>0</v>
      </c>
    </row>
    <row r="1254" spans="1:7" ht="19.5" customHeight="1" hidden="1">
      <c r="A1254" s="19" t="s">
        <v>11</v>
      </c>
      <c r="B1254" s="59" t="s">
        <v>1722</v>
      </c>
      <c r="C1254" s="18" t="s">
        <v>109</v>
      </c>
      <c r="D1254" s="18" t="s">
        <v>319</v>
      </c>
      <c r="E1254" s="18" t="s">
        <v>956</v>
      </c>
      <c r="F1254" s="18" t="s">
        <v>903</v>
      </c>
      <c r="G1254" s="21">
        <v>0</v>
      </c>
    </row>
    <row r="1255" spans="1:7" ht="15.75">
      <c r="A1255" s="125" t="s">
        <v>198</v>
      </c>
      <c r="B1255" s="16"/>
      <c r="C1255" s="126"/>
      <c r="D1255" s="126"/>
      <c r="E1255" s="126"/>
      <c r="F1255" s="126"/>
      <c r="G1255" s="127"/>
    </row>
    <row r="1256" spans="1:8" ht="15">
      <c r="A1256" s="62" t="s">
        <v>199</v>
      </c>
      <c r="B1256" s="128"/>
      <c r="C1256" s="18"/>
      <c r="D1256" s="18"/>
      <c r="E1256" s="18"/>
      <c r="F1256" s="18"/>
      <c r="G1256" s="21"/>
      <c r="H1256" s="101"/>
    </row>
    <row r="1257" spans="1:7" ht="15">
      <c r="A1257" s="129"/>
      <c r="B1257" s="139"/>
      <c r="C1257" s="130"/>
      <c r="D1257" s="130"/>
      <c r="E1257" s="130"/>
      <c r="F1257" s="130"/>
      <c r="G1257" s="131"/>
    </row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</sheetData>
  <sheetProtection selectLockedCells="1" selectUnlockedCells="1"/>
  <mergeCells count="8">
    <mergeCell ref="B2:G2"/>
    <mergeCell ref="B3:G3"/>
    <mergeCell ref="B4:G4"/>
    <mergeCell ref="A10:G10"/>
    <mergeCell ref="A9:G9"/>
    <mergeCell ref="B6:G6"/>
    <mergeCell ref="B7:G7"/>
    <mergeCell ref="B8:G8"/>
  </mergeCells>
  <printOptions/>
  <pageMargins left="0.7874015748031497" right="0.2362204724409449" top="0.5118110236220472" bottom="0.6299212598425197" header="0.3937007874015748" footer="0.3937007874015748"/>
  <pageSetup firstPageNumber="35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3"/>
  <sheetViews>
    <sheetView workbookViewId="0" topLeftCell="A1">
      <selection activeCell="D4" sqref="D4:F4"/>
    </sheetView>
  </sheetViews>
  <sheetFormatPr defaultColWidth="9.00390625" defaultRowHeight="12.75"/>
  <cols>
    <col min="1" max="1" width="3.375" style="0" customWidth="1"/>
    <col min="2" max="2" width="36.375" style="132" customWidth="1"/>
    <col min="3" max="3" width="10.375" style="0" hidden="1" customWidth="1"/>
    <col min="4" max="4" width="9.375" style="209" customWidth="1"/>
    <col min="5" max="5" width="23.875" style="135" customWidth="1"/>
    <col min="6" max="6" width="11.375" style="179" customWidth="1"/>
  </cols>
  <sheetData>
    <row r="1" ht="12" customHeight="1"/>
    <row r="2" spans="4:10" ht="15.75">
      <c r="D2" s="371" t="s">
        <v>422</v>
      </c>
      <c r="E2" s="371"/>
      <c r="F2" s="371"/>
      <c r="G2" s="9"/>
      <c r="H2" s="9"/>
      <c r="I2" s="9"/>
      <c r="J2" s="10"/>
    </row>
    <row r="3" spans="4:10" ht="15.75">
      <c r="D3" s="371" t="s">
        <v>856</v>
      </c>
      <c r="E3" s="371"/>
      <c r="F3" s="371"/>
      <c r="G3" s="9"/>
      <c r="H3" s="9"/>
      <c r="I3" s="9"/>
      <c r="J3" s="10"/>
    </row>
    <row r="4" spans="4:10" ht="15.75">
      <c r="D4" s="372" t="s">
        <v>89</v>
      </c>
      <c r="E4" s="372"/>
      <c r="F4" s="372"/>
      <c r="G4" s="9"/>
      <c r="H4" s="9"/>
      <c r="I4" s="9"/>
      <c r="J4" s="10"/>
    </row>
    <row r="5" spans="5:10" ht="10.5" customHeight="1">
      <c r="E5" s="1"/>
      <c r="F5" s="144"/>
      <c r="G5" s="9"/>
      <c r="H5" s="9"/>
      <c r="I5" s="9"/>
      <c r="J5" s="10"/>
    </row>
    <row r="6" spans="2:6" ht="15" customHeight="1">
      <c r="B6" s="133"/>
      <c r="D6" s="412" t="s">
        <v>1733</v>
      </c>
      <c r="E6" s="412"/>
      <c r="F6" s="412"/>
    </row>
    <row r="7" spans="4:6" ht="12.75">
      <c r="D7" s="210"/>
      <c r="E7" s="411" t="s">
        <v>726</v>
      </c>
      <c r="F7" s="411"/>
    </row>
    <row r="8" spans="4:6" ht="12.75">
      <c r="D8" s="412" t="s">
        <v>1229</v>
      </c>
      <c r="E8" s="412"/>
      <c r="F8" s="412"/>
    </row>
    <row r="9" ht="15.75">
      <c r="B9" s="134"/>
    </row>
    <row r="10" spans="2:6" ht="15.75">
      <c r="B10" s="413" t="s">
        <v>607</v>
      </c>
      <c r="C10" s="413"/>
      <c r="D10" s="413"/>
      <c r="E10" s="413"/>
      <c r="F10" s="413"/>
    </row>
    <row r="11" spans="2:6" ht="15.75">
      <c r="B11" s="414" t="s">
        <v>1381</v>
      </c>
      <c r="C11" s="414"/>
      <c r="D11" s="414"/>
      <c r="E11" s="414"/>
      <c r="F11" s="414"/>
    </row>
    <row r="12" spans="2:6" ht="15.75">
      <c r="B12" s="414" t="s">
        <v>45</v>
      </c>
      <c r="C12" s="414"/>
      <c r="D12" s="414"/>
      <c r="E12" s="414"/>
      <c r="F12" s="414"/>
    </row>
    <row r="13" ht="15.75">
      <c r="B13" s="136"/>
    </row>
    <row r="14" spans="2:6" ht="16.5" thickBot="1">
      <c r="B14" s="136"/>
      <c r="F14" s="179" t="s">
        <v>690</v>
      </c>
    </row>
    <row r="15" spans="1:6" ht="39" thickBot="1">
      <c r="A15" s="95"/>
      <c r="B15" s="208" t="s">
        <v>939</v>
      </c>
      <c r="C15" s="207" t="s">
        <v>940</v>
      </c>
      <c r="D15" s="211" t="s">
        <v>933</v>
      </c>
      <c r="E15" s="170" t="s">
        <v>727</v>
      </c>
      <c r="F15" s="171" t="s">
        <v>608</v>
      </c>
    </row>
    <row r="16" spans="1:8" s="138" customFormat="1" ht="30" customHeight="1">
      <c r="A16" s="212"/>
      <c r="B16" s="403" t="s">
        <v>1731</v>
      </c>
      <c r="C16" s="214" t="s">
        <v>795</v>
      </c>
      <c r="D16" s="410" t="s">
        <v>117</v>
      </c>
      <c r="E16" s="216" t="s">
        <v>439</v>
      </c>
      <c r="F16" s="217">
        <v>151005</v>
      </c>
      <c r="G16" s="137"/>
      <c r="H16" s="137"/>
    </row>
    <row r="17" spans="1:8" s="138" customFormat="1" ht="30" customHeight="1" hidden="1">
      <c r="A17" s="212"/>
      <c r="B17" s="404"/>
      <c r="C17" s="214"/>
      <c r="D17" s="402"/>
      <c r="E17" s="216" t="s">
        <v>439</v>
      </c>
      <c r="F17" s="217">
        <v>0</v>
      </c>
      <c r="G17" s="137"/>
      <c r="H17" s="137"/>
    </row>
    <row r="18" spans="1:8" s="138" customFormat="1" ht="30" customHeight="1">
      <c r="A18" s="212"/>
      <c r="B18" s="404"/>
      <c r="C18" s="214"/>
      <c r="D18" s="402"/>
      <c r="E18" s="216" t="s">
        <v>440</v>
      </c>
      <c r="F18" s="217">
        <v>3828</v>
      </c>
      <c r="G18" s="137"/>
      <c r="H18" s="137"/>
    </row>
    <row r="19" spans="1:8" s="138" customFormat="1" ht="30" customHeight="1">
      <c r="A19" s="212"/>
      <c r="B19" s="404"/>
      <c r="C19" s="214"/>
      <c r="D19" s="402"/>
      <c r="E19" s="216" t="s">
        <v>296</v>
      </c>
      <c r="F19" s="217">
        <v>88486</v>
      </c>
      <c r="G19" s="137"/>
      <c r="H19" s="137"/>
    </row>
    <row r="20" spans="1:8" s="138" customFormat="1" ht="30" customHeight="1">
      <c r="A20" s="212"/>
      <c r="B20" s="404"/>
      <c r="C20" s="214"/>
      <c r="D20" s="402"/>
      <c r="E20" s="216" t="s">
        <v>441</v>
      </c>
      <c r="F20" s="217">
        <v>99046</v>
      </c>
      <c r="G20" s="137"/>
      <c r="H20" s="137"/>
    </row>
    <row r="21" spans="1:8" s="138" customFormat="1" ht="30" customHeight="1">
      <c r="A21" s="212"/>
      <c r="B21" s="404"/>
      <c r="C21" s="214"/>
      <c r="D21" s="402"/>
      <c r="E21" s="216" t="s">
        <v>682</v>
      </c>
      <c r="F21" s="217">
        <v>18060</v>
      </c>
      <c r="G21" s="137"/>
      <c r="H21" s="137"/>
    </row>
    <row r="22" spans="1:8" s="138" customFormat="1" ht="30" customHeight="1">
      <c r="A22" s="212"/>
      <c r="B22" s="404"/>
      <c r="C22" s="214"/>
      <c r="D22" s="402"/>
      <c r="E22" s="216" t="s">
        <v>442</v>
      </c>
      <c r="F22" s="217">
        <v>3658</v>
      </c>
      <c r="G22" s="137"/>
      <c r="H22" s="137"/>
    </row>
    <row r="23" spans="1:8" s="138" customFormat="1" ht="30" customHeight="1">
      <c r="A23" s="212"/>
      <c r="B23" s="404"/>
      <c r="C23" s="214"/>
      <c r="D23" s="402"/>
      <c r="E23" s="216" t="s">
        <v>683</v>
      </c>
      <c r="F23" s="217">
        <v>1955</v>
      </c>
      <c r="G23" s="137"/>
      <c r="H23" s="137"/>
    </row>
    <row r="24" spans="1:8" s="138" customFormat="1" ht="30" customHeight="1">
      <c r="A24" s="212"/>
      <c r="B24" s="404"/>
      <c r="C24" s="214"/>
      <c r="D24" s="402"/>
      <c r="E24" s="216" t="s">
        <v>443</v>
      </c>
      <c r="F24" s="217">
        <v>116216</v>
      </c>
      <c r="G24" s="137"/>
      <c r="H24" s="137"/>
    </row>
    <row r="25" spans="1:8" s="138" customFormat="1" ht="30" customHeight="1">
      <c r="A25" s="212"/>
      <c r="B25" s="404"/>
      <c r="C25" s="214"/>
      <c r="D25" s="402"/>
      <c r="E25" s="216" t="s">
        <v>684</v>
      </c>
      <c r="F25" s="217">
        <v>18270</v>
      </c>
      <c r="G25" s="137"/>
      <c r="H25" s="137"/>
    </row>
    <row r="26" spans="1:8" s="138" customFormat="1" ht="30" customHeight="1">
      <c r="A26" s="212"/>
      <c r="B26" s="404"/>
      <c r="C26" s="214"/>
      <c r="D26" s="402"/>
      <c r="E26" s="216" t="s">
        <v>444</v>
      </c>
      <c r="F26" s="217">
        <v>11789</v>
      </c>
      <c r="G26" s="137"/>
      <c r="H26" s="137"/>
    </row>
    <row r="27" spans="1:8" s="138" customFormat="1" ht="30" customHeight="1">
      <c r="A27" s="212"/>
      <c r="B27" s="404"/>
      <c r="C27" s="214"/>
      <c r="D27" s="402"/>
      <c r="E27" s="216" t="s">
        <v>298</v>
      </c>
      <c r="F27" s="217">
        <v>1185</v>
      </c>
      <c r="G27" s="137"/>
      <c r="H27" s="137"/>
    </row>
    <row r="28" spans="1:8" s="138" customFormat="1" ht="30" customHeight="1" hidden="1">
      <c r="A28" s="212"/>
      <c r="B28" s="404"/>
      <c r="C28" s="214"/>
      <c r="D28" s="402"/>
      <c r="E28" s="216" t="s">
        <v>445</v>
      </c>
      <c r="F28" s="217">
        <v>0</v>
      </c>
      <c r="G28" s="137"/>
      <c r="H28" s="137"/>
    </row>
    <row r="29" spans="1:8" s="138" customFormat="1" ht="30" customHeight="1">
      <c r="A29" s="212"/>
      <c r="B29" s="404"/>
      <c r="C29" s="214"/>
      <c r="D29" s="402"/>
      <c r="E29" s="216" t="s">
        <v>446</v>
      </c>
      <c r="F29" s="217">
        <v>9726</v>
      </c>
      <c r="G29" s="137"/>
      <c r="H29" s="137"/>
    </row>
    <row r="30" spans="1:8" s="138" customFormat="1" ht="30" customHeight="1">
      <c r="A30" s="212"/>
      <c r="B30" s="404"/>
      <c r="C30" s="214"/>
      <c r="D30" s="402"/>
      <c r="E30" s="216" t="s">
        <v>992</v>
      </c>
      <c r="F30" s="217">
        <v>2354</v>
      </c>
      <c r="G30" s="137"/>
      <c r="H30" s="137"/>
    </row>
    <row r="31" spans="1:8" s="138" customFormat="1" ht="30" customHeight="1">
      <c r="A31" s="212"/>
      <c r="B31" s="404"/>
      <c r="C31" s="214"/>
      <c r="D31" s="402"/>
      <c r="E31" s="216" t="s">
        <v>447</v>
      </c>
      <c r="F31" s="217">
        <v>1702</v>
      </c>
      <c r="G31" s="137"/>
      <c r="H31" s="137"/>
    </row>
    <row r="32" spans="1:8" s="138" customFormat="1" ht="30" customHeight="1">
      <c r="A32" s="212"/>
      <c r="B32" s="404"/>
      <c r="C32" s="214"/>
      <c r="D32" s="402"/>
      <c r="E32" s="216" t="s">
        <v>448</v>
      </c>
      <c r="F32" s="217">
        <v>300</v>
      </c>
      <c r="G32" s="137"/>
      <c r="H32" s="137"/>
    </row>
    <row r="33" spans="1:8" s="138" customFormat="1" ht="30" customHeight="1">
      <c r="A33" s="212"/>
      <c r="B33" s="404"/>
      <c r="C33" s="214"/>
      <c r="D33" s="402"/>
      <c r="E33" s="216" t="s">
        <v>449</v>
      </c>
      <c r="F33" s="217">
        <v>7684</v>
      </c>
      <c r="G33" s="137"/>
      <c r="H33" s="137"/>
    </row>
    <row r="34" spans="1:8" s="138" customFormat="1" ht="30" customHeight="1">
      <c r="A34" s="212"/>
      <c r="B34" s="404"/>
      <c r="C34" s="214"/>
      <c r="D34" s="402"/>
      <c r="E34" s="216" t="s">
        <v>299</v>
      </c>
      <c r="F34" s="217">
        <v>1435</v>
      </c>
      <c r="G34" s="137"/>
      <c r="H34" s="137"/>
    </row>
    <row r="35" spans="1:8" s="138" customFormat="1" ht="30" customHeight="1" hidden="1">
      <c r="A35" s="212"/>
      <c r="B35" s="404"/>
      <c r="C35" s="214"/>
      <c r="D35" s="402"/>
      <c r="E35" s="216" t="s">
        <v>993</v>
      </c>
      <c r="F35" s="217">
        <v>0</v>
      </c>
      <c r="G35" s="137"/>
      <c r="H35" s="137"/>
    </row>
    <row r="36" spans="1:8" s="138" customFormat="1" ht="30" customHeight="1">
      <c r="A36" s="212"/>
      <c r="B36" s="404"/>
      <c r="C36" s="214"/>
      <c r="D36" s="402"/>
      <c r="E36" s="216" t="s">
        <v>300</v>
      </c>
      <c r="F36" s="217">
        <v>400</v>
      </c>
      <c r="G36" s="137"/>
      <c r="H36" s="137"/>
    </row>
    <row r="37" spans="1:8" s="138" customFormat="1" ht="27.75" customHeight="1" hidden="1">
      <c r="A37" s="212"/>
      <c r="B37" s="404"/>
      <c r="C37" s="214"/>
      <c r="D37" s="402"/>
      <c r="E37" s="216" t="s">
        <v>857</v>
      </c>
      <c r="F37" s="217">
        <v>0</v>
      </c>
      <c r="G37" s="137"/>
      <c r="H37" s="137"/>
    </row>
    <row r="38" spans="1:8" s="138" customFormat="1" ht="27.75" customHeight="1">
      <c r="A38" s="212"/>
      <c r="B38" s="404"/>
      <c r="C38" s="214"/>
      <c r="D38" s="402"/>
      <c r="E38" s="216" t="s">
        <v>301</v>
      </c>
      <c r="F38" s="217">
        <v>3000</v>
      </c>
      <c r="G38" s="137"/>
      <c r="H38" s="137"/>
    </row>
    <row r="39" spans="1:8" s="138" customFormat="1" ht="27.75" customHeight="1">
      <c r="A39" s="212"/>
      <c r="B39" s="404"/>
      <c r="C39" s="214"/>
      <c r="D39" s="402"/>
      <c r="E39" s="279" t="s">
        <v>450</v>
      </c>
      <c r="F39" s="217">
        <v>2913</v>
      </c>
      <c r="G39" s="137"/>
      <c r="H39" s="137"/>
    </row>
    <row r="40" spans="1:8" s="138" customFormat="1" ht="27.75" customHeight="1">
      <c r="A40" s="212"/>
      <c r="B40" s="404"/>
      <c r="C40" s="214"/>
      <c r="D40" s="402"/>
      <c r="E40" s="279" t="s">
        <v>451</v>
      </c>
      <c r="F40" s="217">
        <v>5280</v>
      </c>
      <c r="G40" s="137"/>
      <c r="H40" s="137"/>
    </row>
    <row r="41" spans="1:8" s="138" customFormat="1" ht="27.75" customHeight="1">
      <c r="A41" s="212"/>
      <c r="B41" s="404"/>
      <c r="C41" s="214"/>
      <c r="D41" s="402"/>
      <c r="E41" s="279" t="s">
        <v>452</v>
      </c>
      <c r="F41" s="217">
        <v>2542</v>
      </c>
      <c r="G41" s="137"/>
      <c r="H41" s="137"/>
    </row>
    <row r="42" spans="1:8" s="138" customFormat="1" ht="27.75" customHeight="1">
      <c r="A42" s="212"/>
      <c r="B42" s="404"/>
      <c r="C42" s="214"/>
      <c r="D42" s="395"/>
      <c r="E42" s="279" t="s">
        <v>302</v>
      </c>
      <c r="F42" s="217">
        <v>1085</v>
      </c>
      <c r="G42" s="137"/>
      <c r="H42" s="137"/>
    </row>
    <row r="43" spans="1:8" s="138" customFormat="1" ht="27.75" customHeight="1">
      <c r="A43" s="212"/>
      <c r="B43" s="405"/>
      <c r="C43" s="214"/>
      <c r="D43" s="215" t="s">
        <v>902</v>
      </c>
      <c r="E43" s="216" t="s">
        <v>446</v>
      </c>
      <c r="F43" s="217">
        <v>76157</v>
      </c>
      <c r="G43" s="137"/>
      <c r="H43" s="137"/>
    </row>
    <row r="44" spans="2:8" s="138" customFormat="1" ht="22.5" customHeight="1">
      <c r="B44" s="387" t="s">
        <v>1491</v>
      </c>
      <c r="C44" s="214"/>
      <c r="D44" s="394" t="s">
        <v>117</v>
      </c>
      <c r="E44" s="216" t="s">
        <v>593</v>
      </c>
      <c r="F44" s="217">
        <v>139</v>
      </c>
      <c r="G44" s="137"/>
      <c r="H44" s="137"/>
    </row>
    <row r="45" spans="2:8" s="138" customFormat="1" ht="22.5" customHeight="1">
      <c r="B45" s="388"/>
      <c r="C45" s="214"/>
      <c r="D45" s="402"/>
      <c r="E45" s="216" t="s">
        <v>594</v>
      </c>
      <c r="F45" s="217">
        <v>1389</v>
      </c>
      <c r="G45" s="137"/>
      <c r="H45" s="137"/>
    </row>
    <row r="46" spans="2:8" s="138" customFormat="1" ht="22.5" customHeight="1">
      <c r="B46" s="388"/>
      <c r="C46" s="214"/>
      <c r="D46" s="402"/>
      <c r="E46" s="216" t="s">
        <v>595</v>
      </c>
      <c r="F46" s="217">
        <v>180</v>
      </c>
      <c r="G46" s="137"/>
      <c r="H46" s="137"/>
    </row>
    <row r="47" spans="2:8" s="138" customFormat="1" ht="22.5" customHeight="1">
      <c r="B47" s="388"/>
      <c r="C47" s="214"/>
      <c r="D47" s="402"/>
      <c r="E47" s="216" t="s">
        <v>596</v>
      </c>
      <c r="F47" s="217">
        <v>5029</v>
      </c>
      <c r="G47" s="137"/>
      <c r="H47" s="137"/>
    </row>
    <row r="48" spans="2:8" s="138" customFormat="1" ht="22.5" customHeight="1">
      <c r="B48" s="388"/>
      <c r="C48" s="214"/>
      <c r="D48" s="402"/>
      <c r="E48" s="216" t="s">
        <v>598</v>
      </c>
      <c r="F48" s="217">
        <v>163</v>
      </c>
      <c r="G48" s="137"/>
      <c r="H48" s="137"/>
    </row>
    <row r="49" spans="2:8" s="138" customFormat="1" ht="19.5" customHeight="1">
      <c r="B49" s="388"/>
      <c r="C49" s="214"/>
      <c r="D49" s="402"/>
      <c r="E49" s="216" t="s">
        <v>597</v>
      </c>
      <c r="F49" s="217">
        <v>221</v>
      </c>
      <c r="G49" s="137"/>
      <c r="H49" s="137"/>
    </row>
    <row r="50" spans="2:8" s="138" customFormat="1" ht="15.75" customHeight="1" hidden="1">
      <c r="B50" s="388"/>
      <c r="C50" s="214"/>
      <c r="D50" s="395"/>
      <c r="E50" s="216" t="s">
        <v>1715</v>
      </c>
      <c r="F50" s="217">
        <v>0</v>
      </c>
      <c r="G50" s="137"/>
      <c r="H50" s="137"/>
    </row>
    <row r="51" spans="2:8" s="138" customFormat="1" ht="18.75" customHeight="1" hidden="1">
      <c r="B51" s="388"/>
      <c r="C51" s="214"/>
      <c r="D51" s="394" t="s">
        <v>900</v>
      </c>
      <c r="E51" s="216" t="s">
        <v>1716</v>
      </c>
      <c r="F51" s="217">
        <v>0</v>
      </c>
      <c r="G51" s="137"/>
      <c r="H51" s="137"/>
    </row>
    <row r="52" spans="2:8" s="138" customFormat="1" ht="17.25" customHeight="1" hidden="1">
      <c r="B52" s="388"/>
      <c r="C52" s="214"/>
      <c r="D52" s="402"/>
      <c r="E52" s="216" t="s">
        <v>1132</v>
      </c>
      <c r="F52" s="217">
        <v>0</v>
      </c>
      <c r="G52" s="137"/>
      <c r="H52" s="137"/>
    </row>
    <row r="53" spans="2:8" s="138" customFormat="1" ht="18" customHeight="1" hidden="1">
      <c r="B53" s="388"/>
      <c r="C53" s="214"/>
      <c r="D53" s="395"/>
      <c r="E53" s="216" t="s">
        <v>1133</v>
      </c>
      <c r="F53" s="217">
        <v>0</v>
      </c>
      <c r="G53" s="137"/>
      <c r="H53" s="137"/>
    </row>
    <row r="54" spans="2:8" s="138" customFormat="1" ht="18" customHeight="1">
      <c r="B54" s="388"/>
      <c r="C54" s="214"/>
      <c r="D54" s="394" t="s">
        <v>903</v>
      </c>
      <c r="E54" s="216" t="s">
        <v>307</v>
      </c>
      <c r="F54" s="217">
        <v>4316</v>
      </c>
      <c r="G54" s="137"/>
      <c r="H54" s="137"/>
    </row>
    <row r="55" spans="2:8" s="138" customFormat="1" ht="22.5" customHeight="1">
      <c r="B55" s="389"/>
      <c r="C55" s="214"/>
      <c r="D55" s="395"/>
      <c r="E55" s="216" t="s">
        <v>599</v>
      </c>
      <c r="F55" s="217">
        <v>1604</v>
      </c>
      <c r="G55" s="137"/>
      <c r="H55" s="137"/>
    </row>
    <row r="56" spans="2:8" s="138" customFormat="1" ht="33.75" customHeight="1">
      <c r="B56" s="399" t="s">
        <v>797</v>
      </c>
      <c r="C56" s="214"/>
      <c r="D56" s="394" t="s">
        <v>117</v>
      </c>
      <c r="E56" s="216" t="s">
        <v>453</v>
      </c>
      <c r="F56" s="217">
        <v>470</v>
      </c>
      <c r="G56" s="137"/>
      <c r="H56" s="137"/>
    </row>
    <row r="57" spans="2:8" s="138" customFormat="1" ht="39.75" customHeight="1">
      <c r="B57" s="400"/>
      <c r="C57" s="214"/>
      <c r="D57" s="402"/>
      <c r="E57" s="216" t="s">
        <v>454</v>
      </c>
      <c r="F57" s="217">
        <v>14019</v>
      </c>
      <c r="G57" s="137"/>
      <c r="H57" s="137"/>
    </row>
    <row r="58" spans="2:8" s="138" customFormat="1" ht="31.5" customHeight="1">
      <c r="B58" s="400"/>
      <c r="C58" s="214"/>
      <c r="D58" s="402"/>
      <c r="E58" s="216" t="s">
        <v>455</v>
      </c>
      <c r="F58" s="217">
        <v>269</v>
      </c>
      <c r="G58" s="137"/>
      <c r="H58" s="137"/>
    </row>
    <row r="59" spans="2:8" s="138" customFormat="1" ht="39.75" customHeight="1">
      <c r="B59" s="400"/>
      <c r="C59" s="214"/>
      <c r="D59" s="402"/>
      <c r="E59" s="216" t="s">
        <v>456</v>
      </c>
      <c r="F59" s="217">
        <v>3631</v>
      </c>
      <c r="G59" s="137"/>
      <c r="H59" s="137"/>
    </row>
    <row r="60" spans="2:8" s="138" customFormat="1" ht="30" customHeight="1">
      <c r="B60" s="400"/>
      <c r="C60" s="214"/>
      <c r="D60" s="402"/>
      <c r="E60" s="216" t="s">
        <v>457</v>
      </c>
      <c r="F60" s="217">
        <v>3700</v>
      </c>
      <c r="G60" s="137"/>
      <c r="H60" s="137"/>
    </row>
    <row r="61" spans="2:8" s="138" customFormat="1" ht="39.75" customHeight="1" hidden="1">
      <c r="B61" s="401"/>
      <c r="C61" s="214"/>
      <c r="D61" s="395"/>
      <c r="E61" s="216"/>
      <c r="F61" s="217"/>
      <c r="G61" s="137"/>
      <c r="H61" s="137"/>
    </row>
    <row r="62" spans="2:8" s="138" customFormat="1" ht="36" customHeight="1">
      <c r="B62" s="406" t="s">
        <v>190</v>
      </c>
      <c r="C62" s="219"/>
      <c r="D62" s="384" t="s">
        <v>903</v>
      </c>
      <c r="E62" s="218" t="s">
        <v>315</v>
      </c>
      <c r="F62" s="217">
        <v>3000</v>
      </c>
      <c r="G62" s="137"/>
      <c r="H62" s="137"/>
    </row>
    <row r="63" spans="2:8" s="138" customFormat="1" ht="36" customHeight="1">
      <c r="B63" s="407"/>
      <c r="C63" s="219"/>
      <c r="D63" s="386"/>
      <c r="E63" s="218" t="s">
        <v>314</v>
      </c>
      <c r="F63" s="217">
        <f>250+734</f>
        <v>984</v>
      </c>
      <c r="G63" s="137"/>
      <c r="H63" s="137"/>
    </row>
    <row r="64" spans="2:8" s="138" customFormat="1" ht="44.25" customHeight="1">
      <c r="B64" s="213" t="s">
        <v>316</v>
      </c>
      <c r="C64" s="219"/>
      <c r="D64" s="220" t="s">
        <v>903</v>
      </c>
      <c r="E64" s="218" t="s">
        <v>685</v>
      </c>
      <c r="F64" s="217">
        <v>3200</v>
      </c>
      <c r="G64" s="137"/>
      <c r="H64" s="137"/>
    </row>
    <row r="65" spans="2:8" s="138" customFormat="1" ht="44.25" customHeight="1" hidden="1">
      <c r="B65" s="408" t="s">
        <v>1732</v>
      </c>
      <c r="C65" s="214" t="s">
        <v>417</v>
      </c>
      <c r="D65" s="379" t="s">
        <v>903</v>
      </c>
      <c r="E65" s="218" t="s">
        <v>798</v>
      </c>
      <c r="F65" s="217">
        <v>0</v>
      </c>
      <c r="G65" s="137"/>
      <c r="H65" s="137"/>
    </row>
    <row r="66" spans="2:8" s="138" customFormat="1" ht="44.25" customHeight="1" hidden="1">
      <c r="B66" s="409"/>
      <c r="C66" s="214"/>
      <c r="D66" s="380"/>
      <c r="E66" s="218" t="s">
        <v>458</v>
      </c>
      <c r="F66" s="217">
        <v>0</v>
      </c>
      <c r="G66" s="137"/>
      <c r="H66" s="137"/>
    </row>
    <row r="67" spans="2:8" s="138" customFormat="1" ht="44.25" customHeight="1">
      <c r="B67" s="213" t="s">
        <v>1675</v>
      </c>
      <c r="C67" s="214"/>
      <c r="D67" s="215" t="s">
        <v>903</v>
      </c>
      <c r="E67" s="254" t="s">
        <v>311</v>
      </c>
      <c r="F67" s="217">
        <v>1000</v>
      </c>
      <c r="G67" s="137"/>
      <c r="H67" s="137"/>
    </row>
    <row r="68" spans="2:8" s="138" customFormat="1" ht="62.25" customHeight="1">
      <c r="B68" s="390" t="s">
        <v>1623</v>
      </c>
      <c r="C68" s="214"/>
      <c r="D68" s="220" t="s">
        <v>903</v>
      </c>
      <c r="E68" s="221" t="s">
        <v>858</v>
      </c>
      <c r="F68" s="217">
        <v>2321.3</v>
      </c>
      <c r="G68" s="137"/>
      <c r="H68" s="137"/>
    </row>
    <row r="69" spans="2:8" s="138" customFormat="1" ht="63" customHeight="1" hidden="1">
      <c r="B69" s="390"/>
      <c r="C69" s="214"/>
      <c r="D69" s="220"/>
      <c r="E69" s="221"/>
      <c r="F69" s="217"/>
      <c r="G69" s="137"/>
      <c r="H69" s="137"/>
    </row>
    <row r="70" spans="2:8" s="138" customFormat="1" ht="18.75" customHeight="1">
      <c r="B70" s="391" t="s">
        <v>1676</v>
      </c>
      <c r="C70" s="214"/>
      <c r="D70" s="257" t="s">
        <v>117</v>
      </c>
      <c r="E70" s="216" t="s">
        <v>1678</v>
      </c>
      <c r="F70" s="217">
        <v>17590</v>
      </c>
      <c r="G70" s="137"/>
      <c r="H70" s="137"/>
    </row>
    <row r="71" spans="2:8" s="138" customFormat="1" ht="17.25" customHeight="1" hidden="1">
      <c r="B71" s="392"/>
      <c r="C71" s="214"/>
      <c r="D71" s="257" t="s">
        <v>117</v>
      </c>
      <c r="E71" s="216" t="s">
        <v>1677</v>
      </c>
      <c r="F71" s="217">
        <v>0</v>
      </c>
      <c r="G71" s="137"/>
      <c r="H71" s="137"/>
    </row>
    <row r="72" spans="2:8" s="138" customFormat="1" ht="15.75" customHeight="1" hidden="1">
      <c r="B72" s="392"/>
      <c r="C72" s="214"/>
      <c r="D72" s="257" t="s">
        <v>117</v>
      </c>
      <c r="E72" s="216" t="s">
        <v>1678</v>
      </c>
      <c r="F72" s="217">
        <v>0</v>
      </c>
      <c r="G72" s="137"/>
      <c r="H72" s="137"/>
    </row>
    <row r="73" spans="2:8" s="138" customFormat="1" ht="15.75" customHeight="1" hidden="1">
      <c r="B73" s="392"/>
      <c r="C73" s="214"/>
      <c r="D73" s="257" t="s">
        <v>117</v>
      </c>
      <c r="E73" s="216" t="s">
        <v>1679</v>
      </c>
      <c r="F73" s="217">
        <v>0</v>
      </c>
      <c r="G73" s="137"/>
      <c r="H73" s="137"/>
    </row>
    <row r="74" spans="2:8" s="138" customFormat="1" ht="15.75" customHeight="1">
      <c r="B74" s="392"/>
      <c r="C74" s="214"/>
      <c r="D74" s="394" t="s">
        <v>902</v>
      </c>
      <c r="E74" s="216" t="s">
        <v>1678</v>
      </c>
      <c r="F74" s="217">
        <v>600</v>
      </c>
      <c r="G74" s="137"/>
      <c r="H74" s="137"/>
    </row>
    <row r="75" spans="2:8" s="138" customFormat="1" ht="15.75" customHeight="1">
      <c r="B75" s="392"/>
      <c r="C75" s="214"/>
      <c r="D75" s="395"/>
      <c r="E75" s="216" t="s">
        <v>1679</v>
      </c>
      <c r="F75" s="217">
        <v>160</v>
      </c>
      <c r="G75" s="137"/>
      <c r="H75" s="137"/>
    </row>
    <row r="76" spans="2:8" s="138" customFormat="1" ht="19.5" customHeight="1" hidden="1">
      <c r="B76" s="393"/>
      <c r="C76" s="214"/>
      <c r="D76" s="257"/>
      <c r="E76" s="216"/>
      <c r="F76" s="217"/>
      <c r="G76" s="137"/>
      <c r="H76" s="137"/>
    </row>
    <row r="77" spans="2:6" ht="23.25" customHeight="1">
      <c r="B77" s="396" t="s">
        <v>1680</v>
      </c>
      <c r="C77" s="219"/>
      <c r="D77" s="384" t="s">
        <v>900</v>
      </c>
      <c r="E77" s="218" t="s">
        <v>686</v>
      </c>
      <c r="F77" s="217">
        <v>5965.8</v>
      </c>
    </row>
    <row r="78" spans="2:6" ht="27" customHeight="1">
      <c r="B78" s="397"/>
      <c r="C78" s="219"/>
      <c r="D78" s="385"/>
      <c r="E78" s="218" t="s">
        <v>1681</v>
      </c>
      <c r="F78" s="217">
        <v>4235</v>
      </c>
    </row>
    <row r="79" spans="2:6" ht="27" customHeight="1" hidden="1">
      <c r="B79" s="397"/>
      <c r="C79" s="219"/>
      <c r="D79" s="385"/>
      <c r="E79" s="218" t="s">
        <v>799</v>
      </c>
      <c r="F79" s="217">
        <v>0</v>
      </c>
    </row>
    <row r="80" spans="2:6" ht="27" customHeight="1">
      <c r="B80" s="397"/>
      <c r="C80" s="219"/>
      <c r="D80" s="385"/>
      <c r="E80" s="218" t="s">
        <v>459</v>
      </c>
      <c r="F80" s="217">
        <v>1225</v>
      </c>
    </row>
    <row r="81" spans="2:6" ht="27" customHeight="1">
      <c r="B81" s="398"/>
      <c r="C81" s="219"/>
      <c r="D81" s="386"/>
      <c r="E81" s="218" t="s">
        <v>308</v>
      </c>
      <c r="F81" s="217">
        <v>120</v>
      </c>
    </row>
    <row r="82" spans="2:6" ht="24.75" customHeight="1">
      <c r="B82" s="387" t="s">
        <v>1682</v>
      </c>
      <c r="C82" s="219"/>
      <c r="D82" s="384" t="s">
        <v>902</v>
      </c>
      <c r="E82" s="218" t="s">
        <v>1683</v>
      </c>
      <c r="F82" s="217">
        <v>26216</v>
      </c>
    </row>
    <row r="83" spans="2:6" ht="19.5" customHeight="1">
      <c r="B83" s="388"/>
      <c r="C83" s="219"/>
      <c r="D83" s="385"/>
      <c r="E83" s="218" t="s">
        <v>1684</v>
      </c>
      <c r="F83" s="217">
        <v>4104</v>
      </c>
    </row>
    <row r="84" spans="2:6" ht="19.5" customHeight="1">
      <c r="B84" s="388"/>
      <c r="C84" s="219"/>
      <c r="D84" s="385"/>
      <c r="E84" s="218" t="s">
        <v>306</v>
      </c>
      <c r="F84" s="217">
        <f>77501-1000-620</f>
        <v>75881</v>
      </c>
    </row>
    <row r="85" spans="2:6" ht="19.5" customHeight="1">
      <c r="B85" s="388"/>
      <c r="C85" s="219"/>
      <c r="D85" s="385"/>
      <c r="E85" s="218" t="s">
        <v>1685</v>
      </c>
      <c r="F85" s="217">
        <v>2570</v>
      </c>
    </row>
    <row r="86" spans="2:6" ht="20.25" customHeight="1">
      <c r="B86" s="389"/>
      <c r="C86" s="219"/>
      <c r="D86" s="386"/>
      <c r="E86" s="218" t="s">
        <v>874</v>
      </c>
      <c r="F86" s="217">
        <v>1260</v>
      </c>
    </row>
    <row r="87" spans="2:6" ht="93" customHeight="1" hidden="1">
      <c r="B87" s="94" t="s">
        <v>859</v>
      </c>
      <c r="C87" s="219"/>
      <c r="D87" s="220" t="s">
        <v>903</v>
      </c>
      <c r="E87" s="218" t="s">
        <v>860</v>
      </c>
      <c r="F87" s="217">
        <v>0</v>
      </c>
    </row>
    <row r="88" spans="2:6" ht="27" customHeight="1">
      <c r="B88" s="391" t="s">
        <v>1686</v>
      </c>
      <c r="C88" s="219"/>
      <c r="D88" s="384" t="s">
        <v>903</v>
      </c>
      <c r="E88" s="218" t="s">
        <v>309</v>
      </c>
      <c r="F88" s="217">
        <v>5960</v>
      </c>
    </row>
    <row r="89" spans="2:6" ht="33.75" customHeight="1">
      <c r="B89" s="393"/>
      <c r="C89" s="219"/>
      <c r="D89" s="386"/>
      <c r="E89" s="218" t="s">
        <v>310</v>
      </c>
      <c r="F89" s="217">
        <v>12040</v>
      </c>
    </row>
    <row r="90" spans="2:6" ht="30" customHeight="1">
      <c r="B90" s="381" t="s">
        <v>1593</v>
      </c>
      <c r="C90" s="219"/>
      <c r="D90" s="384" t="s">
        <v>902</v>
      </c>
      <c r="E90" s="218" t="s">
        <v>304</v>
      </c>
      <c r="F90" s="217">
        <v>176425</v>
      </c>
    </row>
    <row r="91" spans="2:6" ht="27" customHeight="1">
      <c r="B91" s="382"/>
      <c r="C91" s="219"/>
      <c r="D91" s="385"/>
      <c r="E91" s="218" t="s">
        <v>1594</v>
      </c>
      <c r="F91" s="217">
        <v>7702</v>
      </c>
    </row>
    <row r="92" spans="2:6" ht="27" customHeight="1">
      <c r="B92" s="382"/>
      <c r="C92" s="219"/>
      <c r="D92" s="385"/>
      <c r="E92" s="218" t="s">
        <v>875</v>
      </c>
      <c r="F92" s="217">
        <v>440</v>
      </c>
    </row>
    <row r="93" spans="2:6" ht="27" customHeight="1">
      <c r="B93" s="382"/>
      <c r="C93" s="219"/>
      <c r="D93" s="385"/>
      <c r="E93" s="218" t="s">
        <v>305</v>
      </c>
      <c r="F93" s="217">
        <v>19342</v>
      </c>
    </row>
    <row r="94" spans="2:6" ht="29.25" customHeight="1">
      <c r="B94" s="383"/>
      <c r="C94" s="219"/>
      <c r="D94" s="386"/>
      <c r="E94" s="218" t="s">
        <v>460</v>
      </c>
      <c r="F94" s="217">
        <v>6788</v>
      </c>
    </row>
    <row r="95" spans="2:6" ht="57" customHeight="1">
      <c r="B95" s="94" t="s">
        <v>1595</v>
      </c>
      <c r="C95" s="219"/>
      <c r="D95" s="220" t="s">
        <v>903</v>
      </c>
      <c r="E95" s="218" t="s">
        <v>1596</v>
      </c>
      <c r="F95" s="217">
        <v>20000</v>
      </c>
    </row>
    <row r="96" spans="2:6" ht="51.75" customHeight="1">
      <c r="B96" s="391" t="s">
        <v>461</v>
      </c>
      <c r="C96" s="219"/>
      <c r="D96" s="384" t="s">
        <v>902</v>
      </c>
      <c r="E96" s="218" t="s">
        <v>303</v>
      </c>
      <c r="F96" s="217">
        <f>21377+867</f>
        <v>22244</v>
      </c>
    </row>
    <row r="97" spans="2:6" ht="56.25" customHeight="1">
      <c r="B97" s="393"/>
      <c r="C97" s="219"/>
      <c r="D97" s="386"/>
      <c r="E97" s="218" t="s">
        <v>462</v>
      </c>
      <c r="F97" s="217">
        <v>2600</v>
      </c>
    </row>
    <row r="98" spans="2:6" ht="45.75" customHeight="1">
      <c r="B98" s="378" t="s">
        <v>463</v>
      </c>
      <c r="C98" s="219"/>
      <c r="D98" s="377" t="s">
        <v>903</v>
      </c>
      <c r="E98" s="375" t="s">
        <v>600</v>
      </c>
      <c r="F98" s="376">
        <v>4350</v>
      </c>
    </row>
    <row r="99" spans="2:6" ht="75.75" customHeight="1">
      <c r="B99" s="378"/>
      <c r="C99" s="219"/>
      <c r="D99" s="377"/>
      <c r="E99" s="375"/>
      <c r="F99" s="376"/>
    </row>
    <row r="100" spans="2:6" ht="65.25" customHeight="1">
      <c r="B100" s="311" t="s">
        <v>161</v>
      </c>
      <c r="C100" s="219"/>
      <c r="D100" s="295" t="s">
        <v>903</v>
      </c>
      <c r="E100" s="218" t="s">
        <v>162</v>
      </c>
      <c r="F100" s="217">
        <v>10000</v>
      </c>
    </row>
    <row r="101" spans="2:6" ht="41.25" customHeight="1">
      <c r="B101" s="311" t="s">
        <v>312</v>
      </c>
      <c r="C101" s="219"/>
      <c r="D101" s="295" t="s">
        <v>903</v>
      </c>
      <c r="E101" s="218" t="s">
        <v>313</v>
      </c>
      <c r="F101" s="217">
        <v>10000</v>
      </c>
    </row>
    <row r="102" spans="2:6" ht="47.25" customHeight="1" hidden="1">
      <c r="B102" s="311" t="s">
        <v>163</v>
      </c>
      <c r="C102" s="219"/>
      <c r="D102" s="295" t="s">
        <v>903</v>
      </c>
      <c r="E102" s="218" t="s">
        <v>164</v>
      </c>
      <c r="F102" s="217">
        <v>0</v>
      </c>
    </row>
    <row r="103" spans="2:6" ht="31.5" customHeight="1">
      <c r="B103" s="222" t="s">
        <v>606</v>
      </c>
      <c r="C103" s="206"/>
      <c r="D103" s="223"/>
      <c r="E103" s="224"/>
      <c r="F103" s="278">
        <f>SUM(F16:F102)</f>
        <v>1111529.1</v>
      </c>
    </row>
    <row r="104" ht="14.25" customHeight="1"/>
  </sheetData>
  <mergeCells count="38">
    <mergeCell ref="B44:B55"/>
    <mergeCell ref="D44:D50"/>
    <mergeCell ref="D51:D53"/>
    <mergeCell ref="D54:D55"/>
    <mergeCell ref="D16:D42"/>
    <mergeCell ref="D2:F2"/>
    <mergeCell ref="D3:F3"/>
    <mergeCell ref="D4:F4"/>
    <mergeCell ref="E7:F7"/>
    <mergeCell ref="D6:F6"/>
    <mergeCell ref="D8:F8"/>
    <mergeCell ref="B10:F10"/>
    <mergeCell ref="B12:F12"/>
    <mergeCell ref="B11:F11"/>
    <mergeCell ref="B56:B61"/>
    <mergeCell ref="D56:D61"/>
    <mergeCell ref="B16:B43"/>
    <mergeCell ref="B96:B97"/>
    <mergeCell ref="D96:D97"/>
    <mergeCell ref="B88:B89"/>
    <mergeCell ref="D88:D89"/>
    <mergeCell ref="B62:B63"/>
    <mergeCell ref="D62:D63"/>
    <mergeCell ref="B65:B66"/>
    <mergeCell ref="D65:D66"/>
    <mergeCell ref="B90:B94"/>
    <mergeCell ref="D90:D94"/>
    <mergeCell ref="B82:B86"/>
    <mergeCell ref="D82:D86"/>
    <mergeCell ref="B68:B69"/>
    <mergeCell ref="B70:B76"/>
    <mergeCell ref="D74:D75"/>
    <mergeCell ref="B77:B81"/>
    <mergeCell ref="D77:D81"/>
    <mergeCell ref="E98:E99"/>
    <mergeCell ref="F98:F99"/>
    <mergeCell ref="D98:D99"/>
    <mergeCell ref="B98:B99"/>
  </mergeCells>
  <printOptions/>
  <pageMargins left="0.75" right="0.75" top="1" bottom="1" header="0.5" footer="0.5"/>
  <pageSetup firstPageNumber="56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2013-01-24T07:34:57Z</cp:lastPrinted>
  <dcterms:created xsi:type="dcterms:W3CDTF">2002-07-15T12:30:47Z</dcterms:created>
  <dcterms:modified xsi:type="dcterms:W3CDTF">2013-01-29T10:40:23Z</dcterms:modified>
  <cp:category/>
  <cp:version/>
  <cp:contentType/>
  <cp:contentStatus/>
</cp:coreProperties>
</file>