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0" yWindow="0" windowWidth="28770" windowHeight="10335" tabRatio="561" activeTab="3"/>
  </bookViews>
  <sheets>
    <sheet name="Приложение 1 " sheetId="5" r:id="rId1"/>
    <sheet name="Приложение 2" sheetId="6" r:id="rId2"/>
    <sheet name="Приложение 3" sheetId="23" r:id="rId3"/>
    <sheet name="Приложение 4" sheetId="2" r:id="rId4"/>
  </sheets>
  <externalReferences>
    <externalReference r:id="rId5"/>
  </externalReferences>
  <definedNames>
    <definedName name="_xlnm._FilterDatabase" localSheetId="1" hidden="1">'Приложение 2'!$A$11:$N$11</definedName>
    <definedName name="_xlnm.Print_Area" localSheetId="0">'Приложение 1 '!$A$1:$I$27</definedName>
    <definedName name="_xlnm.Print_Area" localSheetId="1">'Приложение 2'!$A$1:$K$35</definedName>
    <definedName name="_xlnm.Print_Area" localSheetId="2">'Приложение 3'!$A$1:$K$106</definedName>
    <definedName name="_xlnm.Print_Area" localSheetId="3">'Приложение 4'!$A$1:$M$139</definedName>
  </definedNames>
  <calcPr calcId="145621"/>
</workbook>
</file>

<file path=xl/calcChain.xml><?xml version="1.0" encoding="utf-8"?>
<calcChain xmlns="http://schemas.openxmlformats.org/spreadsheetml/2006/main">
  <c r="K98" i="2" l="1"/>
  <c r="J98" i="2"/>
  <c r="I98" i="2"/>
  <c r="G98" i="2"/>
  <c r="E98" i="2"/>
  <c r="K97" i="2"/>
  <c r="J97" i="2"/>
  <c r="I97" i="2"/>
  <c r="G97" i="2"/>
  <c r="E97" i="2"/>
  <c r="K96" i="2"/>
  <c r="J96" i="2"/>
  <c r="I96" i="2"/>
  <c r="H96" i="2"/>
  <c r="G96" i="2"/>
  <c r="F96" i="2" s="1"/>
  <c r="E96" i="2"/>
  <c r="J116" i="2"/>
  <c r="I116" i="2"/>
  <c r="H116" i="2"/>
  <c r="G116" i="2"/>
  <c r="E116" i="2"/>
  <c r="K116" i="2"/>
  <c r="E120" i="2"/>
  <c r="J120" i="2"/>
  <c r="I120" i="2"/>
  <c r="H120" i="2"/>
  <c r="G120" i="2"/>
  <c r="K120" i="2"/>
  <c r="F119" i="2"/>
  <c r="F118" i="2"/>
  <c r="F117" i="2"/>
  <c r="F116" i="2" s="1"/>
  <c r="F115" i="2"/>
  <c r="F114" i="2"/>
  <c r="F113" i="2"/>
  <c r="K112" i="2"/>
  <c r="J112" i="2"/>
  <c r="I112" i="2"/>
  <c r="H112" i="2"/>
  <c r="G112" i="2"/>
  <c r="E112" i="2"/>
  <c r="F112" i="2" l="1"/>
  <c r="H34" i="2"/>
  <c r="H76" i="2" l="1"/>
  <c r="H80" i="2"/>
  <c r="H66" i="2"/>
  <c r="H62" i="2"/>
  <c r="G27" i="23" l="1"/>
  <c r="F121" i="2" l="1"/>
  <c r="E124" i="2"/>
  <c r="G124" i="2"/>
  <c r="H124" i="2"/>
  <c r="H123" i="2" s="1"/>
  <c r="I124" i="2"/>
  <c r="I123" i="2" s="1"/>
  <c r="J124" i="2"/>
  <c r="K124" i="2"/>
  <c r="E125" i="2"/>
  <c r="G125" i="2"/>
  <c r="H125" i="2"/>
  <c r="I125" i="2"/>
  <c r="J125" i="2"/>
  <c r="K125" i="2"/>
  <c r="E126" i="2"/>
  <c r="G126" i="2"/>
  <c r="H126" i="2"/>
  <c r="I126" i="2"/>
  <c r="J126" i="2"/>
  <c r="K126" i="2"/>
  <c r="F127" i="2"/>
  <c r="F124" i="2" s="1"/>
  <c r="F128" i="2"/>
  <c r="F125" i="2" s="1"/>
  <c r="F123" i="2" l="1"/>
  <c r="K123" i="2"/>
  <c r="G123" i="2"/>
  <c r="J123" i="2"/>
  <c r="E123" i="2"/>
  <c r="F122" i="2"/>
  <c r="F120" i="2" s="1"/>
  <c r="F126" i="2"/>
  <c r="G84" i="23"/>
  <c r="G83" i="23"/>
  <c r="E38" i="23" l="1"/>
  <c r="E37" i="23"/>
  <c r="G36" i="23"/>
  <c r="E36" i="23"/>
  <c r="J27" i="23"/>
  <c r="I27" i="23"/>
  <c r="I26" i="23" s="1"/>
  <c r="H27" i="23"/>
  <c r="H26" i="23" s="1"/>
  <c r="G26" i="23"/>
  <c r="F27" i="23"/>
  <c r="J26" i="23"/>
  <c r="F53" i="2"/>
  <c r="F52" i="2"/>
  <c r="F48" i="2"/>
  <c r="F47" i="2"/>
  <c r="K46" i="2"/>
  <c r="J46" i="2"/>
  <c r="I46" i="2"/>
  <c r="H46" i="2"/>
  <c r="G46" i="2"/>
  <c r="E46" i="2"/>
  <c r="F45" i="2"/>
  <c r="F44" i="2"/>
  <c r="K43" i="2"/>
  <c r="J43" i="2"/>
  <c r="I43" i="2"/>
  <c r="H43" i="2"/>
  <c r="G43" i="2"/>
  <c r="E43" i="2"/>
  <c r="K42" i="2"/>
  <c r="J42" i="2"/>
  <c r="I42" i="2"/>
  <c r="H42" i="2"/>
  <c r="G42" i="2"/>
  <c r="E42" i="2"/>
  <c r="K41" i="2"/>
  <c r="J41" i="2"/>
  <c r="I41" i="2"/>
  <c r="H41" i="2"/>
  <c r="G41" i="2"/>
  <c r="E41" i="2"/>
  <c r="F39" i="2"/>
  <c r="F38" i="2"/>
  <c r="K37" i="2"/>
  <c r="J37" i="2"/>
  <c r="I37" i="2"/>
  <c r="H37" i="2"/>
  <c r="G37" i="2"/>
  <c r="E37" i="2"/>
  <c r="F36" i="2"/>
  <c r="K35" i="2"/>
  <c r="J35" i="2"/>
  <c r="I35" i="2"/>
  <c r="H35" i="2"/>
  <c r="G35" i="2"/>
  <c r="E35" i="2"/>
  <c r="H26" i="2"/>
  <c r="H50" i="2" s="1"/>
  <c r="G34" i="2"/>
  <c r="K33" i="2"/>
  <c r="J33" i="2"/>
  <c r="I33" i="2"/>
  <c r="G33" i="2"/>
  <c r="E33" i="2"/>
  <c r="G32" i="2"/>
  <c r="F32" i="2" s="1"/>
  <c r="G31" i="2"/>
  <c r="F31" i="2" s="1"/>
  <c r="K30" i="2"/>
  <c r="J30" i="2"/>
  <c r="I30" i="2"/>
  <c r="H30" i="2"/>
  <c r="E30" i="2"/>
  <c r="F29" i="2"/>
  <c r="F28" i="2"/>
  <c r="K27" i="2"/>
  <c r="J27" i="2"/>
  <c r="I27" i="2"/>
  <c r="H27" i="2"/>
  <c r="G27" i="2"/>
  <c r="E27" i="2"/>
  <c r="K26" i="2"/>
  <c r="J26" i="2"/>
  <c r="I26" i="2"/>
  <c r="E26" i="2"/>
  <c r="E50" i="2" s="1"/>
  <c r="K25" i="2"/>
  <c r="K51" i="2" s="1"/>
  <c r="J25" i="2"/>
  <c r="I25" i="2"/>
  <c r="I51" i="2" s="1"/>
  <c r="H25" i="2"/>
  <c r="E25" i="2"/>
  <c r="F37" i="2" l="1"/>
  <c r="G26" i="2"/>
  <c r="F35" i="2"/>
  <c r="I50" i="2"/>
  <c r="I49" i="2" s="1"/>
  <c r="H40" i="2"/>
  <c r="I40" i="2"/>
  <c r="K40" i="2"/>
  <c r="E27" i="23"/>
  <c r="E26" i="23" s="1"/>
  <c r="F26" i="23"/>
  <c r="H33" i="2"/>
  <c r="F33" i="2" s="1"/>
  <c r="F26" i="2"/>
  <c r="F27" i="2"/>
  <c r="F34" i="2"/>
  <c r="E40" i="2"/>
  <c r="J40" i="2"/>
  <c r="J50" i="2"/>
  <c r="F41" i="2"/>
  <c r="F43" i="2"/>
  <c r="F42" i="2"/>
  <c r="K24" i="2"/>
  <c r="J24" i="2"/>
  <c r="G40" i="2"/>
  <c r="G30" i="2"/>
  <c r="F30" i="2" s="1"/>
  <c r="I24" i="2"/>
  <c r="E51" i="2"/>
  <c r="E49" i="2" s="1"/>
  <c r="E24" i="2"/>
  <c r="K50" i="2"/>
  <c r="K49" i="2" s="1"/>
  <c r="F46" i="2"/>
  <c r="H24" i="2"/>
  <c r="G50" i="2"/>
  <c r="H51" i="2"/>
  <c r="H49" i="2" s="1"/>
  <c r="J51" i="2"/>
  <c r="G25" i="2"/>
  <c r="F50" i="2" l="1"/>
  <c r="F40" i="2"/>
  <c r="J49" i="2"/>
  <c r="G51" i="2"/>
  <c r="G49" i="2" s="1"/>
  <c r="F25" i="2"/>
  <c r="F51" i="2" s="1"/>
  <c r="F49" i="2" s="1"/>
  <c r="G24" i="2"/>
  <c r="F24" i="2" s="1"/>
  <c r="E50" i="23" l="1"/>
  <c r="J52" i="23"/>
  <c r="I52" i="23"/>
  <c r="H52" i="23"/>
  <c r="J54" i="23"/>
  <c r="I54" i="23"/>
  <c r="I53" i="23" s="1"/>
  <c r="H54" i="23"/>
  <c r="G54" i="23"/>
  <c r="G53" i="23" s="1"/>
  <c r="E54" i="23"/>
  <c r="E53" i="23" s="1"/>
  <c r="J53" i="23"/>
  <c r="H53" i="23"/>
  <c r="E56" i="2"/>
  <c r="K56" i="2"/>
  <c r="J56" i="2"/>
  <c r="I56" i="2"/>
  <c r="G52" i="23"/>
  <c r="G66" i="2"/>
  <c r="F52" i="23" s="1"/>
  <c r="K65" i="2"/>
  <c r="J65" i="2"/>
  <c r="I65" i="2"/>
  <c r="G65" i="2"/>
  <c r="E65" i="2"/>
  <c r="E52" i="23" l="1"/>
  <c r="F54" i="23"/>
  <c r="F53" i="23" s="1"/>
  <c r="H65" i="2"/>
  <c r="F66" i="2"/>
  <c r="F65" i="2" s="1"/>
  <c r="G62" i="23" l="1"/>
  <c r="G58" i="23" l="1"/>
  <c r="K87" i="2" l="1"/>
  <c r="J87" i="2"/>
  <c r="I87" i="2"/>
  <c r="H87" i="2"/>
  <c r="G87" i="2"/>
  <c r="E86" i="2"/>
  <c r="K86" i="2" l="1"/>
  <c r="J86" i="2"/>
  <c r="I86" i="2"/>
  <c r="H86" i="2"/>
  <c r="G86" i="2"/>
  <c r="E87" i="2"/>
  <c r="H108" i="2" l="1"/>
  <c r="H98" i="2" s="1"/>
  <c r="F98" i="2" s="1"/>
  <c r="H107" i="2"/>
  <c r="H97" i="2" s="1"/>
  <c r="F97" i="2" s="1"/>
  <c r="H81" i="23" l="1"/>
  <c r="H80" i="23"/>
  <c r="H79" i="23"/>
  <c r="G81" i="23"/>
  <c r="G80" i="23"/>
  <c r="G79" i="23"/>
  <c r="H78" i="23" l="1"/>
  <c r="G48" i="23" l="1"/>
  <c r="H56" i="2"/>
  <c r="E51" i="23" l="1"/>
  <c r="J51" i="23"/>
  <c r="I51" i="23"/>
  <c r="H51" i="23"/>
  <c r="G51" i="23"/>
  <c r="E49" i="23"/>
  <c r="J49" i="23"/>
  <c r="I49" i="23"/>
  <c r="H49" i="23"/>
  <c r="G49" i="23"/>
  <c r="F49" i="23"/>
  <c r="F48" i="23"/>
  <c r="F47" i="23" s="1"/>
  <c r="J47" i="23"/>
  <c r="I47" i="23"/>
  <c r="H47" i="23"/>
  <c r="G47" i="23"/>
  <c r="E46" i="23"/>
  <c r="E45" i="23"/>
  <c r="J44" i="23"/>
  <c r="I44" i="23"/>
  <c r="H44" i="23"/>
  <c r="G44" i="23"/>
  <c r="F44" i="23"/>
  <c r="F56" i="23"/>
  <c r="E56" i="23" s="1"/>
  <c r="E55" i="23" s="1"/>
  <c r="J55" i="23"/>
  <c r="I55" i="23"/>
  <c r="H55" i="23"/>
  <c r="G55" i="23"/>
  <c r="F62" i="23"/>
  <c r="E62" i="23" s="1"/>
  <c r="E61" i="23" s="1"/>
  <c r="J61" i="23"/>
  <c r="I61" i="23"/>
  <c r="H61" i="23"/>
  <c r="G61" i="23"/>
  <c r="E60" i="23"/>
  <c r="E59" i="23" s="1"/>
  <c r="J59" i="23"/>
  <c r="I59" i="23"/>
  <c r="H59" i="23"/>
  <c r="G59" i="23"/>
  <c r="F59" i="23"/>
  <c r="F58" i="23"/>
  <c r="F57" i="23" s="1"/>
  <c r="J57" i="23"/>
  <c r="I57" i="23"/>
  <c r="H57" i="23"/>
  <c r="G57" i="23"/>
  <c r="E64" i="23"/>
  <c r="E63" i="23" s="1"/>
  <c r="J63" i="23"/>
  <c r="I63" i="23"/>
  <c r="H63" i="23"/>
  <c r="G63" i="23"/>
  <c r="F63" i="23"/>
  <c r="E67" i="23"/>
  <c r="E66" i="23"/>
  <c r="J65" i="23"/>
  <c r="I65" i="23"/>
  <c r="H65" i="23"/>
  <c r="G65" i="23"/>
  <c r="F65" i="23"/>
  <c r="E84" i="23"/>
  <c r="E83" i="23"/>
  <c r="J82" i="23"/>
  <c r="I82" i="23"/>
  <c r="H82" i="23"/>
  <c r="F82" i="23"/>
  <c r="E81" i="23"/>
  <c r="E80" i="23"/>
  <c r="E79" i="23"/>
  <c r="J78" i="23"/>
  <c r="I78" i="23"/>
  <c r="G78" i="23"/>
  <c r="F78" i="23"/>
  <c r="E77" i="23"/>
  <c r="E76" i="23"/>
  <c r="J75" i="23"/>
  <c r="I75" i="23"/>
  <c r="H75" i="23"/>
  <c r="G75" i="23"/>
  <c r="F75" i="23"/>
  <c r="E74" i="23"/>
  <c r="E73" i="23"/>
  <c r="J72" i="23"/>
  <c r="I72" i="23"/>
  <c r="H72" i="23"/>
  <c r="G72" i="23"/>
  <c r="F72" i="23"/>
  <c r="E98" i="23"/>
  <c r="E97" i="23"/>
  <c r="J96" i="23"/>
  <c r="I96" i="23"/>
  <c r="H96" i="23"/>
  <c r="G96" i="23"/>
  <c r="F96" i="23"/>
  <c r="F55" i="23" l="1"/>
  <c r="E96" i="23"/>
  <c r="E44" i="23"/>
  <c r="E48" i="23"/>
  <c r="F51" i="23"/>
  <c r="E65" i="23"/>
  <c r="E58" i="23"/>
  <c r="E57" i="23" s="1"/>
  <c r="F61" i="23"/>
  <c r="E72" i="23"/>
  <c r="E75" i="23"/>
  <c r="E47" i="23"/>
  <c r="E78" i="23"/>
  <c r="E102" i="2"/>
  <c r="E99" i="2"/>
  <c r="E88" i="2"/>
  <c r="E83" i="2"/>
  <c r="E82" i="2" s="1"/>
  <c r="E81" i="2" s="1"/>
  <c r="E79" i="2"/>
  <c r="E77" i="2"/>
  <c r="E75" i="2"/>
  <c r="E74" i="2"/>
  <c r="E73" i="2" s="1"/>
  <c r="E71" i="2"/>
  <c r="E70" i="2"/>
  <c r="E69" i="2" s="1"/>
  <c r="E67" i="2"/>
  <c r="E63" i="2"/>
  <c r="E61" i="2"/>
  <c r="E58" i="2"/>
  <c r="E57" i="2"/>
  <c r="E55" i="2" l="1"/>
  <c r="E131" i="2"/>
  <c r="E130" i="2"/>
  <c r="E85" i="2"/>
  <c r="H105" i="2" l="1"/>
  <c r="I105" i="2"/>
  <c r="F106" i="2" l="1"/>
  <c r="G105" i="2"/>
  <c r="K132" i="2"/>
  <c r="J132" i="2"/>
  <c r="I132" i="2"/>
  <c r="H132" i="2"/>
  <c r="G132" i="2"/>
  <c r="E132" i="2"/>
  <c r="F132" i="2" l="1"/>
  <c r="F24" i="23"/>
  <c r="F25" i="23"/>
  <c r="F23" i="23" l="1"/>
  <c r="E23" i="23" s="1"/>
  <c r="G62" i="2" l="1"/>
  <c r="G56" i="2" s="1"/>
  <c r="F56" i="2" s="1"/>
  <c r="I61" i="2" l="1"/>
  <c r="J61" i="2"/>
  <c r="E25" i="23" l="1"/>
  <c r="E24" i="23"/>
  <c r="K138" i="2" l="1"/>
  <c r="J138" i="2"/>
  <c r="I138" i="2"/>
  <c r="H138" i="2"/>
  <c r="G138" i="2"/>
  <c r="E138" i="2"/>
  <c r="F111" i="2"/>
  <c r="F110" i="2"/>
  <c r="K109" i="2"/>
  <c r="J109" i="2"/>
  <c r="I109" i="2"/>
  <c r="H109" i="2"/>
  <c r="G82" i="23" s="1"/>
  <c r="E82" i="23" s="1"/>
  <c r="G109" i="2"/>
  <c r="E109" i="2"/>
  <c r="F108" i="2"/>
  <c r="F107" i="2"/>
  <c r="K105" i="2"/>
  <c r="J105" i="2"/>
  <c r="E105" i="2"/>
  <c r="F104" i="2"/>
  <c r="F103" i="2"/>
  <c r="K102" i="2"/>
  <c r="J102" i="2"/>
  <c r="I102" i="2"/>
  <c r="H102" i="2"/>
  <c r="G102" i="2"/>
  <c r="F101" i="2"/>
  <c r="F100" i="2"/>
  <c r="K99" i="2"/>
  <c r="J99" i="2"/>
  <c r="I99" i="2"/>
  <c r="H99" i="2"/>
  <c r="G99" i="2"/>
  <c r="K137" i="2"/>
  <c r="J137" i="2"/>
  <c r="I137" i="2"/>
  <c r="H137" i="2"/>
  <c r="G137" i="2"/>
  <c r="E137" i="2"/>
  <c r="F90" i="2"/>
  <c r="F87" i="2" s="1"/>
  <c r="F89" i="2"/>
  <c r="F86" i="2" s="1"/>
  <c r="K88" i="2"/>
  <c r="J88" i="2"/>
  <c r="I88" i="2"/>
  <c r="H88" i="2"/>
  <c r="G88" i="2"/>
  <c r="K131" i="2"/>
  <c r="J131" i="2"/>
  <c r="I131" i="2"/>
  <c r="H131" i="2"/>
  <c r="G131" i="2"/>
  <c r="F84" i="2"/>
  <c r="F83" i="2" s="1"/>
  <c r="F82" i="2" s="1"/>
  <c r="F81" i="2" s="1"/>
  <c r="K83" i="2"/>
  <c r="K82" i="2" s="1"/>
  <c r="K81" i="2" s="1"/>
  <c r="J83" i="2"/>
  <c r="J82" i="2" s="1"/>
  <c r="J81" i="2" s="1"/>
  <c r="I83" i="2"/>
  <c r="I82" i="2" s="1"/>
  <c r="I81" i="2" s="1"/>
  <c r="H83" i="2"/>
  <c r="H82" i="2" s="1"/>
  <c r="H81" i="2" s="1"/>
  <c r="G83" i="2"/>
  <c r="G82" i="2" s="1"/>
  <c r="G81" i="2" s="1"/>
  <c r="G80" i="2"/>
  <c r="K79" i="2"/>
  <c r="J79" i="2"/>
  <c r="I79" i="2"/>
  <c r="H79" i="2"/>
  <c r="F78" i="2"/>
  <c r="F77" i="2" s="1"/>
  <c r="K77" i="2"/>
  <c r="J77" i="2"/>
  <c r="I77" i="2"/>
  <c r="H77" i="2"/>
  <c r="G77" i="2"/>
  <c r="G76" i="2"/>
  <c r="K75" i="2"/>
  <c r="J75" i="2"/>
  <c r="I75" i="2"/>
  <c r="H75" i="2"/>
  <c r="K74" i="2"/>
  <c r="K73" i="2" s="1"/>
  <c r="J74" i="2"/>
  <c r="J73" i="2" s="1"/>
  <c r="I74" i="2"/>
  <c r="I73" i="2" s="1"/>
  <c r="H74" i="2"/>
  <c r="H73" i="2" s="1"/>
  <c r="G72" i="2"/>
  <c r="F72" i="2" s="1"/>
  <c r="K71" i="2"/>
  <c r="J71" i="2"/>
  <c r="I71" i="2"/>
  <c r="H71" i="2"/>
  <c r="K70" i="2"/>
  <c r="K69" i="2" s="1"/>
  <c r="J70" i="2"/>
  <c r="J69" i="2" s="1"/>
  <c r="I70" i="2"/>
  <c r="I69" i="2" s="1"/>
  <c r="H70" i="2"/>
  <c r="F68" i="2"/>
  <c r="K67" i="2"/>
  <c r="J67" i="2"/>
  <c r="I67" i="2"/>
  <c r="H67" i="2"/>
  <c r="G67" i="2"/>
  <c r="F64" i="2"/>
  <c r="F63" i="2" s="1"/>
  <c r="K63" i="2"/>
  <c r="J63" i="2"/>
  <c r="I63" i="2"/>
  <c r="H63" i="2"/>
  <c r="G63" i="2"/>
  <c r="F62" i="2"/>
  <c r="K61" i="2"/>
  <c r="H61" i="2"/>
  <c r="G61" i="2"/>
  <c r="F60" i="2"/>
  <c r="F57" i="2" s="1"/>
  <c r="F59" i="2"/>
  <c r="K58" i="2"/>
  <c r="J58" i="2"/>
  <c r="I58" i="2"/>
  <c r="H58" i="2"/>
  <c r="H55" i="2" s="1"/>
  <c r="G58" i="2"/>
  <c r="K57" i="2"/>
  <c r="J57" i="2"/>
  <c r="I57" i="2"/>
  <c r="H57" i="2"/>
  <c r="G57" i="2"/>
  <c r="F138" i="2"/>
  <c r="J55" i="2" l="1"/>
  <c r="I55" i="2"/>
  <c r="H69" i="2"/>
  <c r="H130" i="2"/>
  <c r="H135" i="2" s="1"/>
  <c r="G55" i="2"/>
  <c r="K55" i="2"/>
  <c r="J130" i="2"/>
  <c r="J135" i="2" s="1"/>
  <c r="K130" i="2"/>
  <c r="I130" i="2"/>
  <c r="I135" i="2" s="1"/>
  <c r="F105" i="2"/>
  <c r="F131" i="2"/>
  <c r="G70" i="2"/>
  <c r="G69" i="2" s="1"/>
  <c r="F80" i="2"/>
  <c r="F79" i="2" s="1"/>
  <c r="F67" i="2"/>
  <c r="G75" i="2"/>
  <c r="F76" i="2" s="1"/>
  <c r="F75" i="2" s="1"/>
  <c r="F137" i="2"/>
  <c r="F71" i="2"/>
  <c r="F70" i="2"/>
  <c r="F69" i="2" s="1"/>
  <c r="G71" i="2"/>
  <c r="H95" i="2"/>
  <c r="J85" i="2"/>
  <c r="H85" i="2"/>
  <c r="F61" i="2"/>
  <c r="F85" i="2"/>
  <c r="F109" i="2"/>
  <c r="E135" i="2"/>
  <c r="G85" i="2"/>
  <c r="K85" i="2"/>
  <c r="H136" i="2"/>
  <c r="E95" i="2"/>
  <c r="I95" i="2"/>
  <c r="I136" i="2"/>
  <c r="J95" i="2"/>
  <c r="G95" i="2"/>
  <c r="K95" i="2"/>
  <c r="G79" i="2"/>
  <c r="G24" i="5"/>
  <c r="F99" i="2"/>
  <c r="F102" i="2"/>
  <c r="E136" i="2"/>
  <c r="F88" i="2"/>
  <c r="F58" i="2"/>
  <c r="G74" i="2"/>
  <c r="I85" i="2"/>
  <c r="G136" i="2"/>
  <c r="H24" i="5"/>
  <c r="G23" i="5"/>
  <c r="E23" i="5"/>
  <c r="H23" i="5"/>
  <c r="D23" i="5"/>
  <c r="F23" i="5"/>
  <c r="D26" i="5"/>
  <c r="E26" i="5"/>
  <c r="F26" i="5"/>
  <c r="G26" i="5"/>
  <c r="H26" i="5"/>
  <c r="F95" i="2" l="1"/>
  <c r="F55" i="2"/>
  <c r="G130" i="2"/>
  <c r="F130" i="2" s="1"/>
  <c r="K129" i="2"/>
  <c r="D24" i="5"/>
  <c r="F24" i="5"/>
  <c r="G25" i="5"/>
  <c r="G22" i="5" s="1"/>
  <c r="J129" i="2"/>
  <c r="E24" i="5"/>
  <c r="K136" i="2"/>
  <c r="K135" i="2"/>
  <c r="H25" i="5"/>
  <c r="H22" i="5" s="1"/>
  <c r="I134" i="2"/>
  <c r="H134" i="2"/>
  <c r="I129" i="2"/>
  <c r="H129" i="2"/>
  <c r="E134" i="2"/>
  <c r="E129" i="2"/>
  <c r="F74" i="2"/>
  <c r="G73" i="2"/>
  <c r="J136" i="2"/>
  <c r="J134" i="2" s="1"/>
  <c r="I26" i="5"/>
  <c r="I23" i="5"/>
  <c r="K134" i="2" l="1"/>
  <c r="I24" i="5"/>
  <c r="G129" i="2"/>
  <c r="G135" i="2"/>
  <c r="G134" i="2" s="1"/>
  <c r="F73" i="2"/>
  <c r="F136" i="2"/>
  <c r="A21" i="6" l="1"/>
  <c r="A22" i="6" s="1"/>
  <c r="A23" i="6" s="1"/>
  <c r="A24" i="6" s="1"/>
  <c r="A25" i="6" s="1"/>
  <c r="A26" i="6" s="1"/>
  <c r="A27" i="6" s="1"/>
  <c r="A28" i="6" s="1"/>
  <c r="A29" i="6" s="1"/>
  <c r="A30" i="6" s="1"/>
  <c r="H17" i="5"/>
  <c r="G17" i="5"/>
  <c r="F17" i="5"/>
  <c r="E17" i="5"/>
  <c r="H14" i="5"/>
  <c r="G14" i="5"/>
  <c r="F14" i="5"/>
  <c r="E14" i="5"/>
  <c r="D17" i="5"/>
  <c r="D14" i="5"/>
  <c r="F25" i="5"/>
  <c r="F22" i="5" s="1"/>
  <c r="H16" i="5"/>
  <c r="E16" i="5"/>
  <c r="G15" i="5"/>
  <c r="A31" i="6" l="1"/>
  <c r="A32" i="6" s="1"/>
  <c r="A33" i="6" s="1"/>
  <c r="A34" i="6" s="1"/>
  <c r="A35" i="6" s="1"/>
  <c r="E25" i="5"/>
  <c r="E22" i="5" s="1"/>
  <c r="D25" i="5"/>
  <c r="D22" i="5" s="1"/>
  <c r="D15" i="5"/>
  <c r="F15" i="5"/>
  <c r="I14" i="5"/>
  <c r="E15" i="5"/>
  <c r="E13" i="5" s="1"/>
  <c r="F16" i="5"/>
  <c r="I17" i="5"/>
  <c r="F13" i="5" l="1"/>
  <c r="I22" i="5"/>
  <c r="I25" i="5"/>
  <c r="G16" i="5"/>
  <c r="G13" i="5" s="1"/>
  <c r="H15" i="5"/>
  <c r="H13" i="5" s="1"/>
  <c r="D16" i="5"/>
  <c r="I15" i="5" l="1"/>
  <c r="D13" i="5"/>
  <c r="I13" i="5" s="1"/>
  <c r="I16" i="5"/>
  <c r="F129" i="2" l="1"/>
  <c r="F135" i="2"/>
  <c r="F134" i="2" s="1"/>
</calcChain>
</file>

<file path=xl/sharedStrings.xml><?xml version="1.0" encoding="utf-8"?>
<sst xmlns="http://schemas.openxmlformats.org/spreadsheetml/2006/main" count="648" uniqueCount="205">
  <si>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</si>
  <si>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</si>
  <si>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</si>
  <si>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</si>
  <si>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</si>
  <si>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</si>
  <si>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</si>
  <si>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</si>
  <si>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</si>
  <si>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</si>
  <si>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</si>
  <si>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</si>
  <si>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Единица измерения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</si>
  <si>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</si>
  <si>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</si>
  <si>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</si>
  <si>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</si>
  <si>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</si>
  <si>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</si>
  <si>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</si>
  <si>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Номер основного мероприятия в перечне  мероприятий подпрограммы</t>
  </si>
  <si>
    <t>1.2.</t>
  </si>
  <si>
    <t>2.2.</t>
  </si>
  <si>
    <t>Внебюджетные средства</t>
  </si>
  <si>
    <t>Тип показателя</t>
  </si>
  <si>
    <t>1.3.</t>
  </si>
  <si>
    <t>2.3.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</si>
  <si>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</si>
  <si>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</si>
  <si>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</si>
  <si>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</si>
  <si>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</si>
  <si>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</si>
  <si>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5</t>
  </si>
  <si>
    <t>6.</t>
  </si>
  <si>
    <t>1</t>
  </si>
  <si>
    <t>2</t>
  </si>
  <si>
    <t>3</t>
  </si>
  <si>
    <t>МБУ "МФЦ Домодедово"</t>
  </si>
  <si>
    <t>4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</si>
  <si>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</si>
  <si>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</si>
  <si>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</si>
  <si>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-</t>
  </si>
  <si>
    <t>Рейтинг-50</t>
  </si>
  <si>
    <t>Управление образования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</si>
  <si>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</si>
  <si>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1.4.</t>
  </si>
  <si>
    <t>Сектор режима и защиты информации</t>
  </si>
  <si>
    <t>Отраслевой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</si>
  <si>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</si>
  <si>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</si>
  <si>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</si>
  <si>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Качественные услуги – Доля муниципальных (государственных) услуг, по которым нарушены регламентные сроки</t>
  </si>
  <si>
    <t>Повторные обращения – Доля обращений, поступивших на портал «Добродел», по которым поступили повторные обращения</t>
  </si>
  <si>
    <t>Ответь вовремя – Доля жалоб, поступивших на портал «Добродел», по которым нарушен срок подготовки ответа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</si>
  <si>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</si>
  <si>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</si>
  <si>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Субсидия</t>
  </si>
  <si>
    <t>Указной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</si>
  <si>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</si>
  <si>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</si>
  <si>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 xml:space="preserve">Планируемые результаты реализации муниципальной  программы  «Цифровое муниципальное образование» 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</si>
  <si>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</si>
  <si>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</si>
  <si>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Базовое значение на начало реализации подпрограммы</t>
  </si>
  <si>
    <t>2020-2024</t>
  </si>
  <si>
    <t>Итого, в том числе:</t>
  </si>
  <si>
    <t>Средства бюджета го Домодедово</t>
  </si>
  <si>
    <t>Внебюджетные источники</t>
  </si>
  <si>
    <t>Управление строительства и городской инфраструктурф</t>
  </si>
  <si>
    <t>3.1.</t>
  </si>
  <si>
    <t>3.2.</t>
  </si>
  <si>
    <t>3.3.</t>
  </si>
  <si>
    <t>4.1.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</si>
  <si>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</si>
  <si>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</si>
  <si>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5.1.</t>
  </si>
  <si>
    <t>6.1.</t>
  </si>
  <si>
    <t>Основное мероприятие E4. Федеральный проект «Цифровая образовательная среда»</t>
  </si>
  <si>
    <t>Средства Федерального бюджета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</si>
  <si>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</si>
  <si>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</si>
  <si>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</si>
  <si>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</si>
  <si>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</si>
  <si>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</si>
  <si>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</si>
  <si>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</si>
  <si>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</si>
  <si>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</si>
  <si>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</si>
  <si>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</si>
  <si>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</si>
  <si>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</si>
  <si>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</si>
  <si>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</si>
  <si>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</si>
  <si>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минута</t>
  </si>
  <si>
    <t>Выполнение требований комфортности и доступности МФЦ</t>
  </si>
  <si>
    <t xml:space="preserve">Отраслевой 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</si>
  <si>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</si>
  <si>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</si>
  <si>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</si>
  <si>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</si>
  <si>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</si>
  <si>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 Доля заявителей, ожидающих в очереди более 11,5 минут не более 0% к 2024 г.</t>
  </si>
  <si>
    <t>2020 год</t>
  </si>
  <si>
    <t>2021 год</t>
  </si>
  <si>
    <t>2022 год</t>
  </si>
  <si>
    <t>2023 год</t>
  </si>
  <si>
    <t>2024 год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</si>
  <si>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</si>
  <si>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Уровень удовлетворенности граждан качеством предоставления государственных и муниципальных услуг</t>
  </si>
  <si>
    <t>Среднее время ожидания в очереди для получения государственных (муниципальных) услуг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</si>
  <si>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</si>
  <si>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</si>
  <si>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</si>
  <si>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</si>
  <si>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</si>
  <si>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>Отложенные решения – Доля отложенных решений от числа ответов, предоставленных на портале «Добродел» (два и более раз)</t>
  </si>
  <si>
    <t>"Цифровое муниципальное образование",</t>
  </si>
  <si>
    <t xml:space="preserve"> городского округа Домодедово</t>
  </si>
  <si>
    <t>к  муниципальной программе</t>
  </si>
  <si>
    <t>2.5.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</si>
  <si>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</si>
  <si>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утвержденной постановлением Администрации</t>
  </si>
  <si>
    <t>городского округа Домодедово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</si>
  <si>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</si>
  <si>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</si>
  <si>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Основное мероприятие 01. Информационная инфраструктура</t>
  </si>
  <si>
    <t>Основное мероприятие 02. Информационная безопасность</t>
  </si>
  <si>
    <t>Основное мероприятие 03. Цифровое государственное управление</t>
  </si>
  <si>
    <t>Основное мероприятие 04. Цифровая культура</t>
  </si>
  <si>
    <t>03</t>
  </si>
  <si>
    <t>02</t>
  </si>
  <si>
    <t>01,02</t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</si>
  <si>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</si>
  <si>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</si>
  <si>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Процент проникновения ЕСИА в муниципальном образовании Московской области</t>
  </si>
  <si>
    <t xml:space="preserve">Доля муниципальных общеобразовательных организаций в муниципальном образовании Московской области, подключенных к сети Интернет на скорости:
для общеобразовательных организаций, расположенных в городских населенных пунктах, – не менее 100 Мбит/с;
для общеобразовательных организаций, расположенных в сельских населенных пунктах, – не менее 50 Мбит/с
</t>
  </si>
  <si>
    <t xml:space="preserve"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
</t>
  </si>
  <si>
    <t>Мероприятие D2.01.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</t>
  </si>
  <si>
    <t>6.2.</t>
  </si>
  <si>
    <t>6.3.</t>
  </si>
  <si>
    <t>6.4.</t>
  </si>
  <si>
    <t>Мероприятие E4.03. Оснащение планшетными компьютерами общеобразовательных организаций в муниципальном образовании Московской области</t>
  </si>
  <si>
    <t>Мероприятие E4.04.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</si>
  <si>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E4.15.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</si>
  <si>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</si>
  <si>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Обеспечение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75%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Обеспечение процента проникновения ЕСИА в муниципальном образовании Московской области сна уровне 80%;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</si>
  <si>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 xml:space="preserve"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 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</si>
  <si>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87,8%  к 2023 г.,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</t>
  </si>
  <si>
    <t>Обеспечение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на уровне  100%;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</si>
  <si>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</si>
  <si>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</si>
  <si>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Управление ЖКХ</t>
  </si>
  <si>
    <t>7.1.</t>
  </si>
  <si>
    <t>Мероприятие 01.01. 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</si>
  <si>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 xml:space="preserve">Мероприятие 01.02.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</si>
  <si>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</si>
  <si>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02.02.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</si>
  <si>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02.03.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</si>
  <si>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02.04.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</si>
  <si>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02.05.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</si>
  <si>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Мероприятие 03.01.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</si>
  <si>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</si>
  <si>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</si>
  <si>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</si>
  <si>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01.04. Обеспечение оборудованием и поддержание его работоспособности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</si>
  <si>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</si>
  <si>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</si>
  <si>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</si>
  <si>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</si>
  <si>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</si>
  <si>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Мероприятие D6.01. Предоставление доступа к электронным сервисам цифровой инфраструктуры в сфере жилищно-коммунального хозяйства</t>
  </si>
  <si>
    <t>Мероприятие D2.01. Обеспечение организаций 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</si>
  <si>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 на территории муниципального образования</t>
  </si>
  <si>
    <t>Доля заявителей МФЦ, ожидающих в очереди более 11 минут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</si>
  <si>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</si>
  <si>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Региональный проект «Цифровая образовательная среда»</t>
  </si>
  <si>
    <t>5.2.</t>
  </si>
  <si>
    <t xml:space="preserve">Мероприятие D2.10. 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</si>
  <si>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Итого, в том числе:
Средства бюджета го Домодедово</t>
  </si>
  <si>
    <t>В пределах средств, предусмотренных на обеспечение деятельности учреждений</t>
  </si>
  <si>
    <t>E4</t>
  </si>
  <si>
    <t>D2</t>
  </si>
  <si>
    <t>Обеспечение доли муниципальных общеобразовательных организаций в муниципальном образовании Московской области, подключенных к сети Интернет на скорости: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Мбит/с., на уровне 100%.
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 к 2024 г 100%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</si>
  <si>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к 2024г 46,43%</t>
  </si>
  <si>
    <t>1.5.</t>
  </si>
  <si>
    <t>Мероприятие 01.05.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</si>
  <si>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2020-2021</t>
  </si>
  <si>
    <t>Мероприятие 03.02.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</si>
  <si>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6.5.</t>
  </si>
  <si>
    <t>Мероприятие E4.17.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</si>
  <si>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E4.20. Обеспечение образовательных организаций материально-технической базой для внедрения цифровой образовательной среды</t>
  </si>
  <si>
    <t>Мероприятие E4.21. 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</si>
  <si>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6.6.</t>
  </si>
  <si>
    <t>6.7.</t>
  </si>
  <si>
    <t>Приложение №1</t>
  </si>
  <si>
    <t>от 31.10.2019г.  № 2296</t>
  </si>
  <si>
    <t>Приложение №2 к  муниципальной программе</t>
  </si>
  <si>
    <t>Приложение №3 к  муниципальной программе</t>
  </si>
  <si>
    <t xml:space="preserve">Доля помещений аппаратных, приведенных в соответствие со стандартом «Цифровая школа» в части
ИТ-инфраструктуры государственных и муниципальных общеобразовательных организаций, реализующих программы общего образования, для обеспечения в помещениях безопасного доступа к государственным, муниципальным и иным информационным системам, информационно-телекоммуникационной сети «Интернет» и обеспечения базовой безопасности образовательного процесса
</t>
  </si>
  <si>
    <t>Приложение №4 к 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</si>
</sst>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64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7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left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justify" vertical="center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2" fontId="6" fillId="2" borderId="0" xfId="0" applyNumberFormat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0" fillId="2" borderId="2" xfId="0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ionovaVA/Desktop/&#1056;&#1086;&#1076;&#1080;&#1086;&#1085;&#1086;&#1074;&#1072;/2.%20&#1052;&#1091;&#1085;&#1080;&#1094;&#1080;&#1087;&#1072;&#1083;&#1100;&#1085;&#1072;&#1103;%20&#1087;&#1088;&#1086;&#1075;&#1088;&#1072;&#1084;&#1084;&#1072;/&#1062;&#1080;&#1092;&#1088;&#1086;&#1074;&#1086;&#1077;%20&#1044;&#1086;&#1084;&#1086;&#1076;&#1077;&#1076;&#1086;&#1074;&#1086;/&#1056;&#1077;&#1076;&#1072;&#1082;&#1094;&#1080;&#1080;%20&#1087;&#1088;&#1086;&#1075;&#1088;&#1072;&#1084;&#1084;&#1099;/&#1062;&#1054;_05_2021%20&#1084;&#1072;&#1081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риложение 1 "/>
      <sheetName val="Приложение 2"/>
      <sheetName val="Приложение 3"/>
      <sheetName val="Приложение 4"/>
    </sheetNames>
    <sheetDataSet>
      <sheetData sheetId="0"/>
      <sheetData sheetId="1"/>
      <sheetData sheetId="2"/>
      <sheetData sheetId="3"/>
      <sheetData sheetId="4">
        <row r="37">
          <cell r="F37">
            <v>862756.10000000009</v>
          </cell>
          <cell r="G37">
            <v>165696</v>
          </cell>
          <cell r="I37">
            <v>176852.7</v>
          </cell>
          <cell r="J37">
            <v>176852.7</v>
          </cell>
          <cell r="K37">
            <v>165000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BreakPreview" topLeftCell="A10" zoomScale="85" zoomScaleSheetLayoutView="85" workbookViewId="0">
      <selection activeCell="D21" sqref="D21"/>
    </sheetView>
  </sheetViews>
  <sheetFormatPr defaultColWidth="9.140625" defaultRowHeight="15.75" x14ac:dyDescent="0.25"/>
  <cols>
    <col min="1" max="1" width="66.140625" style="46" customWidth="1"/>
    <col min="2" max="2" width="25" style="9" customWidth="1"/>
    <col min="3" max="3" width="32.140625" style="1" customWidth="1"/>
    <col min="4" max="4" width="17.5703125" style="9" customWidth="1"/>
    <col min="5" max="5" width="18.28515625" style="9" customWidth="1"/>
    <col min="6" max="6" width="17.42578125" style="9" customWidth="1"/>
    <col min="7" max="7" width="16.140625" style="9" customWidth="1"/>
    <col min="8" max="8" width="16.28515625" style="9" customWidth="1"/>
    <col min="9" max="9" width="18.85546875" style="9" customWidth="1"/>
    <col min="10" max="10" width="0.140625" style="53" hidden="1" customWidth="1"/>
    <col min="11" max="11" width="11.7109375" style="53" customWidth="1"/>
    <col min="12" max="16384" width="9.140625" style="53"/>
  </cols>
  <sheetData>
    <row r="1" spans="1:9" x14ac:dyDescent="0.25">
      <c r="C1" s="61"/>
      <c r="F1" s="19" t="s">
        <v>199</v>
      </c>
      <c r="G1" s="53"/>
    </row>
    <row r="2" spans="1:9" x14ac:dyDescent="0.25">
      <c r="C2" s="61"/>
      <c r="F2" s="46" t="s">
        <v>123</v>
      </c>
      <c r="G2" s="53"/>
    </row>
    <row r="3" spans="1:9" x14ac:dyDescent="0.25">
      <c r="C3" s="61"/>
      <c r="F3" s="46" t="s">
        <v>122</v>
      </c>
      <c r="G3" s="53"/>
    </row>
    <row r="4" spans="1:9" x14ac:dyDescent="0.25">
      <c r="C4" s="61"/>
      <c r="F4" s="46" t="s">
        <v>121</v>
      </c>
      <c r="G4" s="53"/>
    </row>
    <row r="5" spans="1:9" x14ac:dyDescent="0.25">
      <c r="C5" s="61"/>
      <c r="F5" s="46" t="s">
        <v>126</v>
      </c>
      <c r="G5" s="53"/>
    </row>
    <row r="6" spans="1:9" x14ac:dyDescent="0.25">
      <c r="C6" s="61"/>
      <c r="F6" s="46" t="s">
        <v>127</v>
      </c>
      <c r="G6" s="53"/>
    </row>
    <row r="7" spans="1:9" x14ac:dyDescent="0.25">
      <c r="C7" s="61"/>
      <c r="F7" s="20" t="s">
        <v>200</v>
      </c>
      <c r="G7" s="53"/>
    </row>
    <row r="8" spans="1:9" ht="21.6" customHeight="1" x14ac:dyDescent="0.25">
      <c r="A8" s="59"/>
      <c r="B8" s="59"/>
      <c r="C8" s="59"/>
      <c r="D8" s="59"/>
      <c r="E8" s="60"/>
      <c r="F8" s="60"/>
      <c r="G8" s="60"/>
      <c r="H8" s="60"/>
      <c r="I8" s="60"/>
    </row>
    <row r="9" spans="1:9" ht="38.25" customHeight="1" x14ac:dyDescent="0.25">
      <c r="A9" s="87" t="s">
        <v>103</v>
      </c>
      <c r="B9" s="87"/>
      <c r="C9" s="87"/>
      <c r="D9" s="87"/>
      <c r="E9" s="87"/>
      <c r="F9" s="87"/>
      <c r="G9" s="87"/>
      <c r="H9" s="87"/>
      <c r="I9" s="87"/>
    </row>
    <row r="10" spans="1:9" ht="23.25" customHeight="1" x14ac:dyDescent="0.2">
      <c r="A10" s="50" t="s">
        <v>17</v>
      </c>
      <c r="B10" s="84" t="s">
        <v>38</v>
      </c>
      <c r="C10" s="85"/>
      <c r="D10" s="85"/>
      <c r="E10" s="85"/>
      <c r="F10" s="85"/>
      <c r="G10" s="85"/>
      <c r="H10" s="85"/>
      <c r="I10" s="86"/>
    </row>
    <row r="11" spans="1:9" ht="22.5" customHeight="1" x14ac:dyDescent="0.2">
      <c r="A11" s="81" t="s">
        <v>13</v>
      </c>
      <c r="B11" s="92" t="s">
        <v>14</v>
      </c>
      <c r="C11" s="92" t="s">
        <v>3</v>
      </c>
      <c r="D11" s="84" t="s">
        <v>18</v>
      </c>
      <c r="E11" s="85"/>
      <c r="F11" s="85"/>
      <c r="G11" s="85"/>
      <c r="H11" s="85"/>
      <c r="I11" s="86"/>
    </row>
    <row r="12" spans="1:9" ht="79.5" customHeight="1" x14ac:dyDescent="0.2">
      <c r="A12" s="94"/>
      <c r="B12" s="93"/>
      <c r="C12" s="93"/>
      <c r="D12" s="24" t="s">
        <v>107</v>
      </c>
      <c r="E12" s="24" t="s">
        <v>108</v>
      </c>
      <c r="F12" s="24" t="s">
        <v>109</v>
      </c>
      <c r="G12" s="24" t="s">
        <v>110</v>
      </c>
      <c r="H12" s="24" t="s">
        <v>111</v>
      </c>
      <c r="I12" s="49" t="s">
        <v>2</v>
      </c>
    </row>
    <row r="13" spans="1:9" ht="39" customHeight="1" x14ac:dyDescent="0.2">
      <c r="A13" s="94"/>
      <c r="B13" s="92" t="s">
        <v>61</v>
      </c>
      <c r="C13" s="48" t="s">
        <v>15</v>
      </c>
      <c r="D13" s="52">
        <f>SUM(D14:D17)</f>
        <v>172716</v>
      </c>
      <c r="E13" s="52">
        <f t="shared" ref="E13:H13" si="0">SUM(E14:E17)</f>
        <v>180341.18</v>
      </c>
      <c r="F13" s="52">
        <f t="shared" si="0"/>
        <v>191147.5</v>
      </c>
      <c r="G13" s="52">
        <f t="shared" si="0"/>
        <v>191147.5</v>
      </c>
      <c r="H13" s="52">
        <f t="shared" si="0"/>
        <v>191147.5</v>
      </c>
      <c r="I13" s="47">
        <f>SUM(D13:H13)</f>
        <v>926499.67999999993</v>
      </c>
    </row>
    <row r="14" spans="1:9" ht="31.5" x14ac:dyDescent="0.2">
      <c r="A14" s="94"/>
      <c r="B14" s="95"/>
      <c r="C14" s="2" t="s">
        <v>1</v>
      </c>
      <c r="D14" s="52">
        <f>'Приложение 4'!G52</f>
        <v>0</v>
      </c>
      <c r="E14" s="52">
        <f>'Приложение 4'!H52</f>
        <v>0</v>
      </c>
      <c r="F14" s="52">
        <f>'Приложение 4'!I52</f>
        <v>0</v>
      </c>
      <c r="G14" s="52">
        <f>'Приложение 4'!J52</f>
        <v>0</v>
      </c>
      <c r="H14" s="52">
        <f>'Приложение 4'!K52</f>
        <v>0</v>
      </c>
      <c r="I14" s="47">
        <f t="shared" ref="I14:I17" si="1">SUM(D14:H14)</f>
        <v>0</v>
      </c>
    </row>
    <row r="15" spans="1:9" ht="31.5" x14ac:dyDescent="0.2">
      <c r="A15" s="94"/>
      <c r="B15" s="95"/>
      <c r="C15" s="2" t="s">
        <v>7</v>
      </c>
      <c r="D15" s="52">
        <f>'Приложение 4'!G51</f>
        <v>6062</v>
      </c>
      <c r="E15" s="52">
        <f>'Приложение 4'!H51</f>
        <v>143</v>
      </c>
      <c r="F15" s="52">
        <f>'Приложение 4'!I51</f>
        <v>187</v>
      </c>
      <c r="G15" s="52">
        <f>'Приложение 4'!J51</f>
        <v>187</v>
      </c>
      <c r="H15" s="52">
        <f>'Приложение 4'!K51</f>
        <v>187</v>
      </c>
      <c r="I15" s="47">
        <f t="shared" si="1"/>
        <v>6766</v>
      </c>
    </row>
    <row r="16" spans="1:9" ht="61.5" customHeight="1" x14ac:dyDescent="0.2">
      <c r="A16" s="94"/>
      <c r="B16" s="95"/>
      <c r="C16" s="2" t="s">
        <v>16</v>
      </c>
      <c r="D16" s="52">
        <f>'Приложение 4'!G50</f>
        <v>166654</v>
      </c>
      <c r="E16" s="52">
        <f>'Приложение 4'!H50</f>
        <v>180198.18</v>
      </c>
      <c r="F16" s="52">
        <f>'Приложение 4'!I50</f>
        <v>190960.5</v>
      </c>
      <c r="G16" s="52">
        <f>'Приложение 4'!J50</f>
        <v>190960.5</v>
      </c>
      <c r="H16" s="52">
        <f>'Приложение 4'!K50</f>
        <v>190960.5</v>
      </c>
      <c r="I16" s="47">
        <f t="shared" si="1"/>
        <v>919733.67999999993</v>
      </c>
    </row>
    <row r="17" spans="1:9" ht="37.5" customHeight="1" x14ac:dyDescent="0.2">
      <c r="A17" s="82"/>
      <c r="B17" s="93"/>
      <c r="C17" s="2" t="s">
        <v>23</v>
      </c>
      <c r="D17" s="52">
        <f>'Приложение 4'!G53</f>
        <v>0</v>
      </c>
      <c r="E17" s="52">
        <f>'Приложение 4'!H53</f>
        <v>0</v>
      </c>
      <c r="F17" s="52">
        <f>'Приложение 4'!I53</f>
        <v>0</v>
      </c>
      <c r="G17" s="52">
        <f>'Приложение 4'!J53</f>
        <v>0</v>
      </c>
      <c r="H17" s="52">
        <f>'Приложение 4'!K53</f>
        <v>0</v>
      </c>
      <c r="I17" s="47">
        <f t="shared" si="1"/>
        <v>0</v>
      </c>
    </row>
    <row r="18" spans="1:9" ht="50.25" customHeight="1" x14ac:dyDescent="0.25">
      <c r="A18" s="89" t="s">
        <v>102</v>
      </c>
      <c r="B18" s="90"/>
      <c r="C18" s="90"/>
      <c r="D18" s="90"/>
      <c r="E18" s="90"/>
      <c r="F18" s="90"/>
      <c r="G18" s="90"/>
      <c r="H18" s="90"/>
      <c r="I18" s="91"/>
    </row>
    <row r="19" spans="1:9" x14ac:dyDescent="0.2">
      <c r="A19" s="50" t="s">
        <v>17</v>
      </c>
      <c r="B19" s="84" t="s">
        <v>60</v>
      </c>
      <c r="C19" s="85"/>
      <c r="D19" s="85"/>
      <c r="E19" s="85"/>
      <c r="F19" s="85"/>
      <c r="G19" s="85"/>
      <c r="H19" s="85"/>
      <c r="I19" s="86"/>
    </row>
    <row r="20" spans="1:9" ht="18" customHeight="1" x14ac:dyDescent="0.2">
      <c r="A20" s="88" t="s">
        <v>13</v>
      </c>
      <c r="B20" s="83" t="s">
        <v>14</v>
      </c>
      <c r="C20" s="83" t="s">
        <v>3</v>
      </c>
      <c r="D20" s="83" t="s">
        <v>18</v>
      </c>
      <c r="E20" s="83"/>
      <c r="F20" s="83"/>
      <c r="G20" s="83"/>
      <c r="H20" s="83"/>
      <c r="I20" s="83"/>
    </row>
    <row r="21" spans="1:9" ht="71.25" customHeight="1" x14ac:dyDescent="0.2">
      <c r="A21" s="88"/>
      <c r="B21" s="83"/>
      <c r="C21" s="83"/>
      <c r="D21" s="24" t="s">
        <v>107</v>
      </c>
      <c r="E21" s="24" t="s">
        <v>108</v>
      </c>
      <c r="F21" s="24" t="s">
        <v>109</v>
      </c>
      <c r="G21" s="24" t="s">
        <v>110</v>
      </c>
      <c r="H21" s="24" t="s">
        <v>111</v>
      </c>
      <c r="I21" s="49" t="s">
        <v>2</v>
      </c>
    </row>
    <row r="22" spans="1:9" ht="31.5" x14ac:dyDescent="0.2">
      <c r="A22" s="88"/>
      <c r="B22" s="83" t="s">
        <v>61</v>
      </c>
      <c r="C22" s="50" t="s">
        <v>15</v>
      </c>
      <c r="D22" s="47">
        <f>SUM(D23:D26)</f>
        <v>25506.299999999996</v>
      </c>
      <c r="E22" s="47">
        <f t="shared" ref="E22:H22" si="2">SUM(E23:E26)</f>
        <v>37209.440000000002</v>
      </c>
      <c r="F22" s="47">
        <f t="shared" si="2"/>
        <v>49437.83</v>
      </c>
      <c r="G22" s="47">
        <f t="shared" si="2"/>
        <v>36422.6</v>
      </c>
      <c r="H22" s="47">
        <f t="shared" si="2"/>
        <v>28896.71</v>
      </c>
      <c r="I22" s="47">
        <f>SUM(D22:H22)</f>
        <v>177472.88</v>
      </c>
    </row>
    <row r="23" spans="1:9" ht="31.5" x14ac:dyDescent="0.2">
      <c r="A23" s="88"/>
      <c r="B23" s="83"/>
      <c r="C23" s="2" t="s">
        <v>1</v>
      </c>
      <c r="D23" s="47">
        <f>'Приложение 4'!G132</f>
        <v>0</v>
      </c>
      <c r="E23" s="47">
        <f>'Приложение 4'!H132</f>
        <v>12765.689999999999</v>
      </c>
      <c r="F23" s="47">
        <f>'Приложение 4'!I132</f>
        <v>16168.27</v>
      </c>
      <c r="G23" s="47">
        <f>'Приложение 4'!J132</f>
        <v>0</v>
      </c>
      <c r="H23" s="47">
        <f>'Приложение 4'!K132</f>
        <v>3582.52</v>
      </c>
      <c r="I23" s="47">
        <f t="shared" ref="I23:I26" si="3">SUM(D23:H23)</f>
        <v>32516.48</v>
      </c>
    </row>
    <row r="24" spans="1:9" ht="31.5" x14ac:dyDescent="0.2">
      <c r="A24" s="88"/>
      <c r="B24" s="83"/>
      <c r="C24" s="2" t="s">
        <v>7</v>
      </c>
      <c r="D24" s="47">
        <f>'Приложение 4'!G131</f>
        <v>4389</v>
      </c>
      <c r="E24" s="47">
        <f>'Приложение 4'!H131</f>
        <v>4700.7300000000005</v>
      </c>
      <c r="F24" s="47">
        <f>'Приложение 4'!I131</f>
        <v>9587.42</v>
      </c>
      <c r="G24" s="47">
        <f>'Приложение 4'!J131</f>
        <v>8593</v>
      </c>
      <c r="H24" s="47">
        <f>'Приложение 4'!K131</f>
        <v>1665.17</v>
      </c>
      <c r="I24" s="47">
        <f t="shared" si="3"/>
        <v>28935.32</v>
      </c>
    </row>
    <row r="25" spans="1:9" ht="31.5" x14ac:dyDescent="0.2">
      <c r="A25" s="88"/>
      <c r="B25" s="83"/>
      <c r="C25" s="2" t="s">
        <v>16</v>
      </c>
      <c r="D25" s="47">
        <f>'Приложение 4'!G130</f>
        <v>21117.299999999996</v>
      </c>
      <c r="E25" s="47">
        <f>'Приложение 4'!H130</f>
        <v>19743.02</v>
      </c>
      <c r="F25" s="47">
        <f>'Приложение 4'!I130</f>
        <v>23682.14</v>
      </c>
      <c r="G25" s="47">
        <f>'Приложение 4'!J130</f>
        <v>27829.599999999999</v>
      </c>
      <c r="H25" s="47">
        <f>'Приложение 4'!K130</f>
        <v>23649.019999999997</v>
      </c>
      <c r="I25" s="47">
        <f t="shared" si="3"/>
        <v>116021.07999999999</v>
      </c>
    </row>
    <row r="26" spans="1:9" x14ac:dyDescent="0.2">
      <c r="A26" s="88"/>
      <c r="B26" s="83"/>
      <c r="C26" s="2" t="s">
        <v>23</v>
      </c>
      <c r="D26" s="47">
        <f>'Приложение 4'!G133</f>
        <v>0</v>
      </c>
      <c r="E26" s="47">
        <f>'Приложение 4'!H133</f>
        <v>0</v>
      </c>
      <c r="F26" s="47">
        <f>'Приложение 4'!I133</f>
        <v>0</v>
      </c>
      <c r="G26" s="47">
        <f>'Приложение 4'!J133</f>
        <v>0</v>
      </c>
      <c r="H26" s="47">
        <f>'Приложение 4'!K133</f>
        <v>0</v>
      </c>
      <c r="I26" s="47">
        <f t="shared" si="3"/>
        <v>0</v>
      </c>
    </row>
  </sheetData>
  <mergeCells count="14">
    <mergeCell ref="B10:I10"/>
    <mergeCell ref="A9:I9"/>
    <mergeCell ref="A20:A26"/>
    <mergeCell ref="B20:B21"/>
    <mergeCell ref="C20:C21"/>
    <mergeCell ref="D20:I20"/>
    <mergeCell ref="B22:B26"/>
    <mergeCell ref="A18:I18"/>
    <mergeCell ref="B19:I19"/>
    <mergeCell ref="B11:B12"/>
    <mergeCell ref="C11:C12"/>
    <mergeCell ref="A11:A17"/>
    <mergeCell ref="B13:B17"/>
    <mergeCell ref="D11:I11"/>
  </mergeCells>
  <phoneticPr fontId="1" type="noConversion"/>
  <pageMargins left="0.35433070866141736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topLeftCell="A31" zoomScaleSheetLayoutView="100" workbookViewId="0">
      <selection activeCell="J35" sqref="J35"/>
    </sheetView>
  </sheetViews>
  <sheetFormatPr defaultColWidth="9.140625" defaultRowHeight="105" customHeight="1" x14ac:dyDescent="0.2"/>
  <cols>
    <col min="1" max="1" width="9.42578125" style="3" customWidth="1"/>
    <col min="2" max="2" width="59.28515625" style="4" customWidth="1"/>
    <col min="3" max="3" width="17.140625" style="3" customWidth="1"/>
    <col min="4" max="4" width="12.5703125" style="3" customWidth="1"/>
    <col min="5" max="5" width="17" style="4" customWidth="1"/>
    <col min="6" max="6" width="16.28515625" style="4" customWidth="1"/>
    <col min="7" max="7" width="15.85546875" style="4" customWidth="1"/>
    <col min="8" max="8" width="15.7109375" style="4" customWidth="1"/>
    <col min="9" max="9" width="17.28515625" style="4" customWidth="1"/>
    <col min="10" max="10" width="18" style="4" customWidth="1"/>
    <col min="11" max="11" width="19.5703125" style="4" customWidth="1"/>
    <col min="12" max="12" width="0.28515625" style="23" customWidth="1"/>
    <col min="13" max="16384" width="9.140625" style="23"/>
  </cols>
  <sheetData>
    <row r="1" spans="1:12" ht="15.75" x14ac:dyDescent="0.2">
      <c r="G1" s="23"/>
      <c r="I1" s="27" t="s">
        <v>201</v>
      </c>
    </row>
    <row r="2" spans="1:12" ht="15.75" x14ac:dyDescent="0.2">
      <c r="G2" s="23"/>
      <c r="I2" s="26" t="s">
        <v>122</v>
      </c>
    </row>
    <row r="3" spans="1:12" ht="15.75" x14ac:dyDescent="0.2">
      <c r="G3" s="23"/>
      <c r="I3" s="26" t="s">
        <v>121</v>
      </c>
    </row>
    <row r="4" spans="1:12" s="37" customFormat="1" ht="11.25" x14ac:dyDescent="0.2">
      <c r="A4" s="36"/>
      <c r="I4" s="26" t="s">
        <v>126</v>
      </c>
      <c r="L4" s="36"/>
    </row>
    <row r="5" spans="1:12" s="37" customFormat="1" ht="11.25" x14ac:dyDescent="0.2">
      <c r="A5" s="36"/>
      <c r="I5" s="26" t="s">
        <v>127</v>
      </c>
      <c r="L5" s="36"/>
    </row>
    <row r="6" spans="1:12" s="37" customFormat="1" ht="11.25" x14ac:dyDescent="0.2">
      <c r="A6" s="36"/>
      <c r="I6" s="28" t="s">
        <v>200</v>
      </c>
      <c r="L6" s="36"/>
    </row>
    <row r="7" spans="1:12" s="35" customFormat="1" ht="45.75" customHeight="1" x14ac:dyDescent="0.2">
      <c r="A7" s="96" t="s">
        <v>62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2" ht="40.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05" customHeight="1" x14ac:dyDescent="0.2">
      <c r="A9" s="97" t="s">
        <v>4</v>
      </c>
      <c r="B9" s="97" t="s">
        <v>19</v>
      </c>
      <c r="C9" s="101" t="s">
        <v>24</v>
      </c>
      <c r="D9" s="97" t="s">
        <v>12</v>
      </c>
      <c r="E9" s="97" t="s">
        <v>65</v>
      </c>
      <c r="F9" s="97" t="s">
        <v>5</v>
      </c>
      <c r="G9" s="97"/>
      <c r="H9" s="97"/>
      <c r="I9" s="97"/>
      <c r="J9" s="97"/>
      <c r="K9" s="97"/>
    </row>
    <row r="10" spans="1:12" ht="105" customHeight="1" x14ac:dyDescent="0.2">
      <c r="A10" s="97"/>
      <c r="B10" s="97"/>
      <c r="C10" s="101"/>
      <c r="D10" s="97"/>
      <c r="E10" s="97"/>
      <c r="F10" s="24" t="s">
        <v>107</v>
      </c>
      <c r="G10" s="24" t="s">
        <v>108</v>
      </c>
      <c r="H10" s="24" t="s">
        <v>109</v>
      </c>
      <c r="I10" s="24" t="s">
        <v>110</v>
      </c>
      <c r="J10" s="24" t="s">
        <v>111</v>
      </c>
      <c r="K10" s="62" t="s">
        <v>20</v>
      </c>
    </row>
    <row r="11" spans="1:12" ht="56.25" customHeight="1" x14ac:dyDescent="0.2">
      <c r="A11" s="62">
        <v>1</v>
      </c>
      <c r="B11" s="62">
        <v>2</v>
      </c>
      <c r="C11" s="62">
        <v>3</v>
      </c>
      <c r="D11" s="62">
        <v>4</v>
      </c>
      <c r="E11" s="62">
        <v>5</v>
      </c>
      <c r="F11" s="62">
        <v>6</v>
      </c>
      <c r="G11" s="62">
        <v>7</v>
      </c>
      <c r="H11" s="62">
        <v>8</v>
      </c>
      <c r="I11" s="62">
        <v>9</v>
      </c>
      <c r="J11" s="62">
        <v>10</v>
      </c>
      <c r="K11" s="62">
        <v>11</v>
      </c>
    </row>
    <row r="12" spans="1:12" ht="105" customHeight="1" x14ac:dyDescent="0.2">
      <c r="A12" s="102" t="s">
        <v>104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4"/>
    </row>
    <row r="13" spans="1:12" ht="84" customHeight="1" x14ac:dyDescent="0.2">
      <c r="A13" s="14" t="s">
        <v>35</v>
      </c>
      <c r="B13" s="15" t="s">
        <v>112</v>
      </c>
      <c r="C13" s="13" t="s">
        <v>59</v>
      </c>
      <c r="D13" s="13" t="s">
        <v>50</v>
      </c>
      <c r="E13" s="13">
        <v>100</v>
      </c>
      <c r="F13" s="13">
        <v>100</v>
      </c>
      <c r="G13" s="13">
        <v>100</v>
      </c>
      <c r="H13" s="13">
        <v>100</v>
      </c>
      <c r="I13" s="13">
        <v>100</v>
      </c>
      <c r="J13" s="13">
        <v>100</v>
      </c>
      <c r="K13" s="14" t="s">
        <v>134</v>
      </c>
    </row>
    <row r="14" spans="1:12" ht="91.5" customHeight="1" x14ac:dyDescent="0.2">
      <c r="A14" s="14" t="s">
        <v>36</v>
      </c>
      <c r="B14" s="15" t="s">
        <v>113</v>
      </c>
      <c r="C14" s="13" t="s">
        <v>59</v>
      </c>
      <c r="D14" s="13" t="s">
        <v>50</v>
      </c>
      <c r="E14" s="13">
        <v>95.6</v>
      </c>
      <c r="F14" s="13">
        <v>94.6</v>
      </c>
      <c r="G14" s="13">
        <v>95.6</v>
      </c>
      <c r="H14" s="13">
        <v>95.6</v>
      </c>
      <c r="I14" s="13">
        <v>95.6</v>
      </c>
      <c r="J14" s="13">
        <v>95.6</v>
      </c>
      <c r="K14" s="14" t="s">
        <v>136</v>
      </c>
    </row>
    <row r="15" spans="1:12" ht="78.75" customHeight="1" x14ac:dyDescent="0.2">
      <c r="A15" s="14" t="s">
        <v>37</v>
      </c>
      <c r="B15" s="15" t="s">
        <v>114</v>
      </c>
      <c r="C15" s="13" t="s">
        <v>59</v>
      </c>
      <c r="D15" s="13" t="s">
        <v>98</v>
      </c>
      <c r="E15" s="13">
        <v>2.5</v>
      </c>
      <c r="F15" s="13">
        <v>11.5</v>
      </c>
      <c r="G15" s="13">
        <v>2.5</v>
      </c>
      <c r="H15" s="13">
        <v>2.5</v>
      </c>
      <c r="I15" s="13">
        <v>2.5</v>
      </c>
      <c r="J15" s="13">
        <v>2.5</v>
      </c>
      <c r="K15" s="14" t="s">
        <v>135</v>
      </c>
    </row>
    <row r="16" spans="1:12" ht="78.75" customHeight="1" x14ac:dyDescent="0.2">
      <c r="A16" s="14" t="s">
        <v>39</v>
      </c>
      <c r="B16" s="15" t="s">
        <v>178</v>
      </c>
      <c r="C16" s="13" t="s">
        <v>49</v>
      </c>
      <c r="D16" s="13" t="s">
        <v>50</v>
      </c>
      <c r="E16" s="13" t="s">
        <v>43</v>
      </c>
      <c r="F16" s="13" t="s">
        <v>43</v>
      </c>
      <c r="G16" s="13">
        <v>0</v>
      </c>
      <c r="H16" s="13">
        <v>0</v>
      </c>
      <c r="I16" s="13">
        <v>0</v>
      </c>
      <c r="J16" s="13">
        <v>0</v>
      </c>
      <c r="K16" s="14" t="s">
        <v>135</v>
      </c>
    </row>
    <row r="17" spans="1:11" ht="72" customHeight="1" x14ac:dyDescent="0.2">
      <c r="A17" s="14" t="s">
        <v>33</v>
      </c>
      <c r="B17" s="15" t="s">
        <v>99</v>
      </c>
      <c r="C17" s="13" t="s">
        <v>49</v>
      </c>
      <c r="D17" s="13" t="s">
        <v>50</v>
      </c>
      <c r="E17" s="13">
        <v>99.8</v>
      </c>
      <c r="F17" s="13">
        <v>100</v>
      </c>
      <c r="G17" s="13">
        <v>100</v>
      </c>
      <c r="H17" s="13">
        <v>100</v>
      </c>
      <c r="I17" s="13">
        <v>100</v>
      </c>
      <c r="J17" s="13">
        <v>100</v>
      </c>
      <c r="K17" s="14" t="s">
        <v>135</v>
      </c>
    </row>
    <row r="18" spans="1:11" ht="105" customHeight="1" x14ac:dyDescent="0.2">
      <c r="A18" s="10"/>
      <c r="B18" s="11"/>
      <c r="C18" s="11"/>
      <c r="D18" s="11"/>
      <c r="E18" s="22"/>
      <c r="F18" s="22"/>
      <c r="G18" s="22"/>
      <c r="H18" s="22"/>
      <c r="I18" s="22"/>
      <c r="J18" s="22"/>
      <c r="K18" s="12"/>
    </row>
    <row r="19" spans="1:11" ht="105" customHeight="1" x14ac:dyDescent="0.2">
      <c r="A19" s="98" t="s">
        <v>105</v>
      </c>
      <c r="B19" s="99"/>
      <c r="C19" s="99"/>
      <c r="D19" s="99"/>
      <c r="E19" s="99"/>
      <c r="F19" s="99"/>
      <c r="G19" s="99"/>
      <c r="H19" s="99"/>
      <c r="I19" s="99"/>
      <c r="J19" s="99"/>
      <c r="K19" s="100"/>
    </row>
    <row r="20" spans="1:11" ht="105" customHeight="1" x14ac:dyDescent="0.2">
      <c r="A20" s="16">
        <v>1</v>
      </c>
      <c r="B20" s="17" t="s">
        <v>46</v>
      </c>
      <c r="C20" s="16" t="s">
        <v>49</v>
      </c>
      <c r="D20" s="56" t="s">
        <v>50</v>
      </c>
      <c r="E20" s="56">
        <v>100</v>
      </c>
      <c r="F20" s="56">
        <v>100</v>
      </c>
      <c r="G20" s="56">
        <v>100</v>
      </c>
      <c r="H20" s="56">
        <v>100</v>
      </c>
      <c r="I20" s="57">
        <v>100</v>
      </c>
      <c r="J20" s="56">
        <v>100</v>
      </c>
      <c r="K20" s="16">
        <v>1</v>
      </c>
    </row>
    <row r="21" spans="1:11" ht="105" customHeight="1" x14ac:dyDescent="0.2">
      <c r="A21" s="16">
        <f>A20+1</f>
        <v>2</v>
      </c>
      <c r="B21" s="17" t="s">
        <v>137</v>
      </c>
      <c r="C21" s="16" t="s">
        <v>49</v>
      </c>
      <c r="D21" s="56" t="s">
        <v>50</v>
      </c>
      <c r="E21" s="56" t="s">
        <v>43</v>
      </c>
      <c r="F21" s="56">
        <v>75</v>
      </c>
      <c r="G21" s="56">
        <v>75</v>
      </c>
      <c r="H21" s="56" t="s">
        <v>43</v>
      </c>
      <c r="I21" s="56" t="s">
        <v>43</v>
      </c>
      <c r="J21" s="56" t="s">
        <v>43</v>
      </c>
      <c r="K21" s="16">
        <v>1</v>
      </c>
    </row>
    <row r="22" spans="1:11" ht="105" customHeight="1" x14ac:dyDescent="0.2">
      <c r="A22" s="16">
        <f t="shared" ref="A22:A35" si="0">A21+1</f>
        <v>3</v>
      </c>
      <c r="B22" s="17" t="s">
        <v>138</v>
      </c>
      <c r="C22" s="16" t="s">
        <v>49</v>
      </c>
      <c r="D22" s="56" t="s">
        <v>50</v>
      </c>
      <c r="E22" s="56">
        <v>100</v>
      </c>
      <c r="F22" s="56">
        <v>100</v>
      </c>
      <c r="G22" s="56">
        <v>100</v>
      </c>
      <c r="H22" s="56">
        <v>100</v>
      </c>
      <c r="I22" s="56">
        <v>100</v>
      </c>
      <c r="J22" s="56">
        <v>100</v>
      </c>
      <c r="K22" s="16">
        <v>2</v>
      </c>
    </row>
    <row r="23" spans="1:11" ht="105" customHeight="1" x14ac:dyDescent="0.2">
      <c r="A23" s="16">
        <f t="shared" si="0"/>
        <v>4</v>
      </c>
      <c r="B23" s="17" t="s">
        <v>51</v>
      </c>
      <c r="C23" s="16" t="s">
        <v>49</v>
      </c>
      <c r="D23" s="56" t="s">
        <v>50</v>
      </c>
      <c r="E23" s="56">
        <v>100</v>
      </c>
      <c r="F23" s="56">
        <v>100</v>
      </c>
      <c r="G23" s="56">
        <v>100</v>
      </c>
      <c r="H23" s="56">
        <v>100</v>
      </c>
      <c r="I23" s="56">
        <v>100</v>
      </c>
      <c r="J23" s="56">
        <v>100</v>
      </c>
      <c r="K23" s="16">
        <v>2</v>
      </c>
    </row>
    <row r="24" spans="1:11" ht="105" customHeight="1" x14ac:dyDescent="0.2">
      <c r="A24" s="16">
        <f t="shared" si="0"/>
        <v>5</v>
      </c>
      <c r="B24" s="17" t="s">
        <v>52</v>
      </c>
      <c r="C24" s="16" t="s">
        <v>49</v>
      </c>
      <c r="D24" s="56" t="s">
        <v>50</v>
      </c>
      <c r="E24" s="56">
        <v>100</v>
      </c>
      <c r="F24" s="56">
        <v>100</v>
      </c>
      <c r="G24" s="56">
        <v>100</v>
      </c>
      <c r="H24" s="56">
        <v>100</v>
      </c>
      <c r="I24" s="58">
        <v>100</v>
      </c>
      <c r="J24" s="58">
        <v>100</v>
      </c>
      <c r="K24" s="24">
        <v>3</v>
      </c>
    </row>
    <row r="25" spans="1:11" ht="105" customHeight="1" x14ac:dyDescent="0.2">
      <c r="A25" s="16">
        <f t="shared" si="0"/>
        <v>6</v>
      </c>
      <c r="B25" s="18" t="s">
        <v>139</v>
      </c>
      <c r="C25" s="16" t="s">
        <v>49</v>
      </c>
      <c r="D25" s="56" t="s">
        <v>50</v>
      </c>
      <c r="E25" s="56" t="s">
        <v>43</v>
      </c>
      <c r="F25" s="56">
        <v>75</v>
      </c>
      <c r="G25" s="56">
        <v>80</v>
      </c>
      <c r="H25" s="56">
        <v>80</v>
      </c>
      <c r="I25" s="56">
        <v>80</v>
      </c>
      <c r="J25" s="56">
        <v>80</v>
      </c>
      <c r="K25" s="16">
        <v>3</v>
      </c>
    </row>
    <row r="26" spans="1:11" ht="105" customHeight="1" x14ac:dyDescent="0.2">
      <c r="A26" s="16">
        <f t="shared" si="0"/>
        <v>7</v>
      </c>
      <c r="B26" s="18" t="s">
        <v>53</v>
      </c>
      <c r="C26" s="16" t="s">
        <v>44</v>
      </c>
      <c r="D26" s="56" t="s">
        <v>50</v>
      </c>
      <c r="E26" s="54">
        <v>2.2000000000000002</v>
      </c>
      <c r="F26" s="58">
        <v>2</v>
      </c>
      <c r="G26" s="58">
        <v>2</v>
      </c>
      <c r="H26" s="58">
        <v>2</v>
      </c>
      <c r="I26" s="58">
        <v>2</v>
      </c>
      <c r="J26" s="58">
        <v>2</v>
      </c>
      <c r="K26" s="24">
        <v>3</v>
      </c>
    </row>
    <row r="27" spans="1:11" ht="105" customHeight="1" x14ac:dyDescent="0.2">
      <c r="A27" s="16">
        <f t="shared" si="0"/>
        <v>8</v>
      </c>
      <c r="B27" s="18" t="s">
        <v>42</v>
      </c>
      <c r="C27" s="16" t="s">
        <v>100</v>
      </c>
      <c r="D27" s="56" t="s">
        <v>50</v>
      </c>
      <c r="E27" s="54">
        <v>85</v>
      </c>
      <c r="F27" s="58">
        <v>85</v>
      </c>
      <c r="G27" s="58">
        <v>90</v>
      </c>
      <c r="H27" s="58">
        <v>90</v>
      </c>
      <c r="I27" s="58">
        <v>90</v>
      </c>
      <c r="J27" s="58">
        <v>90</v>
      </c>
      <c r="K27" s="24">
        <v>3</v>
      </c>
    </row>
    <row r="28" spans="1:11" ht="105" customHeight="1" x14ac:dyDescent="0.2">
      <c r="A28" s="16">
        <f t="shared" si="0"/>
        <v>9</v>
      </c>
      <c r="B28" s="18" t="s">
        <v>54</v>
      </c>
      <c r="C28" s="16" t="s">
        <v>44</v>
      </c>
      <c r="D28" s="56" t="s">
        <v>50</v>
      </c>
      <c r="E28" s="54">
        <v>40</v>
      </c>
      <c r="F28" s="58">
        <v>30</v>
      </c>
      <c r="G28" s="58">
        <v>30</v>
      </c>
      <c r="H28" s="58">
        <v>30</v>
      </c>
      <c r="I28" s="58">
        <v>30</v>
      </c>
      <c r="J28" s="58">
        <v>30</v>
      </c>
      <c r="K28" s="24">
        <v>3</v>
      </c>
    </row>
    <row r="29" spans="1:11" ht="105" customHeight="1" x14ac:dyDescent="0.2">
      <c r="A29" s="16">
        <f t="shared" si="0"/>
        <v>10</v>
      </c>
      <c r="B29" s="18" t="s">
        <v>120</v>
      </c>
      <c r="C29" s="16" t="s">
        <v>44</v>
      </c>
      <c r="D29" s="56" t="s">
        <v>50</v>
      </c>
      <c r="E29" s="54">
        <v>5</v>
      </c>
      <c r="F29" s="58">
        <v>5</v>
      </c>
      <c r="G29" s="58">
        <v>5</v>
      </c>
      <c r="H29" s="58">
        <v>5</v>
      </c>
      <c r="I29" s="58">
        <v>5</v>
      </c>
      <c r="J29" s="58">
        <v>5</v>
      </c>
      <c r="K29" s="24">
        <v>3</v>
      </c>
    </row>
    <row r="30" spans="1:11" ht="105" customHeight="1" x14ac:dyDescent="0.2">
      <c r="A30" s="16">
        <f t="shared" si="0"/>
        <v>11</v>
      </c>
      <c r="B30" s="18" t="s">
        <v>55</v>
      </c>
      <c r="C30" s="16" t="s">
        <v>44</v>
      </c>
      <c r="D30" s="56" t="s">
        <v>50</v>
      </c>
      <c r="E30" s="54">
        <v>10</v>
      </c>
      <c r="F30" s="58">
        <v>5</v>
      </c>
      <c r="G30" s="58">
        <v>5</v>
      </c>
      <c r="H30" s="58">
        <v>5</v>
      </c>
      <c r="I30" s="58">
        <v>5</v>
      </c>
      <c r="J30" s="58">
        <v>5</v>
      </c>
      <c r="K30" s="24">
        <v>3</v>
      </c>
    </row>
    <row r="31" spans="1:11" ht="105" customHeight="1" x14ac:dyDescent="0.2">
      <c r="A31" s="16">
        <f t="shared" si="0"/>
        <v>12</v>
      </c>
      <c r="B31" s="51" t="s">
        <v>140</v>
      </c>
      <c r="C31" s="16" t="s">
        <v>58</v>
      </c>
      <c r="D31" s="56" t="s">
        <v>50</v>
      </c>
      <c r="E31" s="56">
        <v>100</v>
      </c>
      <c r="F31" s="56">
        <v>100</v>
      </c>
      <c r="G31" s="56">
        <v>100</v>
      </c>
      <c r="H31" s="56">
        <v>100</v>
      </c>
      <c r="I31" s="56">
        <v>100</v>
      </c>
      <c r="J31" s="56">
        <v>100</v>
      </c>
      <c r="K31" s="16">
        <v>5</v>
      </c>
    </row>
    <row r="32" spans="1:11" ht="105" customHeight="1" x14ac:dyDescent="0.2">
      <c r="A32" s="16">
        <f t="shared" si="0"/>
        <v>13</v>
      </c>
      <c r="B32" s="18" t="s">
        <v>56</v>
      </c>
      <c r="C32" s="16" t="s">
        <v>57</v>
      </c>
      <c r="D32" s="16" t="s">
        <v>50</v>
      </c>
      <c r="E32" s="16">
        <v>80</v>
      </c>
      <c r="F32" s="24">
        <v>87</v>
      </c>
      <c r="G32" s="24">
        <v>87.2</v>
      </c>
      <c r="H32" s="24">
        <v>87.4</v>
      </c>
      <c r="I32" s="24">
        <v>87.5</v>
      </c>
      <c r="J32" s="24">
        <v>87.7</v>
      </c>
      <c r="K32" s="24">
        <v>1</v>
      </c>
    </row>
    <row r="33" spans="1:11" ht="105" customHeight="1" x14ac:dyDescent="0.2">
      <c r="A33" s="16">
        <f t="shared" si="0"/>
        <v>14</v>
      </c>
      <c r="B33" s="51" t="s">
        <v>141</v>
      </c>
      <c r="C33" s="16" t="s">
        <v>49</v>
      </c>
      <c r="D33" s="16" t="s">
        <v>50</v>
      </c>
      <c r="E33" s="16">
        <v>97</v>
      </c>
      <c r="F33" s="16">
        <v>100</v>
      </c>
      <c r="G33" s="16">
        <v>100</v>
      </c>
      <c r="H33" s="16">
        <v>100</v>
      </c>
      <c r="I33" s="16">
        <v>100</v>
      </c>
      <c r="J33" s="16">
        <v>100</v>
      </c>
      <c r="K33" s="16">
        <v>4</v>
      </c>
    </row>
    <row r="34" spans="1:11" ht="105" customHeight="1" x14ac:dyDescent="0.2">
      <c r="A34" s="16">
        <f t="shared" si="0"/>
        <v>15</v>
      </c>
      <c r="B34" s="18" t="s">
        <v>179</v>
      </c>
      <c r="C34" s="16" t="s">
        <v>180</v>
      </c>
      <c r="D34" s="16" t="s">
        <v>50</v>
      </c>
      <c r="E34" s="56" t="s">
        <v>43</v>
      </c>
      <c r="F34" s="56" t="s">
        <v>43</v>
      </c>
      <c r="G34" s="24">
        <v>21.43</v>
      </c>
      <c r="H34" s="24">
        <v>46.43</v>
      </c>
      <c r="I34" s="24">
        <v>46.43</v>
      </c>
      <c r="J34" s="24">
        <v>46.43</v>
      </c>
      <c r="K34" s="24" t="s">
        <v>185</v>
      </c>
    </row>
    <row r="35" spans="1:11" ht="114.75" customHeight="1" x14ac:dyDescent="0.2">
      <c r="A35" s="16">
        <f t="shared" si="0"/>
        <v>16</v>
      </c>
      <c r="B35" s="51" t="s">
        <v>203</v>
      </c>
      <c r="C35" s="16" t="s">
        <v>180</v>
      </c>
      <c r="D35" s="16" t="s">
        <v>50</v>
      </c>
      <c r="E35" s="56" t="s">
        <v>43</v>
      </c>
      <c r="F35" s="56" t="s">
        <v>43</v>
      </c>
      <c r="G35" s="80">
        <v>45.45</v>
      </c>
      <c r="H35" s="16">
        <v>100</v>
      </c>
      <c r="I35" s="16">
        <v>100</v>
      </c>
      <c r="J35" s="16">
        <v>100</v>
      </c>
      <c r="K35" s="16" t="s">
        <v>186</v>
      </c>
    </row>
  </sheetData>
  <mergeCells count="9">
    <mergeCell ref="A7:K7"/>
    <mergeCell ref="E9:E10"/>
    <mergeCell ref="A9:A10"/>
    <mergeCell ref="B9:B10"/>
    <mergeCell ref="A19:K19"/>
    <mergeCell ref="C9:C10"/>
    <mergeCell ref="D9:D10"/>
    <mergeCell ref="F9:K9"/>
    <mergeCell ref="A12:K12"/>
  </mergeCells>
  <phoneticPr fontId="1" type="noConversion"/>
  <pageMargins left="0.35433070866141736" right="0.19685039370078741" top="0.39370078740157483" bottom="0.39370078740157483" header="0.51181102362204722" footer="0.51181102362204722"/>
  <pageSetup paperSize="9" scale="62" orientation="landscape" r:id="rId1"/>
  <headerFooter alignWithMargins="0"/>
  <rowBreaks count="1" manualBreakCount="1">
    <brk id="27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showGridLines="0" view="pageBreakPreview" topLeftCell="A87" zoomScaleSheetLayoutView="100" workbookViewId="0">
      <selection activeCell="G5" sqref="G5"/>
    </sheetView>
  </sheetViews>
  <sheetFormatPr defaultColWidth="9.140625" defaultRowHeight="11.25" x14ac:dyDescent="0.2"/>
  <cols>
    <col min="1" max="1" width="6" style="36" customWidth="1"/>
    <col min="2" max="2" width="44.28515625" style="37" customWidth="1"/>
    <col min="3" max="3" width="14.28515625" style="37" customWidth="1"/>
    <col min="4" max="4" width="14" style="37" customWidth="1"/>
    <col min="5" max="5" width="9.85546875" style="37" customWidth="1"/>
    <col min="6" max="6" width="10" style="37" customWidth="1"/>
    <col min="7" max="7" width="10.28515625" style="37" customWidth="1"/>
    <col min="8" max="8" width="9.85546875" style="37" customWidth="1"/>
    <col min="9" max="9" width="10" style="37" customWidth="1"/>
    <col min="10" max="10" width="10.5703125" style="37" customWidth="1"/>
    <col min="11" max="11" width="21.5703125" style="37" customWidth="1"/>
    <col min="12" max="12" width="13" style="36" customWidth="1"/>
    <col min="13" max="13" width="55.42578125" style="37" customWidth="1"/>
    <col min="14" max="16384" width="9.140625" style="37"/>
  </cols>
  <sheetData>
    <row r="1" spans="1:12" x14ac:dyDescent="0.2">
      <c r="I1" s="27" t="s">
        <v>202</v>
      </c>
    </row>
    <row r="2" spans="1:12" x14ac:dyDescent="0.2">
      <c r="I2" s="26" t="s">
        <v>122</v>
      </c>
    </row>
    <row r="3" spans="1:12" x14ac:dyDescent="0.2">
      <c r="I3" s="26" t="s">
        <v>121</v>
      </c>
    </row>
    <row r="4" spans="1:12" x14ac:dyDescent="0.2">
      <c r="I4" s="26" t="s">
        <v>126</v>
      </c>
    </row>
    <row r="5" spans="1:12" x14ac:dyDescent="0.2">
      <c r="I5" s="26" t="s">
        <v>127</v>
      </c>
    </row>
    <row r="6" spans="1:12" x14ac:dyDescent="0.2">
      <c r="I6" s="28" t="s">
        <v>200</v>
      </c>
    </row>
    <row r="7" spans="1:12" x14ac:dyDescent="0.2">
      <c r="D7" s="38"/>
      <c r="E7" s="38"/>
      <c r="F7" s="38"/>
      <c r="G7" s="39"/>
      <c r="H7" s="41"/>
      <c r="I7" s="44"/>
      <c r="J7" s="44"/>
      <c r="K7" s="44"/>
      <c r="L7" s="40"/>
    </row>
    <row r="8" spans="1:12" x14ac:dyDescent="0.2">
      <c r="B8" s="111" t="s">
        <v>63</v>
      </c>
      <c r="C8" s="111"/>
      <c r="D8" s="111"/>
      <c r="E8" s="111"/>
      <c r="F8" s="111"/>
      <c r="G8" s="111"/>
      <c r="H8" s="111"/>
      <c r="I8" s="111"/>
      <c r="J8" s="111"/>
      <c r="K8" s="111"/>
    </row>
    <row r="9" spans="1:12" x14ac:dyDescent="0.2"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pans="1:12" x14ac:dyDescent="0.2">
      <c r="B10" s="113" t="s">
        <v>115</v>
      </c>
      <c r="C10" s="114"/>
      <c r="D10" s="114"/>
      <c r="E10" s="114"/>
      <c r="F10" s="114"/>
      <c r="G10" s="114"/>
      <c r="H10" s="114"/>
      <c r="I10" s="114"/>
      <c r="J10" s="114"/>
      <c r="K10" s="114"/>
    </row>
    <row r="11" spans="1:12" x14ac:dyDescent="0.2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2" x14ac:dyDescent="0.2">
      <c r="A12" s="112" t="s">
        <v>4</v>
      </c>
      <c r="B12" s="112" t="s">
        <v>91</v>
      </c>
      <c r="C12" s="112" t="s">
        <v>3</v>
      </c>
      <c r="D12" s="112" t="s">
        <v>92</v>
      </c>
      <c r="E12" s="112" t="s">
        <v>93</v>
      </c>
      <c r="F12" s="112"/>
      <c r="G12" s="112"/>
      <c r="H12" s="112"/>
      <c r="I12" s="112"/>
      <c r="J12" s="112"/>
      <c r="K12" s="112" t="s">
        <v>94</v>
      </c>
    </row>
    <row r="13" spans="1:12" x14ac:dyDescent="0.2">
      <c r="A13" s="112"/>
      <c r="B13" s="112"/>
      <c r="C13" s="112"/>
      <c r="D13" s="112"/>
      <c r="E13" s="67" t="s">
        <v>95</v>
      </c>
      <c r="F13" s="67" t="s">
        <v>107</v>
      </c>
      <c r="G13" s="67" t="s">
        <v>108</v>
      </c>
      <c r="H13" s="67" t="s">
        <v>109</v>
      </c>
      <c r="I13" s="67" t="s">
        <v>110</v>
      </c>
      <c r="J13" s="67" t="s">
        <v>111</v>
      </c>
      <c r="K13" s="112"/>
    </row>
    <row r="14" spans="1:12" x14ac:dyDescent="0.2">
      <c r="A14" s="105" t="s">
        <v>10</v>
      </c>
      <c r="B14" s="106" t="s">
        <v>158</v>
      </c>
      <c r="C14" s="63" t="s">
        <v>2</v>
      </c>
      <c r="D14" s="42"/>
      <c r="E14" s="109" t="s">
        <v>41</v>
      </c>
      <c r="F14" s="110"/>
      <c r="G14" s="110"/>
      <c r="H14" s="110"/>
      <c r="I14" s="110"/>
      <c r="J14" s="110"/>
      <c r="K14" s="107"/>
    </row>
    <row r="15" spans="1:12" ht="67.5" x14ac:dyDescent="0.2">
      <c r="A15" s="105"/>
      <c r="B15" s="106"/>
      <c r="C15" s="63" t="s">
        <v>7</v>
      </c>
      <c r="D15" s="65" t="s">
        <v>97</v>
      </c>
      <c r="E15" s="110"/>
      <c r="F15" s="110"/>
      <c r="G15" s="110"/>
      <c r="H15" s="110"/>
      <c r="I15" s="110"/>
      <c r="J15" s="110"/>
      <c r="K15" s="108"/>
    </row>
    <row r="16" spans="1:12" ht="78.75" x14ac:dyDescent="0.2">
      <c r="A16" s="105"/>
      <c r="B16" s="106"/>
      <c r="C16" s="63" t="s">
        <v>68</v>
      </c>
      <c r="D16" s="65" t="s">
        <v>96</v>
      </c>
      <c r="E16" s="110"/>
      <c r="F16" s="110"/>
      <c r="G16" s="110"/>
      <c r="H16" s="110"/>
      <c r="I16" s="110"/>
      <c r="J16" s="110"/>
      <c r="K16" s="108"/>
    </row>
    <row r="17" spans="1:11" x14ac:dyDescent="0.2">
      <c r="A17" s="105" t="s">
        <v>21</v>
      </c>
      <c r="B17" s="106" t="s">
        <v>159</v>
      </c>
      <c r="C17" s="63" t="s">
        <v>2</v>
      </c>
      <c r="D17" s="42"/>
      <c r="E17" s="109" t="s">
        <v>41</v>
      </c>
      <c r="F17" s="110"/>
      <c r="G17" s="110"/>
      <c r="H17" s="110"/>
      <c r="I17" s="110"/>
      <c r="J17" s="110"/>
      <c r="K17" s="107"/>
    </row>
    <row r="18" spans="1:11" ht="67.5" x14ac:dyDescent="0.2">
      <c r="A18" s="105"/>
      <c r="B18" s="106"/>
      <c r="C18" s="63" t="s">
        <v>7</v>
      </c>
      <c r="D18" s="65" t="s">
        <v>97</v>
      </c>
      <c r="E18" s="110"/>
      <c r="F18" s="110"/>
      <c r="G18" s="110"/>
      <c r="H18" s="110"/>
      <c r="I18" s="110"/>
      <c r="J18" s="110"/>
      <c r="K18" s="108"/>
    </row>
    <row r="19" spans="1:11" ht="78.75" x14ac:dyDescent="0.2">
      <c r="A19" s="105"/>
      <c r="B19" s="106"/>
      <c r="C19" s="63" t="s">
        <v>68</v>
      </c>
      <c r="D19" s="65" t="s">
        <v>96</v>
      </c>
      <c r="E19" s="110"/>
      <c r="F19" s="110"/>
      <c r="G19" s="110"/>
      <c r="H19" s="110"/>
      <c r="I19" s="110"/>
      <c r="J19" s="110"/>
      <c r="K19" s="108"/>
    </row>
    <row r="20" spans="1:11" x14ac:dyDescent="0.2">
      <c r="A20" s="105" t="s">
        <v>11</v>
      </c>
      <c r="B20" s="106" t="s">
        <v>160</v>
      </c>
      <c r="C20" s="63" t="s">
        <v>2</v>
      </c>
      <c r="D20" s="42"/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67"/>
    </row>
    <row r="21" spans="1:11" ht="67.5" x14ac:dyDescent="0.2">
      <c r="A21" s="105"/>
      <c r="B21" s="106"/>
      <c r="C21" s="63" t="s">
        <v>7</v>
      </c>
      <c r="D21" s="65" t="s">
        <v>97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67"/>
    </row>
    <row r="22" spans="1:11" ht="78.75" x14ac:dyDescent="0.2">
      <c r="A22" s="105"/>
      <c r="B22" s="106"/>
      <c r="C22" s="63" t="s">
        <v>68</v>
      </c>
      <c r="D22" s="65" t="s">
        <v>96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67"/>
    </row>
    <row r="23" spans="1:11" x14ac:dyDescent="0.2">
      <c r="A23" s="105" t="s">
        <v>22</v>
      </c>
      <c r="B23" s="106" t="s">
        <v>161</v>
      </c>
      <c r="C23" s="63" t="s">
        <v>2</v>
      </c>
      <c r="D23" s="42"/>
      <c r="E23" s="43">
        <f>SUM(F23:J23)</f>
        <v>3709</v>
      </c>
      <c r="F23" s="43">
        <f>SUM(F24:F25)</f>
        <v>3709</v>
      </c>
      <c r="G23" s="43">
        <v>0</v>
      </c>
      <c r="H23" s="43">
        <v>0</v>
      </c>
      <c r="I23" s="43">
        <v>0</v>
      </c>
      <c r="J23" s="43">
        <v>0</v>
      </c>
      <c r="K23" s="64"/>
    </row>
    <row r="24" spans="1:11" ht="67.5" x14ac:dyDescent="0.2">
      <c r="A24" s="105"/>
      <c r="B24" s="106"/>
      <c r="C24" s="63" t="s">
        <v>7</v>
      </c>
      <c r="D24" s="65" t="s">
        <v>97</v>
      </c>
      <c r="E24" s="43">
        <f>'Приложение 4'!F31</f>
        <v>3523</v>
      </c>
      <c r="F24" s="43">
        <f>'Приложение 4'!G31</f>
        <v>3523</v>
      </c>
      <c r="G24" s="43">
        <v>0</v>
      </c>
      <c r="H24" s="43">
        <v>0</v>
      </c>
      <c r="I24" s="43">
        <v>0</v>
      </c>
      <c r="J24" s="43">
        <v>0</v>
      </c>
      <c r="K24" s="64"/>
    </row>
    <row r="25" spans="1:11" ht="78.75" x14ac:dyDescent="0.2">
      <c r="A25" s="105"/>
      <c r="B25" s="106"/>
      <c r="C25" s="63" t="s">
        <v>68</v>
      </c>
      <c r="D25" s="65" t="s">
        <v>96</v>
      </c>
      <c r="E25" s="43">
        <f>'Приложение 4'!F32</f>
        <v>186</v>
      </c>
      <c r="F25" s="43">
        <f>'Приложение 4'!G32</f>
        <v>186</v>
      </c>
      <c r="G25" s="43">
        <v>0</v>
      </c>
      <c r="H25" s="43">
        <v>0</v>
      </c>
      <c r="I25" s="43">
        <v>0</v>
      </c>
      <c r="J25" s="43">
        <v>0</v>
      </c>
      <c r="K25" s="64"/>
    </row>
    <row r="26" spans="1:11" x14ac:dyDescent="0.2">
      <c r="A26" s="105" t="s">
        <v>26</v>
      </c>
      <c r="B26" s="106" t="s">
        <v>162</v>
      </c>
      <c r="C26" s="63" t="s">
        <v>2</v>
      </c>
      <c r="D26" s="42"/>
      <c r="E26" s="43">
        <f t="shared" ref="E26:J26" si="0">SUM(E27)</f>
        <v>864521.58000000007</v>
      </c>
      <c r="F26" s="43">
        <f t="shared" si="0"/>
        <v>165696</v>
      </c>
      <c r="G26" s="43">
        <f t="shared" si="0"/>
        <v>180120.18</v>
      </c>
      <c r="H26" s="43">
        <f t="shared" si="0"/>
        <v>176852.7</v>
      </c>
      <c r="I26" s="43">
        <f t="shared" si="0"/>
        <v>176852.7</v>
      </c>
      <c r="J26" s="43">
        <f t="shared" si="0"/>
        <v>165000</v>
      </c>
      <c r="K26" s="64"/>
    </row>
    <row r="27" spans="1:11" ht="78.75" x14ac:dyDescent="0.2">
      <c r="A27" s="105"/>
      <c r="B27" s="106"/>
      <c r="C27" s="63" t="s">
        <v>68</v>
      </c>
      <c r="D27" s="65" t="s">
        <v>96</v>
      </c>
      <c r="E27" s="43">
        <f>SUM(F27:J27)</f>
        <v>864521.58000000007</v>
      </c>
      <c r="F27" s="43">
        <f>'[1]Приложение 4'!G37</f>
        <v>165696</v>
      </c>
      <c r="G27" s="43">
        <f>'Приложение 4'!H34</f>
        <v>180120.18</v>
      </c>
      <c r="H27" s="43">
        <f>'[1]Приложение 4'!I37</f>
        <v>176852.7</v>
      </c>
      <c r="I27" s="43">
        <f>'[1]Приложение 4'!J37</f>
        <v>176852.7</v>
      </c>
      <c r="J27" s="43">
        <f>'[1]Приложение 4'!K37</f>
        <v>165000</v>
      </c>
      <c r="K27" s="64"/>
    </row>
    <row r="28" spans="1:11" x14ac:dyDescent="0.2">
      <c r="A28" s="105" t="s">
        <v>28</v>
      </c>
      <c r="B28" s="106" t="s">
        <v>163</v>
      </c>
      <c r="C28" s="63" t="s">
        <v>2</v>
      </c>
      <c r="D28" s="42"/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64"/>
    </row>
    <row r="29" spans="1:11" ht="78.75" x14ac:dyDescent="0.2">
      <c r="A29" s="105"/>
      <c r="B29" s="106"/>
      <c r="C29" s="63" t="s">
        <v>68</v>
      </c>
      <c r="D29" s="65" t="s">
        <v>96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64"/>
    </row>
    <row r="30" spans="1:11" x14ac:dyDescent="0.2">
      <c r="A30" s="105" t="s">
        <v>124</v>
      </c>
      <c r="B30" s="106" t="s">
        <v>164</v>
      </c>
      <c r="C30" s="63" t="s">
        <v>2</v>
      </c>
      <c r="D30" s="42"/>
      <c r="E30" s="43">
        <v>1385</v>
      </c>
      <c r="F30" s="43">
        <v>1385</v>
      </c>
      <c r="G30" s="43">
        <v>0</v>
      </c>
      <c r="H30" s="43">
        <v>0</v>
      </c>
      <c r="I30" s="43">
        <v>0</v>
      </c>
      <c r="J30" s="43">
        <v>0</v>
      </c>
      <c r="K30" s="67"/>
    </row>
    <row r="31" spans="1:11" ht="67.5" x14ac:dyDescent="0.2">
      <c r="A31" s="105"/>
      <c r="B31" s="106"/>
      <c r="C31" s="63" t="s">
        <v>7</v>
      </c>
      <c r="D31" s="65" t="s">
        <v>97</v>
      </c>
      <c r="E31" s="43">
        <v>1315</v>
      </c>
      <c r="F31" s="43">
        <v>1315</v>
      </c>
      <c r="G31" s="43">
        <v>0</v>
      </c>
      <c r="H31" s="43">
        <v>0</v>
      </c>
      <c r="I31" s="43">
        <v>0</v>
      </c>
      <c r="J31" s="43">
        <v>0</v>
      </c>
      <c r="K31" s="67"/>
    </row>
    <row r="32" spans="1:11" ht="78.75" x14ac:dyDescent="0.2">
      <c r="A32" s="105"/>
      <c r="B32" s="106"/>
      <c r="C32" s="63" t="s">
        <v>68</v>
      </c>
      <c r="D32" s="65" t="s">
        <v>96</v>
      </c>
      <c r="E32" s="43">
        <v>70</v>
      </c>
      <c r="F32" s="43">
        <v>70</v>
      </c>
      <c r="G32" s="43">
        <v>0</v>
      </c>
      <c r="H32" s="43">
        <v>0</v>
      </c>
      <c r="I32" s="43">
        <v>0</v>
      </c>
      <c r="J32" s="43">
        <v>0</v>
      </c>
      <c r="K32" s="67"/>
    </row>
    <row r="33" spans="1:11" hidden="1" x14ac:dyDescent="0.2">
      <c r="A33" s="105" t="s">
        <v>71</v>
      </c>
      <c r="B33" s="106" t="s">
        <v>165</v>
      </c>
      <c r="C33" s="63" t="s">
        <v>2</v>
      </c>
      <c r="D33" s="42"/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67"/>
    </row>
    <row r="34" spans="1:11" ht="67.5" hidden="1" x14ac:dyDescent="0.2">
      <c r="A34" s="105"/>
      <c r="B34" s="106"/>
      <c r="C34" s="63" t="s">
        <v>7</v>
      </c>
      <c r="D34" s="65" t="s">
        <v>97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67"/>
    </row>
    <row r="35" spans="1:11" ht="78.75" hidden="1" x14ac:dyDescent="0.2">
      <c r="A35" s="105"/>
      <c r="B35" s="106"/>
      <c r="C35" s="63" t="s">
        <v>68</v>
      </c>
      <c r="D35" s="65" t="s">
        <v>96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67"/>
    </row>
    <row r="36" spans="1:11" x14ac:dyDescent="0.2">
      <c r="A36" s="105" t="s">
        <v>72</v>
      </c>
      <c r="B36" s="106" t="s">
        <v>192</v>
      </c>
      <c r="C36" s="63" t="s">
        <v>2</v>
      </c>
      <c r="D36" s="42"/>
      <c r="E36" s="43">
        <f>SUM(F36:J36)</f>
        <v>2147</v>
      </c>
      <c r="F36" s="43">
        <v>1926</v>
      </c>
      <c r="G36" s="43">
        <f>SUM(G37:G38)</f>
        <v>221</v>
      </c>
      <c r="H36" s="43">
        <v>0</v>
      </c>
      <c r="I36" s="43">
        <v>0</v>
      </c>
      <c r="J36" s="43">
        <v>0</v>
      </c>
      <c r="K36" s="67"/>
    </row>
    <row r="37" spans="1:11" ht="67.5" x14ac:dyDescent="0.2">
      <c r="A37" s="105"/>
      <c r="B37" s="106"/>
      <c r="C37" s="63" t="s">
        <v>7</v>
      </c>
      <c r="D37" s="65" t="s">
        <v>97</v>
      </c>
      <c r="E37" s="43">
        <f t="shared" ref="E37:E38" si="1">SUM(F37:J37)</f>
        <v>1367</v>
      </c>
      <c r="F37" s="43">
        <v>1224</v>
      </c>
      <c r="G37" s="43">
        <v>143</v>
      </c>
      <c r="H37" s="43">
        <v>0</v>
      </c>
      <c r="I37" s="43">
        <v>0</v>
      </c>
      <c r="J37" s="43">
        <v>0</v>
      </c>
      <c r="K37" s="67"/>
    </row>
    <row r="38" spans="1:11" ht="78.75" x14ac:dyDescent="0.2">
      <c r="A38" s="105"/>
      <c r="B38" s="106"/>
      <c r="C38" s="63" t="s">
        <v>68</v>
      </c>
      <c r="D38" s="65" t="s">
        <v>96</v>
      </c>
      <c r="E38" s="43">
        <f t="shared" si="1"/>
        <v>780</v>
      </c>
      <c r="F38" s="43">
        <v>702</v>
      </c>
      <c r="G38" s="43">
        <v>78</v>
      </c>
      <c r="H38" s="43">
        <v>0</v>
      </c>
      <c r="I38" s="43">
        <v>0</v>
      </c>
      <c r="J38" s="43">
        <v>0</v>
      </c>
      <c r="K38" s="67"/>
    </row>
    <row r="39" spans="1:11" x14ac:dyDescent="0.2">
      <c r="B39" s="66"/>
      <c r="C39" s="66"/>
      <c r="D39" s="66"/>
      <c r="E39" s="66"/>
      <c r="F39" s="66"/>
      <c r="G39" s="66"/>
      <c r="H39" s="66"/>
      <c r="I39" s="66"/>
      <c r="J39" s="66"/>
      <c r="K39" s="66"/>
    </row>
    <row r="40" spans="1:11" x14ac:dyDescent="0.2">
      <c r="B40" s="113" t="s">
        <v>101</v>
      </c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x14ac:dyDescent="0.2">
      <c r="B41" s="66"/>
      <c r="C41" s="66"/>
      <c r="D41" s="66"/>
      <c r="E41" s="66"/>
      <c r="F41" s="66"/>
      <c r="G41" s="66"/>
      <c r="H41" s="66"/>
      <c r="I41" s="66"/>
      <c r="J41" s="66"/>
      <c r="K41" s="66"/>
    </row>
    <row r="42" spans="1:11" x14ac:dyDescent="0.2">
      <c r="A42" s="112" t="s">
        <v>4</v>
      </c>
      <c r="B42" s="112" t="s">
        <v>91</v>
      </c>
      <c r="C42" s="112" t="s">
        <v>3</v>
      </c>
      <c r="D42" s="112" t="s">
        <v>92</v>
      </c>
      <c r="E42" s="112" t="s">
        <v>93</v>
      </c>
      <c r="F42" s="112"/>
      <c r="G42" s="112"/>
      <c r="H42" s="112"/>
      <c r="I42" s="112"/>
      <c r="J42" s="112"/>
      <c r="K42" s="112" t="s">
        <v>94</v>
      </c>
    </row>
    <row r="43" spans="1:11" x14ac:dyDescent="0.2">
      <c r="A43" s="112"/>
      <c r="B43" s="112"/>
      <c r="C43" s="112"/>
      <c r="D43" s="112"/>
      <c r="E43" s="67" t="s">
        <v>95</v>
      </c>
      <c r="F43" s="67">
        <v>2020</v>
      </c>
      <c r="G43" s="67">
        <v>2021</v>
      </c>
      <c r="H43" s="67">
        <v>2022</v>
      </c>
      <c r="I43" s="67">
        <v>2023</v>
      </c>
      <c r="J43" s="67">
        <v>2024</v>
      </c>
      <c r="K43" s="112"/>
    </row>
    <row r="44" spans="1:11" ht="22.5" x14ac:dyDescent="0.2">
      <c r="A44" s="105" t="s">
        <v>10</v>
      </c>
      <c r="B44" s="116" t="s">
        <v>166</v>
      </c>
      <c r="C44" s="68" t="s">
        <v>67</v>
      </c>
      <c r="D44" s="67"/>
      <c r="E44" s="6">
        <f>SUM(F44:J44)</f>
        <v>0</v>
      </c>
      <c r="F44" s="6">
        <f>SUM(F45:F46)</f>
        <v>0</v>
      </c>
      <c r="G44" s="6">
        <f t="shared" ref="G44:J44" si="2">SUM(G45:G46)</f>
        <v>0</v>
      </c>
      <c r="H44" s="6">
        <f t="shared" si="2"/>
        <v>0</v>
      </c>
      <c r="I44" s="6">
        <f t="shared" si="2"/>
        <v>0</v>
      </c>
      <c r="J44" s="6">
        <f t="shared" si="2"/>
        <v>0</v>
      </c>
      <c r="K44" s="67"/>
    </row>
    <row r="45" spans="1:11" ht="22.5" x14ac:dyDescent="0.2">
      <c r="A45" s="105"/>
      <c r="B45" s="116"/>
      <c r="C45" s="68" t="s">
        <v>68</v>
      </c>
      <c r="D45" s="67"/>
      <c r="E45" s="6">
        <f t="shared" ref="E45:E48" si="3">SUM(F45:J45)</f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7"/>
    </row>
    <row r="46" spans="1:11" ht="22.5" x14ac:dyDescent="0.2">
      <c r="A46" s="105"/>
      <c r="B46" s="116"/>
      <c r="C46" s="68" t="s">
        <v>69</v>
      </c>
      <c r="D46" s="67"/>
      <c r="E46" s="6">
        <f t="shared" si="3"/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7"/>
    </row>
    <row r="47" spans="1:11" ht="22.5" x14ac:dyDescent="0.2">
      <c r="A47" s="105" t="s">
        <v>21</v>
      </c>
      <c r="B47" s="116" t="s">
        <v>167</v>
      </c>
      <c r="C47" s="68" t="s">
        <v>67</v>
      </c>
      <c r="D47" s="67"/>
      <c r="E47" s="6">
        <f>SUM(F47:J47)</f>
        <v>23453.3</v>
      </c>
      <c r="F47" s="6">
        <f>SUM(F48)</f>
        <v>4303.3</v>
      </c>
      <c r="G47" s="6">
        <f t="shared" ref="G47:J47" si="4">SUM(G48)</f>
        <v>3850</v>
      </c>
      <c r="H47" s="6">
        <f t="shared" si="4"/>
        <v>5000</v>
      </c>
      <c r="I47" s="6">
        <f t="shared" si="4"/>
        <v>5000</v>
      </c>
      <c r="J47" s="6">
        <f t="shared" si="4"/>
        <v>5300</v>
      </c>
      <c r="K47" s="67"/>
    </row>
    <row r="48" spans="1:11" ht="78.75" x14ac:dyDescent="0.2">
      <c r="A48" s="105"/>
      <c r="B48" s="116"/>
      <c r="C48" s="68" t="s">
        <v>68</v>
      </c>
      <c r="D48" s="65" t="s">
        <v>96</v>
      </c>
      <c r="E48" s="6">
        <f t="shared" si="3"/>
        <v>23453.3</v>
      </c>
      <c r="F48" s="6">
        <f>5264-25-415.7-520</f>
        <v>4303.3</v>
      </c>
      <c r="G48" s="6">
        <f>'Приложение 4'!H62</f>
        <v>3850</v>
      </c>
      <c r="H48" s="6">
        <v>5000</v>
      </c>
      <c r="I48" s="6">
        <v>5000</v>
      </c>
      <c r="J48" s="6">
        <v>5300</v>
      </c>
      <c r="K48" s="67"/>
    </row>
    <row r="49" spans="1:11" ht="22.5" x14ac:dyDescent="0.2">
      <c r="A49" s="105" t="s">
        <v>25</v>
      </c>
      <c r="B49" s="115" t="s">
        <v>168</v>
      </c>
      <c r="C49" s="68" t="s">
        <v>67</v>
      </c>
      <c r="D49" s="65"/>
      <c r="E49" s="6">
        <f t="shared" ref="E49:J53" si="5">SUM(E50)</f>
        <v>0</v>
      </c>
      <c r="F49" s="6">
        <f t="shared" si="5"/>
        <v>0</v>
      </c>
      <c r="G49" s="6">
        <f t="shared" si="5"/>
        <v>0</v>
      </c>
      <c r="H49" s="6">
        <f t="shared" si="5"/>
        <v>0</v>
      </c>
      <c r="I49" s="6">
        <f t="shared" si="5"/>
        <v>0</v>
      </c>
      <c r="J49" s="6">
        <f t="shared" si="5"/>
        <v>0</v>
      </c>
      <c r="K49" s="67"/>
    </row>
    <row r="50" spans="1:11" ht="22.5" x14ac:dyDescent="0.2">
      <c r="A50" s="105"/>
      <c r="B50" s="115"/>
      <c r="C50" s="68" t="s">
        <v>68</v>
      </c>
      <c r="D50" s="65"/>
      <c r="E50" s="6">
        <f>SUM(F50:J50)</f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7"/>
    </row>
    <row r="51" spans="1:11" ht="22.5" x14ac:dyDescent="0.2">
      <c r="A51" s="105" t="s">
        <v>47</v>
      </c>
      <c r="B51" s="116" t="s">
        <v>169</v>
      </c>
      <c r="C51" s="68" t="s">
        <v>67</v>
      </c>
      <c r="D51" s="65"/>
      <c r="E51" s="6">
        <f t="shared" si="5"/>
        <v>49589.1</v>
      </c>
      <c r="F51" s="6">
        <f t="shared" ref="F51:J53" si="6">SUM(F52)</f>
        <v>8217.2999999999993</v>
      </c>
      <c r="G51" s="6">
        <f t="shared" si="6"/>
        <v>9180</v>
      </c>
      <c r="H51" s="6">
        <f t="shared" si="6"/>
        <v>10730.6</v>
      </c>
      <c r="I51" s="6">
        <f t="shared" si="6"/>
        <v>10730.6</v>
      </c>
      <c r="J51" s="6">
        <f t="shared" si="6"/>
        <v>10730.6</v>
      </c>
      <c r="K51" s="67"/>
    </row>
    <row r="52" spans="1:11" ht="78.75" x14ac:dyDescent="0.2">
      <c r="A52" s="105"/>
      <c r="B52" s="116"/>
      <c r="C52" s="68" t="s">
        <v>68</v>
      </c>
      <c r="D52" s="65" t="s">
        <v>96</v>
      </c>
      <c r="E52" s="6">
        <f>SUM(F52:J52)</f>
        <v>49589.1</v>
      </c>
      <c r="F52" s="6">
        <f>'Приложение 4'!G66</f>
        <v>8217.2999999999993</v>
      </c>
      <c r="G52" s="6">
        <f>'Приложение 4'!H66</f>
        <v>9180</v>
      </c>
      <c r="H52" s="6">
        <f>'Приложение 4'!I66</f>
        <v>10730.6</v>
      </c>
      <c r="I52" s="6">
        <f>'Приложение 4'!J66</f>
        <v>10730.6</v>
      </c>
      <c r="J52" s="6">
        <f>'Приложение 4'!K66</f>
        <v>10730.6</v>
      </c>
      <c r="K52" s="67"/>
    </row>
    <row r="53" spans="1:11" ht="22.5" x14ac:dyDescent="0.2">
      <c r="A53" s="105" t="s">
        <v>189</v>
      </c>
      <c r="B53" s="116" t="s">
        <v>190</v>
      </c>
      <c r="C53" s="68" t="s">
        <v>67</v>
      </c>
      <c r="D53" s="65"/>
      <c r="E53" s="6">
        <f t="shared" si="5"/>
        <v>0</v>
      </c>
      <c r="F53" s="6">
        <f t="shared" si="6"/>
        <v>0</v>
      </c>
      <c r="G53" s="6">
        <f t="shared" si="6"/>
        <v>0</v>
      </c>
      <c r="H53" s="6">
        <f t="shared" si="6"/>
        <v>0</v>
      </c>
      <c r="I53" s="6">
        <f t="shared" si="6"/>
        <v>0</v>
      </c>
      <c r="J53" s="6">
        <f t="shared" si="6"/>
        <v>0</v>
      </c>
      <c r="K53" s="67"/>
    </row>
    <row r="54" spans="1:11" ht="78.75" x14ac:dyDescent="0.2">
      <c r="A54" s="105"/>
      <c r="B54" s="116"/>
      <c r="C54" s="68" t="s">
        <v>68</v>
      </c>
      <c r="D54" s="65" t="s">
        <v>96</v>
      </c>
      <c r="E54" s="6">
        <f>'Приложение 4'!E68</f>
        <v>0</v>
      </c>
      <c r="F54" s="6">
        <f>SUM(G54:J54)</f>
        <v>0</v>
      </c>
      <c r="G54" s="6">
        <f>'Приложение 4'!G68</f>
        <v>0</v>
      </c>
      <c r="H54" s="6">
        <f>'Приложение 4'!H68</f>
        <v>0</v>
      </c>
      <c r="I54" s="6">
        <f>'Приложение 4'!I68</f>
        <v>0</v>
      </c>
      <c r="J54" s="6">
        <f>'Приложение 4'!J68</f>
        <v>0</v>
      </c>
      <c r="K54" s="67"/>
    </row>
    <row r="55" spans="1:11" ht="22.5" x14ac:dyDescent="0.2">
      <c r="A55" s="105" t="s">
        <v>11</v>
      </c>
      <c r="B55" s="115" t="s">
        <v>170</v>
      </c>
      <c r="C55" s="68" t="s">
        <v>67</v>
      </c>
      <c r="D55" s="65"/>
      <c r="E55" s="6">
        <f t="shared" ref="E55:J55" si="7">SUM(E56)</f>
        <v>3171.4</v>
      </c>
      <c r="F55" s="6">
        <f t="shared" si="7"/>
        <v>516.4</v>
      </c>
      <c r="G55" s="6">
        <f t="shared" si="7"/>
        <v>520</v>
      </c>
      <c r="H55" s="6">
        <f t="shared" si="7"/>
        <v>585</v>
      </c>
      <c r="I55" s="6">
        <f t="shared" si="7"/>
        <v>585</v>
      </c>
      <c r="J55" s="6">
        <f t="shared" si="7"/>
        <v>965</v>
      </c>
      <c r="K55" s="67"/>
    </row>
    <row r="56" spans="1:11" ht="78.75" x14ac:dyDescent="0.2">
      <c r="A56" s="105"/>
      <c r="B56" s="115"/>
      <c r="C56" s="68" t="s">
        <v>68</v>
      </c>
      <c r="D56" s="65" t="s">
        <v>96</v>
      </c>
      <c r="E56" s="6">
        <f t="shared" ref="E56" si="8">SUM(F56:J56)</f>
        <v>3171.4</v>
      </c>
      <c r="F56" s="6">
        <f>556.4-40</f>
        <v>516.4</v>
      </c>
      <c r="G56" s="6">
        <v>520</v>
      </c>
      <c r="H56" s="6">
        <v>585</v>
      </c>
      <c r="I56" s="6">
        <v>585</v>
      </c>
      <c r="J56" s="6">
        <v>965</v>
      </c>
      <c r="K56" s="67"/>
    </row>
    <row r="57" spans="1:11" ht="22.5" x14ac:dyDescent="0.2">
      <c r="A57" s="105" t="s">
        <v>71</v>
      </c>
      <c r="B57" s="115" t="s">
        <v>171</v>
      </c>
      <c r="C57" s="68" t="s">
        <v>67</v>
      </c>
      <c r="D57" s="65"/>
      <c r="E57" s="6">
        <f t="shared" ref="E57:J57" si="9">E58</f>
        <v>7720.1</v>
      </c>
      <c r="F57" s="6">
        <f t="shared" si="9"/>
        <v>1406.1</v>
      </c>
      <c r="G57" s="6">
        <f t="shared" si="9"/>
        <v>2214</v>
      </c>
      <c r="H57" s="6">
        <f t="shared" si="9"/>
        <v>1500</v>
      </c>
      <c r="I57" s="6">
        <f t="shared" si="9"/>
        <v>1500</v>
      </c>
      <c r="J57" s="6">
        <f t="shared" si="9"/>
        <v>1100</v>
      </c>
      <c r="K57" s="67"/>
    </row>
    <row r="58" spans="1:11" ht="78.75" x14ac:dyDescent="0.2">
      <c r="A58" s="105"/>
      <c r="B58" s="115"/>
      <c r="C58" s="68" t="s">
        <v>68</v>
      </c>
      <c r="D58" s="65" t="s">
        <v>96</v>
      </c>
      <c r="E58" s="6">
        <f>SUM(F57:J57)</f>
        <v>7720.1</v>
      </c>
      <c r="F58" s="6">
        <f>1096.1+50+260</f>
        <v>1406.1</v>
      </c>
      <c r="G58" s="6">
        <f>'Приложение 4'!H76</f>
        <v>2214</v>
      </c>
      <c r="H58" s="6">
        <v>1500</v>
      </c>
      <c r="I58" s="6">
        <v>1500</v>
      </c>
      <c r="J58" s="6">
        <v>1100</v>
      </c>
      <c r="K58" s="67"/>
    </row>
    <row r="59" spans="1:11" ht="22.5" x14ac:dyDescent="0.2">
      <c r="A59" s="105" t="s">
        <v>72</v>
      </c>
      <c r="B59" s="115" t="s">
        <v>172</v>
      </c>
      <c r="C59" s="68" t="s">
        <v>67</v>
      </c>
      <c r="D59" s="65"/>
      <c r="E59" s="6">
        <f t="shared" ref="E59:J61" si="10">SUM(E60)</f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7"/>
    </row>
    <row r="60" spans="1:11" ht="22.5" x14ac:dyDescent="0.2">
      <c r="A60" s="105"/>
      <c r="B60" s="115"/>
      <c r="C60" s="68" t="s">
        <v>68</v>
      </c>
      <c r="D60" s="65"/>
      <c r="E60" s="6">
        <f t="shared" ref="E60" si="11">SUM(F60:J60)</f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7"/>
    </row>
    <row r="61" spans="1:11" ht="22.5" x14ac:dyDescent="0.2">
      <c r="A61" s="105" t="s">
        <v>73</v>
      </c>
      <c r="B61" s="115" t="s">
        <v>173</v>
      </c>
      <c r="C61" s="68" t="s">
        <v>67</v>
      </c>
      <c r="D61" s="65"/>
      <c r="E61" s="6">
        <f t="shared" si="10"/>
        <v>19805.2</v>
      </c>
      <c r="F61" s="6">
        <f t="shared" si="10"/>
        <v>3301.2</v>
      </c>
      <c r="G61" s="6">
        <f t="shared" si="10"/>
        <v>3504</v>
      </c>
      <c r="H61" s="6">
        <f t="shared" si="10"/>
        <v>4500</v>
      </c>
      <c r="I61" s="6">
        <f t="shared" si="10"/>
        <v>4500</v>
      </c>
      <c r="J61" s="6">
        <f t="shared" si="10"/>
        <v>4000</v>
      </c>
      <c r="K61" s="67"/>
    </row>
    <row r="62" spans="1:11" ht="78.75" x14ac:dyDescent="0.2">
      <c r="A62" s="105"/>
      <c r="B62" s="115"/>
      <c r="C62" s="68" t="s">
        <v>68</v>
      </c>
      <c r="D62" s="65" t="s">
        <v>96</v>
      </c>
      <c r="E62" s="6">
        <f>SUM(F62:J62)</f>
        <v>19805.2</v>
      </c>
      <c r="F62" s="6">
        <f>3561.2-260</f>
        <v>3301.2</v>
      </c>
      <c r="G62" s="6">
        <f>'Приложение 4'!H80</f>
        <v>3504</v>
      </c>
      <c r="H62" s="6">
        <v>4500</v>
      </c>
      <c r="I62" s="6">
        <v>4500</v>
      </c>
      <c r="J62" s="6">
        <v>4000</v>
      </c>
      <c r="K62" s="67"/>
    </row>
    <row r="63" spans="1:11" ht="22.5" x14ac:dyDescent="0.2">
      <c r="A63" s="105" t="s">
        <v>74</v>
      </c>
      <c r="B63" s="115" t="s">
        <v>174</v>
      </c>
      <c r="C63" s="68" t="s">
        <v>67</v>
      </c>
      <c r="D63" s="65"/>
      <c r="E63" s="6">
        <f t="shared" ref="E63:J63" si="12">SUM(E64)</f>
        <v>0</v>
      </c>
      <c r="F63" s="6">
        <f t="shared" si="12"/>
        <v>0</v>
      </c>
      <c r="G63" s="6">
        <f t="shared" si="12"/>
        <v>0</v>
      </c>
      <c r="H63" s="6">
        <f t="shared" si="12"/>
        <v>0</v>
      </c>
      <c r="I63" s="6">
        <f t="shared" si="12"/>
        <v>0</v>
      </c>
      <c r="J63" s="6">
        <f t="shared" si="12"/>
        <v>0</v>
      </c>
      <c r="K63" s="67"/>
    </row>
    <row r="64" spans="1:11" ht="22.5" x14ac:dyDescent="0.2">
      <c r="A64" s="105"/>
      <c r="B64" s="115"/>
      <c r="C64" s="68" t="s">
        <v>68</v>
      </c>
      <c r="D64" s="65"/>
      <c r="E64" s="6">
        <f t="shared" ref="E64" si="13">SUM(F64:J64)</f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7"/>
    </row>
    <row r="65" spans="1:11" ht="22.5" x14ac:dyDescent="0.2">
      <c r="A65" s="105" t="s">
        <v>77</v>
      </c>
      <c r="B65" s="116" t="s">
        <v>176</v>
      </c>
      <c r="C65" s="68" t="s">
        <v>67</v>
      </c>
      <c r="D65" s="65"/>
      <c r="E65" s="6">
        <f>SUM(F65:J65)</f>
        <v>1243</v>
      </c>
      <c r="F65" s="6">
        <f>SUM(F66:F67)</f>
        <v>1243</v>
      </c>
      <c r="G65" s="6">
        <f t="shared" ref="G65:J65" si="14">SUM(G66:G67)</f>
        <v>0</v>
      </c>
      <c r="H65" s="6">
        <f t="shared" si="14"/>
        <v>0</v>
      </c>
      <c r="I65" s="6">
        <f t="shared" si="14"/>
        <v>0</v>
      </c>
      <c r="J65" s="6">
        <f t="shared" si="14"/>
        <v>0</v>
      </c>
      <c r="K65" s="67"/>
    </row>
    <row r="66" spans="1:11" ht="22.5" x14ac:dyDescent="0.2">
      <c r="A66" s="105"/>
      <c r="B66" s="116"/>
      <c r="C66" s="68" t="s">
        <v>68</v>
      </c>
      <c r="D66" s="65"/>
      <c r="E66" s="6">
        <f t="shared" ref="E66:E67" si="15">SUM(F66:J66)</f>
        <v>1000</v>
      </c>
      <c r="F66" s="6">
        <v>1000</v>
      </c>
      <c r="G66" s="6">
        <v>0</v>
      </c>
      <c r="H66" s="6">
        <v>0</v>
      </c>
      <c r="I66" s="6">
        <v>0</v>
      </c>
      <c r="J66" s="6">
        <v>0</v>
      </c>
      <c r="K66" s="67"/>
    </row>
    <row r="67" spans="1:11" ht="33.75" x14ac:dyDescent="0.2">
      <c r="A67" s="105"/>
      <c r="B67" s="116"/>
      <c r="C67" s="68" t="s">
        <v>7</v>
      </c>
      <c r="D67" s="65"/>
      <c r="E67" s="6">
        <f t="shared" si="15"/>
        <v>243</v>
      </c>
      <c r="F67" s="6">
        <v>243</v>
      </c>
      <c r="G67" s="6">
        <v>0</v>
      </c>
      <c r="H67" s="6">
        <v>0</v>
      </c>
      <c r="I67" s="6">
        <v>0</v>
      </c>
      <c r="J67" s="6">
        <v>0</v>
      </c>
      <c r="K67" s="67"/>
    </row>
    <row r="68" spans="1:11" x14ac:dyDescent="0.2">
      <c r="A68" s="135" t="s">
        <v>181</v>
      </c>
      <c r="B68" s="136" t="s">
        <v>182</v>
      </c>
      <c r="C68" s="117" t="s">
        <v>183</v>
      </c>
      <c r="D68" s="120"/>
      <c r="E68" s="123" t="s">
        <v>184</v>
      </c>
      <c r="F68" s="124"/>
      <c r="G68" s="124"/>
      <c r="H68" s="124"/>
      <c r="I68" s="124"/>
      <c r="J68" s="125"/>
      <c r="K68" s="132"/>
    </row>
    <row r="69" spans="1:11" x14ac:dyDescent="0.2">
      <c r="A69" s="133"/>
      <c r="B69" s="137"/>
      <c r="C69" s="118"/>
      <c r="D69" s="121"/>
      <c r="E69" s="126"/>
      <c r="F69" s="127"/>
      <c r="G69" s="127"/>
      <c r="H69" s="127"/>
      <c r="I69" s="127"/>
      <c r="J69" s="128"/>
      <c r="K69" s="133"/>
    </row>
    <row r="70" spans="1:11" x14ac:dyDescent="0.2">
      <c r="A70" s="133"/>
      <c r="B70" s="137"/>
      <c r="C70" s="118"/>
      <c r="D70" s="121"/>
      <c r="E70" s="126"/>
      <c r="F70" s="127"/>
      <c r="G70" s="127"/>
      <c r="H70" s="127"/>
      <c r="I70" s="127"/>
      <c r="J70" s="128"/>
      <c r="K70" s="133"/>
    </row>
    <row r="71" spans="1:11" x14ac:dyDescent="0.2">
      <c r="A71" s="134"/>
      <c r="B71" s="138"/>
      <c r="C71" s="119"/>
      <c r="D71" s="122"/>
      <c r="E71" s="129"/>
      <c r="F71" s="130"/>
      <c r="G71" s="130"/>
      <c r="H71" s="130"/>
      <c r="I71" s="130"/>
      <c r="J71" s="131"/>
      <c r="K71" s="134"/>
    </row>
    <row r="72" spans="1:11" ht="22.5" x14ac:dyDescent="0.2">
      <c r="A72" s="105" t="s">
        <v>78</v>
      </c>
      <c r="B72" s="116" t="s">
        <v>146</v>
      </c>
      <c r="C72" s="68" t="s">
        <v>67</v>
      </c>
      <c r="D72" s="65"/>
      <c r="E72" s="6">
        <f>SUM(F72:J72)</f>
        <v>8705</v>
      </c>
      <c r="F72" s="6">
        <f>SUM(F73:F74)</f>
        <v>3508</v>
      </c>
      <c r="G72" s="6">
        <f t="shared" ref="G72:J72" si="16">SUM(G73:G74)</f>
        <v>0</v>
      </c>
      <c r="H72" s="6">
        <f t="shared" si="16"/>
        <v>5197</v>
      </c>
      <c r="I72" s="6">
        <f t="shared" si="16"/>
        <v>0</v>
      </c>
      <c r="J72" s="6">
        <f t="shared" si="16"/>
        <v>0</v>
      </c>
      <c r="K72" s="67"/>
    </row>
    <row r="73" spans="1:11" ht="22.5" x14ac:dyDescent="0.2">
      <c r="A73" s="105"/>
      <c r="B73" s="116"/>
      <c r="C73" s="68" t="s">
        <v>68</v>
      </c>
      <c r="D73" s="65"/>
      <c r="E73" s="6">
        <f t="shared" ref="E73:E74" si="17">SUM(F73:J73)</f>
        <v>3112</v>
      </c>
      <c r="F73" s="6">
        <v>1277</v>
      </c>
      <c r="G73" s="6">
        <v>0</v>
      </c>
      <c r="H73" s="6">
        <v>1835</v>
      </c>
      <c r="I73" s="6">
        <v>0</v>
      </c>
      <c r="J73" s="6">
        <v>0</v>
      </c>
      <c r="K73" s="67"/>
    </row>
    <row r="74" spans="1:11" ht="33.75" x14ac:dyDescent="0.2">
      <c r="A74" s="105"/>
      <c r="B74" s="116"/>
      <c r="C74" s="68" t="s">
        <v>7</v>
      </c>
      <c r="D74" s="65"/>
      <c r="E74" s="6">
        <f t="shared" si="17"/>
        <v>5593</v>
      </c>
      <c r="F74" s="6">
        <v>2231</v>
      </c>
      <c r="G74" s="6">
        <v>0</v>
      </c>
      <c r="H74" s="6">
        <v>3362</v>
      </c>
      <c r="I74" s="6">
        <v>0</v>
      </c>
      <c r="J74" s="6">
        <v>0</v>
      </c>
      <c r="K74" s="67"/>
    </row>
    <row r="75" spans="1:11" ht="22.5" x14ac:dyDescent="0.2">
      <c r="A75" s="105" t="s">
        <v>143</v>
      </c>
      <c r="B75" s="116" t="s">
        <v>147</v>
      </c>
      <c r="C75" s="68" t="s">
        <v>67</v>
      </c>
      <c r="D75" s="65"/>
      <c r="E75" s="6">
        <f t="shared" ref="E75:J75" si="18">SUM(E76:E77)</f>
        <v>14974</v>
      </c>
      <c r="F75" s="6">
        <f t="shared" si="18"/>
        <v>0</v>
      </c>
      <c r="G75" s="6">
        <f t="shared" si="18"/>
        <v>0</v>
      </c>
      <c r="H75" s="6">
        <f t="shared" si="18"/>
        <v>14974</v>
      </c>
      <c r="I75" s="6">
        <f t="shared" si="18"/>
        <v>0</v>
      </c>
      <c r="J75" s="6">
        <f t="shared" si="18"/>
        <v>0</v>
      </c>
      <c r="K75" s="67"/>
    </row>
    <row r="76" spans="1:11" ht="22.5" x14ac:dyDescent="0.2">
      <c r="A76" s="105"/>
      <c r="B76" s="116"/>
      <c r="C76" s="68" t="s">
        <v>68</v>
      </c>
      <c r="D76" s="65"/>
      <c r="E76" s="6">
        <f t="shared" ref="E76:E77" si="19">SUM(F76:J76)</f>
        <v>5286</v>
      </c>
      <c r="F76" s="6">
        <v>0</v>
      </c>
      <c r="G76" s="6">
        <v>0</v>
      </c>
      <c r="H76" s="6">
        <v>5286</v>
      </c>
      <c r="I76" s="6">
        <v>0</v>
      </c>
      <c r="J76" s="6">
        <v>0</v>
      </c>
      <c r="K76" s="67"/>
    </row>
    <row r="77" spans="1:11" ht="33.75" x14ac:dyDescent="0.2">
      <c r="A77" s="105"/>
      <c r="B77" s="116"/>
      <c r="C77" s="68" t="s">
        <v>7</v>
      </c>
      <c r="D77" s="65"/>
      <c r="E77" s="6">
        <f t="shared" si="19"/>
        <v>9688</v>
      </c>
      <c r="F77" s="6">
        <v>0</v>
      </c>
      <c r="G77" s="6">
        <v>0</v>
      </c>
      <c r="H77" s="6">
        <v>9688</v>
      </c>
      <c r="I77" s="6">
        <v>0</v>
      </c>
      <c r="J77" s="6">
        <v>0</v>
      </c>
      <c r="K77" s="67"/>
    </row>
    <row r="78" spans="1:11" ht="22.5" x14ac:dyDescent="0.2">
      <c r="A78" s="105" t="s">
        <v>144</v>
      </c>
      <c r="B78" s="116" t="s">
        <v>148</v>
      </c>
      <c r="C78" s="68" t="s">
        <v>67</v>
      </c>
      <c r="D78" s="65"/>
      <c r="E78" s="6">
        <f>E79+E80+E81</f>
        <v>39543.07</v>
      </c>
      <c r="F78" s="6">
        <f>SUM(F80:F81)</f>
        <v>0</v>
      </c>
      <c r="G78" s="6">
        <f>G79+G80+G81</f>
        <v>17446.439999999999</v>
      </c>
      <c r="H78" s="6">
        <f>H79+H80+H81</f>
        <v>22096.63</v>
      </c>
      <c r="I78" s="6">
        <f t="shared" ref="I78:J78" si="20">SUM(I80:I81)</f>
        <v>0</v>
      </c>
      <c r="J78" s="6">
        <f t="shared" si="20"/>
        <v>0</v>
      </c>
      <c r="K78" s="67"/>
    </row>
    <row r="79" spans="1:11" ht="22.5" x14ac:dyDescent="0.2">
      <c r="A79" s="105"/>
      <c r="B79" s="116"/>
      <c r="C79" s="68" t="s">
        <v>68</v>
      </c>
      <c r="D79" s="65"/>
      <c r="E79" s="6">
        <f t="shared" ref="E79:E81" si="21">SUM(F79:J79)</f>
        <v>964.46</v>
      </c>
      <c r="F79" s="6">
        <v>0</v>
      </c>
      <c r="G79" s="6">
        <f>'Приложение 4'!H106</f>
        <v>425.52</v>
      </c>
      <c r="H79" s="6">
        <f>'Приложение 4'!I106</f>
        <v>538.94000000000005</v>
      </c>
      <c r="I79" s="6">
        <v>0</v>
      </c>
      <c r="J79" s="6">
        <v>0</v>
      </c>
      <c r="K79" s="67"/>
    </row>
    <row r="80" spans="1:11" ht="33.75" x14ac:dyDescent="0.2">
      <c r="A80" s="105"/>
      <c r="B80" s="116"/>
      <c r="C80" s="68" t="s">
        <v>7</v>
      </c>
      <c r="D80" s="65"/>
      <c r="E80" s="6">
        <f t="shared" si="21"/>
        <v>9644.6500000000015</v>
      </c>
      <c r="F80" s="6">
        <v>0</v>
      </c>
      <c r="G80" s="6">
        <f>'Приложение 4'!H107</f>
        <v>4255.2300000000005</v>
      </c>
      <c r="H80" s="6">
        <f>'Приложение 4'!I107</f>
        <v>5389.42</v>
      </c>
      <c r="I80" s="6">
        <v>0</v>
      </c>
      <c r="J80" s="6">
        <v>0</v>
      </c>
      <c r="K80" s="67"/>
    </row>
    <row r="81" spans="1:11" ht="33.75" x14ac:dyDescent="0.2">
      <c r="A81" s="105"/>
      <c r="B81" s="116"/>
      <c r="C81" s="68" t="s">
        <v>80</v>
      </c>
      <c r="D81" s="65"/>
      <c r="E81" s="6">
        <f t="shared" si="21"/>
        <v>28933.96</v>
      </c>
      <c r="F81" s="6">
        <v>0</v>
      </c>
      <c r="G81" s="6">
        <f>'Приложение 4'!H108</f>
        <v>12765.689999999999</v>
      </c>
      <c r="H81" s="6">
        <f>'Приложение 4'!I108</f>
        <v>16168.27</v>
      </c>
      <c r="I81" s="6">
        <v>0</v>
      </c>
      <c r="J81" s="6">
        <v>0</v>
      </c>
      <c r="K81" s="67"/>
    </row>
    <row r="82" spans="1:11" ht="22.5" x14ac:dyDescent="0.2">
      <c r="A82" s="105" t="s">
        <v>145</v>
      </c>
      <c r="B82" s="116" t="s">
        <v>149</v>
      </c>
      <c r="C82" s="68" t="s">
        <v>67</v>
      </c>
      <c r="D82" s="65"/>
      <c r="E82" s="6">
        <f>SUM(F82:J82)</f>
        <v>2336</v>
      </c>
      <c r="F82" s="6">
        <f>SUM(F83:F84)</f>
        <v>0</v>
      </c>
      <c r="G82" s="6">
        <f>'Приложение 4'!H109</f>
        <v>0</v>
      </c>
      <c r="H82" s="6">
        <f t="shared" ref="H82:J82" si="22">SUM(H83:H84)</f>
        <v>2336</v>
      </c>
      <c r="I82" s="6">
        <f t="shared" si="22"/>
        <v>0</v>
      </c>
      <c r="J82" s="6">
        <f t="shared" si="22"/>
        <v>0</v>
      </c>
      <c r="K82" s="67"/>
    </row>
    <row r="83" spans="1:11" ht="22.5" x14ac:dyDescent="0.2">
      <c r="A83" s="105"/>
      <c r="B83" s="116"/>
      <c r="C83" s="68" t="s">
        <v>68</v>
      </c>
      <c r="D83" s="65"/>
      <c r="E83" s="6">
        <f t="shared" ref="E83:E84" si="23">SUM(F83:J83)</f>
        <v>233.6</v>
      </c>
      <c r="F83" s="6">
        <v>0</v>
      </c>
      <c r="G83" s="6">
        <f>'Приложение 4'!H110</f>
        <v>0</v>
      </c>
      <c r="H83" s="6">
        <v>233.6</v>
      </c>
      <c r="I83" s="6">
        <v>0</v>
      </c>
      <c r="J83" s="6">
        <v>0</v>
      </c>
      <c r="K83" s="67"/>
    </row>
    <row r="84" spans="1:11" ht="68.25" customHeight="1" x14ac:dyDescent="0.2">
      <c r="A84" s="105"/>
      <c r="B84" s="116"/>
      <c r="C84" s="68" t="s">
        <v>7</v>
      </c>
      <c r="D84" s="65"/>
      <c r="E84" s="6">
        <f t="shared" si="23"/>
        <v>2102.4</v>
      </c>
      <c r="F84" s="6">
        <v>0</v>
      </c>
      <c r="G84" s="6">
        <f>'Приложение 4'!H111</f>
        <v>0</v>
      </c>
      <c r="H84" s="6">
        <v>2102.4</v>
      </c>
      <c r="I84" s="6">
        <v>0</v>
      </c>
      <c r="J84" s="6">
        <v>0</v>
      </c>
      <c r="K84" s="67"/>
    </row>
    <row r="85" spans="1:11" ht="22.5" x14ac:dyDescent="0.2">
      <c r="A85" s="105" t="s">
        <v>193</v>
      </c>
      <c r="B85" s="116" t="s">
        <v>194</v>
      </c>
      <c r="C85" s="78" t="s">
        <v>67</v>
      </c>
      <c r="D85" s="77"/>
      <c r="E85" s="6">
        <v>1065</v>
      </c>
      <c r="F85" s="6">
        <v>0</v>
      </c>
      <c r="G85" s="6">
        <v>495</v>
      </c>
      <c r="H85" s="6">
        <v>570</v>
      </c>
      <c r="I85" s="6">
        <v>0</v>
      </c>
      <c r="J85" s="6">
        <v>0</v>
      </c>
      <c r="K85" s="76"/>
    </row>
    <row r="86" spans="1:11" ht="22.5" x14ac:dyDescent="0.2">
      <c r="A86" s="105"/>
      <c r="B86" s="116"/>
      <c r="C86" s="78" t="s">
        <v>68</v>
      </c>
      <c r="D86" s="77"/>
      <c r="E86" s="6">
        <v>106.5</v>
      </c>
      <c r="F86" s="6">
        <v>0</v>
      </c>
      <c r="G86" s="6">
        <v>49.5</v>
      </c>
      <c r="H86" s="6">
        <v>57</v>
      </c>
      <c r="I86" s="6">
        <v>0</v>
      </c>
      <c r="J86" s="6">
        <v>0</v>
      </c>
      <c r="K86" s="76"/>
    </row>
    <row r="87" spans="1:11" ht="33.75" x14ac:dyDescent="0.2">
      <c r="A87" s="105"/>
      <c r="B87" s="116"/>
      <c r="C87" s="78" t="s">
        <v>7</v>
      </c>
      <c r="D87" s="77"/>
      <c r="E87" s="6">
        <v>958.5</v>
      </c>
      <c r="F87" s="6">
        <v>0</v>
      </c>
      <c r="G87" s="6">
        <v>445.5</v>
      </c>
      <c r="H87" s="6">
        <v>513</v>
      </c>
      <c r="I87" s="6">
        <v>0</v>
      </c>
      <c r="J87" s="6">
        <v>0</v>
      </c>
      <c r="K87" s="76"/>
    </row>
    <row r="88" spans="1:11" ht="33.75" x14ac:dyDescent="0.2">
      <c r="A88" s="105"/>
      <c r="B88" s="116"/>
      <c r="C88" s="78" t="s">
        <v>80</v>
      </c>
      <c r="D88" s="77"/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76"/>
    </row>
    <row r="89" spans="1:11" ht="22.5" x14ac:dyDescent="0.2">
      <c r="A89" s="105" t="s">
        <v>197</v>
      </c>
      <c r="B89" s="116" t="s">
        <v>195</v>
      </c>
      <c r="C89" s="78" t="s">
        <v>67</v>
      </c>
      <c r="D89" s="77"/>
      <c r="E89" s="6">
        <v>4896.1100000000006</v>
      </c>
      <c r="F89" s="6">
        <v>0</v>
      </c>
      <c r="G89" s="6">
        <v>0</v>
      </c>
      <c r="H89" s="6">
        <v>0</v>
      </c>
      <c r="I89" s="6">
        <v>0</v>
      </c>
      <c r="J89" s="6">
        <v>4896.1100000000006</v>
      </c>
      <c r="K89" s="76"/>
    </row>
    <row r="90" spans="1:11" ht="22.5" x14ac:dyDescent="0.2">
      <c r="A90" s="105"/>
      <c r="B90" s="116"/>
      <c r="C90" s="78" t="s">
        <v>68</v>
      </c>
      <c r="D90" s="77"/>
      <c r="E90" s="6">
        <v>119.42</v>
      </c>
      <c r="F90" s="6">
        <v>0</v>
      </c>
      <c r="G90" s="6">
        <v>0</v>
      </c>
      <c r="H90" s="6">
        <v>0</v>
      </c>
      <c r="I90" s="6">
        <v>0</v>
      </c>
      <c r="J90" s="6">
        <v>119.42</v>
      </c>
      <c r="K90" s="76"/>
    </row>
    <row r="91" spans="1:11" ht="33.75" x14ac:dyDescent="0.2">
      <c r="A91" s="105"/>
      <c r="B91" s="116"/>
      <c r="C91" s="78" t="s">
        <v>7</v>
      </c>
      <c r="D91" s="77"/>
      <c r="E91" s="6">
        <v>1194.17</v>
      </c>
      <c r="F91" s="6">
        <v>0</v>
      </c>
      <c r="G91" s="6">
        <v>0</v>
      </c>
      <c r="H91" s="6">
        <v>0</v>
      </c>
      <c r="I91" s="6">
        <v>0</v>
      </c>
      <c r="J91" s="6">
        <v>1194.17</v>
      </c>
      <c r="K91" s="76"/>
    </row>
    <row r="92" spans="1:11" ht="33.75" customHeight="1" x14ac:dyDescent="0.2">
      <c r="A92" s="105"/>
      <c r="B92" s="116"/>
      <c r="C92" s="78" t="s">
        <v>80</v>
      </c>
      <c r="D92" s="77"/>
      <c r="E92" s="6">
        <v>3582.52</v>
      </c>
      <c r="F92" s="6">
        <v>0</v>
      </c>
      <c r="G92" s="6">
        <v>0</v>
      </c>
      <c r="H92" s="6">
        <v>0</v>
      </c>
      <c r="I92" s="6">
        <v>0</v>
      </c>
      <c r="J92" s="6">
        <v>3582.52</v>
      </c>
      <c r="K92" s="76"/>
    </row>
    <row r="93" spans="1:11" ht="22.5" x14ac:dyDescent="0.2">
      <c r="A93" s="105" t="s">
        <v>198</v>
      </c>
      <c r="B93" s="116" t="s">
        <v>196</v>
      </c>
      <c r="C93" s="71" t="s">
        <v>67</v>
      </c>
      <c r="D93" s="70"/>
      <c r="E93" s="6">
        <v>735</v>
      </c>
      <c r="F93" s="6">
        <v>0</v>
      </c>
      <c r="G93" s="6">
        <v>0</v>
      </c>
      <c r="H93" s="6">
        <v>0</v>
      </c>
      <c r="I93" s="6">
        <v>0</v>
      </c>
      <c r="J93" s="6">
        <v>735</v>
      </c>
      <c r="K93" s="69"/>
    </row>
    <row r="94" spans="1:11" ht="22.5" x14ac:dyDescent="0.2">
      <c r="A94" s="105"/>
      <c r="B94" s="116"/>
      <c r="C94" s="71" t="s">
        <v>68</v>
      </c>
      <c r="D94" s="70"/>
      <c r="E94" s="6">
        <v>264</v>
      </c>
      <c r="F94" s="6">
        <v>0</v>
      </c>
      <c r="G94" s="6">
        <v>0</v>
      </c>
      <c r="H94" s="6">
        <v>0</v>
      </c>
      <c r="I94" s="6">
        <v>0</v>
      </c>
      <c r="J94" s="6">
        <v>264</v>
      </c>
      <c r="K94" s="69"/>
    </row>
    <row r="95" spans="1:11" ht="33.75" x14ac:dyDescent="0.2">
      <c r="A95" s="105"/>
      <c r="B95" s="116"/>
      <c r="C95" s="71" t="s">
        <v>7</v>
      </c>
      <c r="D95" s="70"/>
      <c r="E95" s="6">
        <v>471</v>
      </c>
      <c r="F95" s="6">
        <v>0</v>
      </c>
      <c r="G95" s="6">
        <v>0</v>
      </c>
      <c r="H95" s="6">
        <v>0</v>
      </c>
      <c r="I95" s="6">
        <v>0</v>
      </c>
      <c r="J95" s="6">
        <v>471</v>
      </c>
      <c r="K95" s="69"/>
    </row>
    <row r="96" spans="1:11" ht="22.5" x14ac:dyDescent="0.2">
      <c r="A96" s="105" t="s">
        <v>157</v>
      </c>
      <c r="B96" s="115" t="s">
        <v>175</v>
      </c>
      <c r="C96" s="68" t="s">
        <v>67</v>
      </c>
      <c r="D96" s="6"/>
      <c r="E96" s="6">
        <f>SUM(E97:E98)</f>
        <v>3011</v>
      </c>
      <c r="F96" s="6">
        <f>SUM(F97:F98)</f>
        <v>3011</v>
      </c>
      <c r="G96" s="6">
        <f t="shared" ref="G96:I96" si="24">SUM(G97:G98)</f>
        <v>0</v>
      </c>
      <c r="H96" s="6">
        <f t="shared" si="24"/>
        <v>0</v>
      </c>
      <c r="I96" s="6">
        <f t="shared" si="24"/>
        <v>0</v>
      </c>
      <c r="J96" s="6">
        <f>SUM(J97:J98)</f>
        <v>0</v>
      </c>
      <c r="K96" s="67"/>
    </row>
    <row r="97" spans="1:11" ht="22.5" x14ac:dyDescent="0.2">
      <c r="A97" s="105"/>
      <c r="B97" s="115"/>
      <c r="C97" s="68" t="s">
        <v>68</v>
      </c>
      <c r="D97" s="6"/>
      <c r="E97" s="6">
        <f>SUM(F97:J97)</f>
        <v>1096</v>
      </c>
      <c r="F97" s="6">
        <v>1096</v>
      </c>
      <c r="G97" s="6">
        <v>0</v>
      </c>
      <c r="H97" s="6">
        <v>0</v>
      </c>
      <c r="I97" s="6">
        <v>0</v>
      </c>
      <c r="J97" s="6">
        <v>0</v>
      </c>
      <c r="K97" s="67"/>
    </row>
    <row r="98" spans="1:11" ht="33.75" x14ac:dyDescent="0.2">
      <c r="A98" s="105"/>
      <c r="B98" s="115"/>
      <c r="C98" s="68" t="s">
        <v>7</v>
      </c>
      <c r="D98" s="6"/>
      <c r="E98" s="6">
        <f>SUM(F98:J98)</f>
        <v>1915</v>
      </c>
      <c r="F98" s="6">
        <v>1915</v>
      </c>
      <c r="G98" s="6">
        <v>0</v>
      </c>
      <c r="H98" s="6">
        <v>0</v>
      </c>
      <c r="I98" s="6">
        <v>0</v>
      </c>
      <c r="J98" s="6">
        <v>0</v>
      </c>
      <c r="K98" s="67"/>
    </row>
    <row r="100" spans="1:11" x14ac:dyDescent="0.2">
      <c r="E100" s="55"/>
    </row>
  </sheetData>
  <mergeCells count="81">
    <mergeCell ref="D68:D71"/>
    <mergeCell ref="E68:J71"/>
    <mergeCell ref="K68:K71"/>
    <mergeCell ref="A96:A98"/>
    <mergeCell ref="B96:B98"/>
    <mergeCell ref="A78:A81"/>
    <mergeCell ref="B78:B81"/>
    <mergeCell ref="A72:A74"/>
    <mergeCell ref="B72:B74"/>
    <mergeCell ref="A75:A77"/>
    <mergeCell ref="B75:B77"/>
    <mergeCell ref="A82:A84"/>
    <mergeCell ref="B82:B84"/>
    <mergeCell ref="A68:A71"/>
    <mergeCell ref="B68:B71"/>
    <mergeCell ref="A93:A95"/>
    <mergeCell ref="B93:B95"/>
    <mergeCell ref="C68:C71"/>
    <mergeCell ref="A65:A67"/>
    <mergeCell ref="A61:A62"/>
    <mergeCell ref="B61:B62"/>
    <mergeCell ref="A63:A64"/>
    <mergeCell ref="B63:B64"/>
    <mergeCell ref="B65:B67"/>
    <mergeCell ref="A85:A88"/>
    <mergeCell ref="B85:B88"/>
    <mergeCell ref="A89:A92"/>
    <mergeCell ref="B89:B92"/>
    <mergeCell ref="B55:B56"/>
    <mergeCell ref="B59:B60"/>
    <mergeCell ref="A44:A46"/>
    <mergeCell ref="B44:B46"/>
    <mergeCell ref="A47:A48"/>
    <mergeCell ref="B47:B48"/>
    <mergeCell ref="A49:A50"/>
    <mergeCell ref="B49:B50"/>
    <mergeCell ref="A59:A60"/>
    <mergeCell ref="B57:B58"/>
    <mergeCell ref="A51:A52"/>
    <mergeCell ref="B51:B52"/>
    <mergeCell ref="A55:A56"/>
    <mergeCell ref="A57:A58"/>
    <mergeCell ref="A53:A54"/>
    <mergeCell ref="B53:B54"/>
    <mergeCell ref="A36:A38"/>
    <mergeCell ref="B36:B38"/>
    <mergeCell ref="B40:K40"/>
    <mergeCell ref="A42:A43"/>
    <mergeCell ref="B42:B43"/>
    <mergeCell ref="C42:C43"/>
    <mergeCell ref="D42:D43"/>
    <mergeCell ref="E42:J42"/>
    <mergeCell ref="K42:K43"/>
    <mergeCell ref="K14:K16"/>
    <mergeCell ref="A26:A27"/>
    <mergeCell ref="B26:B27"/>
    <mergeCell ref="A14:A16"/>
    <mergeCell ref="B14:B16"/>
    <mergeCell ref="A17:A19"/>
    <mergeCell ref="B17:B19"/>
    <mergeCell ref="A23:A25"/>
    <mergeCell ref="B23:B25"/>
    <mergeCell ref="E14:J16"/>
    <mergeCell ref="B8:K8"/>
    <mergeCell ref="A12:A13"/>
    <mergeCell ref="B12:B13"/>
    <mergeCell ref="C12:C13"/>
    <mergeCell ref="D12:D13"/>
    <mergeCell ref="E12:J12"/>
    <mergeCell ref="K12:K13"/>
    <mergeCell ref="B10:K10"/>
    <mergeCell ref="A33:A35"/>
    <mergeCell ref="B33:B35"/>
    <mergeCell ref="A20:A22"/>
    <mergeCell ref="B20:B22"/>
    <mergeCell ref="K17:K19"/>
    <mergeCell ref="A30:A32"/>
    <mergeCell ref="B30:B32"/>
    <mergeCell ref="E17:J19"/>
    <mergeCell ref="A28:A29"/>
    <mergeCell ref="B28:B29"/>
  </mergeCells>
  <pageMargins left="0.39370078740157483" right="0.39370078740157483" top="0.39370078740157483" bottom="0.19685039370078741" header="0.11811023622047245" footer="0.11811023622047245"/>
  <pageSetup paperSize="9" scale="88" fitToHeight="10" orientation="landscape" r:id="rId1"/>
  <headerFooter alignWithMargins="0"/>
  <rowBreaks count="1" manualBreakCount="1">
    <brk id="35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8"/>
  <sheetViews>
    <sheetView tabSelected="1" view="pageBreakPreview" zoomScale="130" zoomScaleSheetLayoutView="130" workbookViewId="0">
      <pane xSplit="5" ySplit="15" topLeftCell="F133" activePane="bottomRight" state="frozen"/>
      <selection pane="topRight" activeCell="F1" sqref="F1"/>
      <selection pane="bottomLeft" activeCell="A13" sqref="A13"/>
      <selection pane="bottomRight" activeCell="A8" sqref="A8:L8"/>
    </sheetView>
  </sheetViews>
  <sheetFormatPr defaultColWidth="9.140625" defaultRowHeight="12.75" x14ac:dyDescent="0.2"/>
  <cols>
    <col min="1" max="1" width="5.85546875" style="31" customWidth="1"/>
    <col min="2" max="2" width="44.7109375" style="31" customWidth="1"/>
    <col min="3" max="3" width="8.42578125" style="31" customWidth="1"/>
    <col min="4" max="4" width="15.85546875" style="31" customWidth="1"/>
    <col min="5" max="5" width="11.28515625" style="34" customWidth="1"/>
    <col min="6" max="6" width="9.42578125" style="34" customWidth="1"/>
    <col min="7" max="7" width="8.85546875" style="34" customWidth="1"/>
    <col min="8" max="8" width="9" style="34" customWidth="1"/>
    <col min="9" max="9" width="9.42578125" style="34" customWidth="1"/>
    <col min="10" max="10" width="9.7109375" style="34" customWidth="1"/>
    <col min="11" max="11" width="8.7109375" style="34" customWidth="1"/>
    <col min="12" max="12" width="10.7109375" style="31" customWidth="1"/>
    <col min="13" max="13" width="36.28515625" style="31" customWidth="1"/>
    <col min="14" max="16384" width="9.140625" style="31"/>
  </cols>
  <sheetData>
    <row r="1" spans="1:14" x14ac:dyDescent="0.2">
      <c r="K1" s="27" t="s">
        <v>204</v>
      </c>
    </row>
    <row r="2" spans="1:14" x14ac:dyDescent="0.2">
      <c r="K2" s="26" t="s">
        <v>122</v>
      </c>
    </row>
    <row r="3" spans="1:14" x14ac:dyDescent="0.2">
      <c r="K3" s="26" t="s">
        <v>121</v>
      </c>
    </row>
    <row r="4" spans="1:14" x14ac:dyDescent="0.2">
      <c r="A4" s="29"/>
      <c r="B4" s="29"/>
      <c r="C4" s="29"/>
      <c r="D4" s="29"/>
      <c r="E4" s="30"/>
      <c r="F4" s="30"/>
      <c r="G4" s="30"/>
      <c r="H4" s="30"/>
      <c r="I4" s="30"/>
      <c r="J4" s="30"/>
      <c r="K4" s="26" t="s">
        <v>126</v>
      </c>
      <c r="L4" s="29"/>
      <c r="M4" s="29"/>
      <c r="N4" s="29"/>
    </row>
    <row r="5" spans="1:14" x14ac:dyDescent="0.2">
      <c r="A5" s="29"/>
      <c r="B5" s="29"/>
      <c r="C5" s="29"/>
      <c r="D5" s="29"/>
      <c r="E5" s="30"/>
      <c r="F5" s="30"/>
      <c r="G5" s="30"/>
      <c r="H5" s="30"/>
      <c r="I5" s="30"/>
      <c r="J5" s="30"/>
      <c r="K5" s="26" t="s">
        <v>127</v>
      </c>
      <c r="L5" s="29"/>
      <c r="M5" s="29"/>
      <c r="N5" s="29"/>
    </row>
    <row r="6" spans="1:14" x14ac:dyDescent="0.2">
      <c r="A6" s="29"/>
      <c r="B6" s="29"/>
      <c r="C6" s="29"/>
      <c r="D6" s="29"/>
      <c r="E6" s="30"/>
      <c r="F6" s="30"/>
      <c r="G6" s="30"/>
      <c r="H6" s="30"/>
      <c r="I6" s="30"/>
      <c r="J6" s="30"/>
      <c r="K6" s="28" t="s">
        <v>200</v>
      </c>
      <c r="L6" s="29"/>
      <c r="M6" s="29"/>
      <c r="N6" s="29"/>
    </row>
    <row r="7" spans="1:14" s="29" customFormat="1" ht="15.75" x14ac:dyDescent="0.2">
      <c r="A7" s="31"/>
      <c r="B7" s="31"/>
      <c r="C7" s="31"/>
      <c r="D7" s="32" t="s">
        <v>27</v>
      </c>
      <c r="E7" s="33"/>
      <c r="F7" s="33"/>
      <c r="G7" s="33"/>
      <c r="H7" s="33"/>
      <c r="I7" s="33"/>
      <c r="J7" s="34"/>
      <c r="K7" s="21"/>
      <c r="L7" s="32"/>
      <c r="M7" s="32"/>
      <c r="N7" s="31"/>
    </row>
    <row r="8" spans="1:14" s="29" customFormat="1" ht="15.75" x14ac:dyDescent="0.2">
      <c r="A8" s="96" t="s">
        <v>64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73"/>
      <c r="N8" s="35"/>
    </row>
    <row r="9" spans="1:14" s="29" customFormat="1" ht="15.75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35"/>
      <c r="M9" s="35"/>
      <c r="N9" s="35"/>
    </row>
    <row r="10" spans="1:14" ht="16.899999999999999" customHeight="1" x14ac:dyDescent="0.2">
      <c r="A10" s="156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8"/>
      <c r="M10" s="158"/>
    </row>
    <row r="11" spans="1:14" s="35" customFormat="1" ht="56.25" x14ac:dyDescent="0.2">
      <c r="A11" s="105" t="s">
        <v>82</v>
      </c>
      <c r="B11" s="135" t="s">
        <v>119</v>
      </c>
      <c r="C11" s="79" t="s">
        <v>83</v>
      </c>
      <c r="D11" s="142" t="s">
        <v>8</v>
      </c>
      <c r="E11" s="105" t="s">
        <v>84</v>
      </c>
      <c r="F11" s="74" t="s">
        <v>0</v>
      </c>
      <c r="G11" s="105" t="s">
        <v>85</v>
      </c>
      <c r="H11" s="105"/>
      <c r="I11" s="105"/>
      <c r="J11" s="105"/>
      <c r="K11" s="105"/>
      <c r="L11" s="142" t="s">
        <v>86</v>
      </c>
      <c r="M11" s="105" t="s">
        <v>87</v>
      </c>
      <c r="N11" s="31"/>
    </row>
    <row r="12" spans="1:14" s="35" customFormat="1" x14ac:dyDescent="0.2">
      <c r="A12" s="105"/>
      <c r="B12" s="162"/>
      <c r="C12" s="79" t="s">
        <v>88</v>
      </c>
      <c r="D12" s="142"/>
      <c r="E12" s="105"/>
      <c r="F12" s="74" t="s">
        <v>89</v>
      </c>
      <c r="G12" s="24" t="s">
        <v>107</v>
      </c>
      <c r="H12" s="24" t="s">
        <v>108</v>
      </c>
      <c r="I12" s="24" t="s">
        <v>109</v>
      </c>
      <c r="J12" s="24" t="s">
        <v>110</v>
      </c>
      <c r="K12" s="24" t="s">
        <v>111</v>
      </c>
      <c r="L12" s="142"/>
      <c r="M12" s="105"/>
      <c r="N12" s="31"/>
    </row>
    <row r="13" spans="1:14" x14ac:dyDescent="0.2">
      <c r="A13" s="74">
        <v>1</v>
      </c>
      <c r="B13" s="74">
        <v>2</v>
      </c>
      <c r="C13" s="79">
        <v>3</v>
      </c>
      <c r="D13" s="79">
        <v>4</v>
      </c>
      <c r="E13" s="79">
        <v>5</v>
      </c>
      <c r="F13" s="74">
        <v>6</v>
      </c>
      <c r="G13" s="74">
        <v>7</v>
      </c>
      <c r="H13" s="74">
        <v>8</v>
      </c>
      <c r="I13" s="74">
        <v>9</v>
      </c>
      <c r="J13" s="74">
        <v>10</v>
      </c>
      <c r="K13" s="74">
        <v>11</v>
      </c>
      <c r="L13" s="79">
        <v>12</v>
      </c>
      <c r="M13" s="79">
        <v>13</v>
      </c>
    </row>
    <row r="14" spans="1:14" ht="40.9" customHeight="1" x14ac:dyDescent="0.2">
      <c r="B14" s="159" t="s">
        <v>104</v>
      </c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1"/>
    </row>
    <row r="15" spans="1:14" x14ac:dyDescent="0.2">
      <c r="A15" s="105" t="s">
        <v>6</v>
      </c>
      <c r="B15" s="106" t="s">
        <v>177</v>
      </c>
      <c r="C15" s="105" t="s">
        <v>66</v>
      </c>
      <c r="D15" s="75" t="s">
        <v>2</v>
      </c>
      <c r="E15" s="106" t="s">
        <v>41</v>
      </c>
      <c r="F15" s="106"/>
      <c r="G15" s="106"/>
      <c r="H15" s="106"/>
      <c r="I15" s="106"/>
      <c r="J15" s="106"/>
      <c r="K15" s="106"/>
      <c r="L15" s="105" t="s">
        <v>40</v>
      </c>
      <c r="M15" s="106" t="s">
        <v>106</v>
      </c>
    </row>
    <row r="16" spans="1:14" ht="22.5" x14ac:dyDescent="0.2">
      <c r="A16" s="105"/>
      <c r="B16" s="106"/>
      <c r="C16" s="105"/>
      <c r="D16" s="75" t="s">
        <v>7</v>
      </c>
      <c r="E16" s="106"/>
      <c r="F16" s="106"/>
      <c r="G16" s="106"/>
      <c r="H16" s="106"/>
      <c r="I16" s="106"/>
      <c r="J16" s="106"/>
      <c r="K16" s="106"/>
      <c r="L16" s="105"/>
      <c r="M16" s="106"/>
    </row>
    <row r="17" spans="1:13" ht="33" customHeight="1" x14ac:dyDescent="0.2">
      <c r="A17" s="105"/>
      <c r="B17" s="106"/>
      <c r="C17" s="105"/>
      <c r="D17" s="75" t="s">
        <v>68</v>
      </c>
      <c r="E17" s="106"/>
      <c r="F17" s="106"/>
      <c r="G17" s="106"/>
      <c r="H17" s="106"/>
      <c r="I17" s="106"/>
      <c r="J17" s="106"/>
      <c r="K17" s="106"/>
      <c r="L17" s="105"/>
      <c r="M17" s="106"/>
    </row>
    <row r="18" spans="1:13" ht="13.15" customHeight="1" x14ac:dyDescent="0.2">
      <c r="A18" s="105" t="s">
        <v>10</v>
      </c>
      <c r="B18" s="106" t="s">
        <v>158</v>
      </c>
      <c r="C18" s="105" t="s">
        <v>66</v>
      </c>
      <c r="D18" s="75" t="s">
        <v>2</v>
      </c>
      <c r="E18" s="106" t="s">
        <v>41</v>
      </c>
      <c r="F18" s="106"/>
      <c r="G18" s="106"/>
      <c r="H18" s="106"/>
      <c r="I18" s="106"/>
      <c r="J18" s="106"/>
      <c r="K18" s="106"/>
      <c r="L18" s="105" t="s">
        <v>40</v>
      </c>
      <c r="M18" s="106"/>
    </row>
    <row r="19" spans="1:13" ht="22.5" x14ac:dyDescent="0.2">
      <c r="A19" s="105"/>
      <c r="B19" s="106"/>
      <c r="C19" s="105"/>
      <c r="D19" s="75" t="s">
        <v>7</v>
      </c>
      <c r="E19" s="106"/>
      <c r="F19" s="106"/>
      <c r="G19" s="106"/>
      <c r="H19" s="106"/>
      <c r="I19" s="106"/>
      <c r="J19" s="106"/>
      <c r="K19" s="106"/>
      <c r="L19" s="105"/>
      <c r="M19" s="106"/>
    </row>
    <row r="20" spans="1:13" ht="105.75" customHeight="1" x14ac:dyDescent="0.2">
      <c r="A20" s="105"/>
      <c r="B20" s="106"/>
      <c r="C20" s="105"/>
      <c r="D20" s="75" t="s">
        <v>90</v>
      </c>
      <c r="E20" s="106"/>
      <c r="F20" s="106"/>
      <c r="G20" s="106"/>
      <c r="H20" s="106"/>
      <c r="I20" s="106"/>
      <c r="J20" s="106"/>
      <c r="K20" s="106"/>
      <c r="L20" s="105"/>
      <c r="M20" s="106"/>
    </row>
    <row r="21" spans="1:13" ht="13.15" customHeight="1" x14ac:dyDescent="0.2">
      <c r="A21" s="105" t="s">
        <v>21</v>
      </c>
      <c r="B21" s="106" t="s">
        <v>159</v>
      </c>
      <c r="C21" s="105" t="s">
        <v>66</v>
      </c>
      <c r="D21" s="75" t="s">
        <v>2</v>
      </c>
      <c r="E21" s="106" t="s">
        <v>41</v>
      </c>
      <c r="F21" s="106"/>
      <c r="G21" s="106"/>
      <c r="H21" s="106"/>
      <c r="I21" s="106"/>
      <c r="J21" s="106"/>
      <c r="K21" s="106"/>
      <c r="L21" s="105" t="s">
        <v>40</v>
      </c>
      <c r="M21" s="106"/>
    </row>
    <row r="22" spans="1:13" ht="22.5" x14ac:dyDescent="0.2">
      <c r="A22" s="105"/>
      <c r="B22" s="106"/>
      <c r="C22" s="105"/>
      <c r="D22" s="75" t="s">
        <v>7</v>
      </c>
      <c r="E22" s="106"/>
      <c r="F22" s="106"/>
      <c r="G22" s="106"/>
      <c r="H22" s="106"/>
      <c r="I22" s="106"/>
      <c r="J22" s="106"/>
      <c r="K22" s="106"/>
      <c r="L22" s="105"/>
      <c r="M22" s="106"/>
    </row>
    <row r="23" spans="1:13" ht="22.5" x14ac:dyDescent="0.2">
      <c r="A23" s="105"/>
      <c r="B23" s="106"/>
      <c r="C23" s="105"/>
      <c r="D23" s="75" t="s">
        <v>68</v>
      </c>
      <c r="E23" s="106"/>
      <c r="F23" s="106"/>
      <c r="G23" s="106"/>
      <c r="H23" s="106"/>
      <c r="I23" s="106"/>
      <c r="J23" s="106"/>
      <c r="K23" s="106"/>
      <c r="L23" s="105"/>
      <c r="M23" s="106"/>
    </row>
    <row r="24" spans="1:13" ht="13.15" customHeight="1" x14ac:dyDescent="0.2">
      <c r="A24" s="105" t="s">
        <v>9</v>
      </c>
      <c r="B24" s="106" t="s">
        <v>128</v>
      </c>
      <c r="C24" s="105" t="s">
        <v>66</v>
      </c>
      <c r="D24" s="75" t="s">
        <v>2</v>
      </c>
      <c r="E24" s="25">
        <f>SUM(E25:E26)</f>
        <v>151564.6</v>
      </c>
      <c r="F24" s="25">
        <f>SUM(G24:K24)</f>
        <v>923473.67999999993</v>
      </c>
      <c r="G24" s="25">
        <f t="shared" ref="G24:K24" si="0">SUM(G25:G26)</f>
        <v>170790</v>
      </c>
      <c r="H24" s="25">
        <f t="shared" si="0"/>
        <v>180120.18</v>
      </c>
      <c r="I24" s="25">
        <f t="shared" si="0"/>
        <v>190854.5</v>
      </c>
      <c r="J24" s="25">
        <f t="shared" si="0"/>
        <v>190854.5</v>
      </c>
      <c r="K24" s="25">
        <f t="shared" si="0"/>
        <v>190854.5</v>
      </c>
      <c r="L24" s="105" t="s">
        <v>40</v>
      </c>
      <c r="M24" s="106" t="s">
        <v>125</v>
      </c>
    </row>
    <row r="25" spans="1:13" ht="22.5" x14ac:dyDescent="0.2">
      <c r="A25" s="105"/>
      <c r="B25" s="106"/>
      <c r="C25" s="105"/>
      <c r="D25" s="75" t="s">
        <v>7</v>
      </c>
      <c r="E25" s="25">
        <f>SUM(E28+E31)</f>
        <v>7924</v>
      </c>
      <c r="F25" s="25">
        <f t="shared" ref="F25:F36" si="1">SUM(G25:K25)</f>
        <v>4838</v>
      </c>
      <c r="G25" s="25">
        <f>SUM(G28+G31+G38)</f>
        <v>4838</v>
      </c>
      <c r="H25" s="25">
        <f t="shared" ref="H25:K25" si="2">SUM(H28+H31)</f>
        <v>0</v>
      </c>
      <c r="I25" s="25">
        <f t="shared" si="2"/>
        <v>0</v>
      </c>
      <c r="J25" s="25">
        <f t="shared" si="2"/>
        <v>0</v>
      </c>
      <c r="K25" s="25">
        <f t="shared" si="2"/>
        <v>0</v>
      </c>
      <c r="L25" s="105"/>
      <c r="M25" s="106"/>
    </row>
    <row r="26" spans="1:13" ht="22.5" x14ac:dyDescent="0.2">
      <c r="A26" s="105"/>
      <c r="B26" s="106"/>
      <c r="C26" s="105"/>
      <c r="D26" s="75" t="s">
        <v>68</v>
      </c>
      <c r="E26" s="25">
        <f>E29+E32+E36+E39+E42+E34</f>
        <v>143640.6</v>
      </c>
      <c r="F26" s="25">
        <f t="shared" si="1"/>
        <v>918635.67999999993</v>
      </c>
      <c r="G26" s="25">
        <f>SUM(G29+G32+G34+G36+G39)</f>
        <v>165952</v>
      </c>
      <c r="H26" s="25">
        <f>SUM(H29+H32+H34+H36)</f>
        <v>180120.18</v>
      </c>
      <c r="I26" s="25">
        <f>SUM(I29+I32+I34+I36)</f>
        <v>190854.5</v>
      </c>
      <c r="J26" s="25">
        <f>SUM(J29+J32+J34+J36)</f>
        <v>190854.5</v>
      </c>
      <c r="K26" s="25">
        <f>SUM(K29+K32+K34+K36)</f>
        <v>190854.5</v>
      </c>
      <c r="L26" s="105"/>
      <c r="M26" s="106"/>
    </row>
    <row r="27" spans="1:13" ht="13.15" customHeight="1" x14ac:dyDescent="0.2">
      <c r="A27" s="105" t="s">
        <v>11</v>
      </c>
      <c r="B27" s="106" t="s">
        <v>160</v>
      </c>
      <c r="C27" s="105" t="s">
        <v>66</v>
      </c>
      <c r="D27" s="75" t="s">
        <v>2</v>
      </c>
      <c r="E27" s="25">
        <f>SUM(E28:E29)</f>
        <v>967</v>
      </c>
      <c r="F27" s="25">
        <f t="shared" si="1"/>
        <v>0</v>
      </c>
      <c r="G27" s="25">
        <f t="shared" ref="G27:K27" si="3">SUM(G28:G29)</f>
        <v>0</v>
      </c>
      <c r="H27" s="25">
        <f t="shared" si="3"/>
        <v>0</v>
      </c>
      <c r="I27" s="25">
        <f t="shared" si="3"/>
        <v>0</v>
      </c>
      <c r="J27" s="25">
        <f t="shared" si="3"/>
        <v>0</v>
      </c>
      <c r="K27" s="25">
        <f t="shared" si="3"/>
        <v>0</v>
      </c>
      <c r="L27" s="105" t="s">
        <v>40</v>
      </c>
      <c r="M27" s="106"/>
    </row>
    <row r="28" spans="1:13" ht="22.5" x14ac:dyDescent="0.2">
      <c r="A28" s="105"/>
      <c r="B28" s="106"/>
      <c r="C28" s="105"/>
      <c r="D28" s="75" t="s">
        <v>7</v>
      </c>
      <c r="E28" s="25">
        <v>957</v>
      </c>
      <c r="F28" s="25">
        <f t="shared" si="1"/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105"/>
      <c r="M28" s="106"/>
    </row>
    <row r="29" spans="1:13" ht="22.5" x14ac:dyDescent="0.2">
      <c r="A29" s="105"/>
      <c r="B29" s="106"/>
      <c r="C29" s="105"/>
      <c r="D29" s="75" t="s">
        <v>68</v>
      </c>
      <c r="E29" s="25">
        <v>10</v>
      </c>
      <c r="F29" s="25">
        <f t="shared" si="1"/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105"/>
      <c r="M29" s="106"/>
    </row>
    <row r="30" spans="1:13" ht="34.15" hidden="1" customHeight="1" x14ac:dyDescent="0.2">
      <c r="A30" s="105" t="s">
        <v>22</v>
      </c>
      <c r="B30" s="106" t="s">
        <v>161</v>
      </c>
      <c r="C30" s="106" t="s">
        <v>66</v>
      </c>
      <c r="D30" s="75" t="s">
        <v>2</v>
      </c>
      <c r="E30" s="25">
        <f>SUM(E31:E32)</f>
        <v>7334</v>
      </c>
      <c r="F30" s="25">
        <f t="shared" si="1"/>
        <v>3709</v>
      </c>
      <c r="G30" s="25">
        <f t="shared" ref="G30:K30" si="4">SUM(G31:G32)</f>
        <v>3709</v>
      </c>
      <c r="H30" s="25">
        <f t="shared" si="4"/>
        <v>0</v>
      </c>
      <c r="I30" s="25">
        <f t="shared" si="4"/>
        <v>0</v>
      </c>
      <c r="J30" s="25">
        <f t="shared" si="4"/>
        <v>0</v>
      </c>
      <c r="K30" s="25">
        <f t="shared" si="4"/>
        <v>0</v>
      </c>
      <c r="L30" s="105" t="s">
        <v>40</v>
      </c>
      <c r="M30" s="106"/>
    </row>
    <row r="31" spans="1:13" ht="52.9" hidden="1" customHeight="1" x14ac:dyDescent="0.2">
      <c r="A31" s="105"/>
      <c r="B31" s="106"/>
      <c r="C31" s="106"/>
      <c r="D31" s="75" t="s">
        <v>7</v>
      </c>
      <c r="E31" s="25">
        <v>6967</v>
      </c>
      <c r="F31" s="25">
        <f t="shared" si="1"/>
        <v>3523</v>
      </c>
      <c r="G31" s="25">
        <f>0+3523</f>
        <v>3523</v>
      </c>
      <c r="H31" s="25">
        <v>0</v>
      </c>
      <c r="I31" s="25">
        <v>0</v>
      </c>
      <c r="J31" s="25">
        <v>0</v>
      </c>
      <c r="K31" s="25">
        <v>0</v>
      </c>
      <c r="L31" s="105"/>
      <c r="M31" s="106"/>
    </row>
    <row r="32" spans="1:13" ht="22.5" hidden="1" x14ac:dyDescent="0.2">
      <c r="A32" s="105"/>
      <c r="B32" s="106"/>
      <c r="C32" s="106"/>
      <c r="D32" s="75" t="s">
        <v>68</v>
      </c>
      <c r="E32" s="25">
        <v>367</v>
      </c>
      <c r="F32" s="25">
        <f t="shared" si="1"/>
        <v>186</v>
      </c>
      <c r="G32" s="25">
        <f>0+186</f>
        <v>186</v>
      </c>
      <c r="H32" s="25">
        <v>0</v>
      </c>
      <c r="I32" s="25">
        <v>0</v>
      </c>
      <c r="J32" s="25">
        <v>0</v>
      </c>
      <c r="K32" s="25">
        <v>0</v>
      </c>
      <c r="L32" s="105"/>
      <c r="M32" s="106"/>
    </row>
    <row r="33" spans="1:13" ht="30.6" customHeight="1" x14ac:dyDescent="0.2">
      <c r="A33" s="105" t="s">
        <v>26</v>
      </c>
      <c r="B33" s="106" t="s">
        <v>162</v>
      </c>
      <c r="C33" s="106" t="s">
        <v>66</v>
      </c>
      <c r="D33" s="75" t="s">
        <v>2</v>
      </c>
      <c r="E33" s="25">
        <f>SUM(E34)</f>
        <v>143263.6</v>
      </c>
      <c r="F33" s="25">
        <f t="shared" si="1"/>
        <v>918379.67999999993</v>
      </c>
      <c r="G33" s="25">
        <f t="shared" ref="G33:K33" si="5">SUM(G34)</f>
        <v>165696</v>
      </c>
      <c r="H33" s="25">
        <f t="shared" si="5"/>
        <v>180120.18</v>
      </c>
      <c r="I33" s="25">
        <f t="shared" si="5"/>
        <v>190854.5</v>
      </c>
      <c r="J33" s="25">
        <f t="shared" si="5"/>
        <v>190854.5</v>
      </c>
      <c r="K33" s="25">
        <f t="shared" si="5"/>
        <v>190854.5</v>
      </c>
      <c r="L33" s="105" t="s">
        <v>40</v>
      </c>
      <c r="M33" s="106"/>
    </row>
    <row r="34" spans="1:13" ht="22.5" x14ac:dyDescent="0.2">
      <c r="A34" s="105"/>
      <c r="B34" s="106"/>
      <c r="C34" s="106"/>
      <c r="D34" s="75" t="s">
        <v>68</v>
      </c>
      <c r="E34" s="25">
        <v>143263.6</v>
      </c>
      <c r="F34" s="25">
        <f t="shared" si="1"/>
        <v>918379.67999999993</v>
      </c>
      <c r="G34" s="25">
        <f>166382-500-186</f>
        <v>165696</v>
      </c>
      <c r="H34" s="25">
        <f>179724.18+396</f>
        <v>180120.18</v>
      </c>
      <c r="I34" s="25">
        <v>190854.5</v>
      </c>
      <c r="J34" s="25">
        <v>190854.5</v>
      </c>
      <c r="K34" s="25">
        <v>190854.5</v>
      </c>
      <c r="L34" s="105"/>
      <c r="M34" s="106"/>
    </row>
    <row r="35" spans="1:13" x14ac:dyDescent="0.2">
      <c r="A35" s="105" t="s">
        <v>28</v>
      </c>
      <c r="B35" s="106" t="s">
        <v>163</v>
      </c>
      <c r="C35" s="106" t="s">
        <v>66</v>
      </c>
      <c r="D35" s="75" t="s">
        <v>2</v>
      </c>
      <c r="E35" s="25">
        <f>SUM(E36)</f>
        <v>0</v>
      </c>
      <c r="F35" s="25">
        <f t="shared" si="1"/>
        <v>0</v>
      </c>
      <c r="G35" s="25">
        <f t="shared" ref="G35:K35" si="6">SUM(G36)</f>
        <v>0</v>
      </c>
      <c r="H35" s="25">
        <f t="shared" si="6"/>
        <v>0</v>
      </c>
      <c r="I35" s="25">
        <f t="shared" si="6"/>
        <v>0</v>
      </c>
      <c r="J35" s="25">
        <f t="shared" si="6"/>
        <v>0</v>
      </c>
      <c r="K35" s="25">
        <f t="shared" si="6"/>
        <v>0</v>
      </c>
      <c r="L35" s="105" t="s">
        <v>40</v>
      </c>
      <c r="M35" s="106"/>
    </row>
    <row r="36" spans="1:13" ht="38.450000000000003" customHeight="1" x14ac:dyDescent="0.2">
      <c r="A36" s="105"/>
      <c r="B36" s="106"/>
      <c r="C36" s="106"/>
      <c r="D36" s="75" t="s">
        <v>68</v>
      </c>
      <c r="E36" s="25">
        <v>0</v>
      </c>
      <c r="F36" s="25">
        <f t="shared" si="1"/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105"/>
      <c r="M36" s="106"/>
    </row>
    <row r="37" spans="1:13" x14ac:dyDescent="0.2">
      <c r="A37" s="105" t="s">
        <v>124</v>
      </c>
      <c r="B37" s="106" t="s">
        <v>164</v>
      </c>
      <c r="C37" s="105">
        <v>2020</v>
      </c>
      <c r="D37" s="75" t="s">
        <v>2</v>
      </c>
      <c r="E37" s="25">
        <f>SUM(E38:E39)</f>
        <v>0</v>
      </c>
      <c r="F37" s="25">
        <f t="shared" ref="F37:F48" si="7">SUM(G37:K37)</f>
        <v>1385</v>
      </c>
      <c r="G37" s="25">
        <f t="shared" ref="G37:K37" si="8">SUM(G38:G39)</f>
        <v>1385</v>
      </c>
      <c r="H37" s="25">
        <f t="shared" si="8"/>
        <v>0</v>
      </c>
      <c r="I37" s="25">
        <f t="shared" si="8"/>
        <v>0</v>
      </c>
      <c r="J37" s="25">
        <f t="shared" si="8"/>
        <v>0</v>
      </c>
      <c r="K37" s="25">
        <f t="shared" si="8"/>
        <v>0</v>
      </c>
      <c r="L37" s="105" t="s">
        <v>40</v>
      </c>
      <c r="M37" s="106"/>
    </row>
    <row r="38" spans="1:13" ht="36" customHeight="1" x14ac:dyDescent="0.2">
      <c r="A38" s="105"/>
      <c r="B38" s="106"/>
      <c r="C38" s="105"/>
      <c r="D38" s="75" t="s">
        <v>7</v>
      </c>
      <c r="E38" s="25">
        <v>0</v>
      </c>
      <c r="F38" s="25">
        <f t="shared" si="7"/>
        <v>1315</v>
      </c>
      <c r="G38" s="25">
        <v>1315</v>
      </c>
      <c r="H38" s="25">
        <v>0</v>
      </c>
      <c r="I38" s="25">
        <v>0</v>
      </c>
      <c r="J38" s="25">
        <v>0</v>
      </c>
      <c r="K38" s="25">
        <v>0</v>
      </c>
      <c r="L38" s="105"/>
      <c r="M38" s="106"/>
    </row>
    <row r="39" spans="1:13" ht="36" customHeight="1" x14ac:dyDescent="0.2">
      <c r="A39" s="105"/>
      <c r="B39" s="106"/>
      <c r="C39" s="105"/>
      <c r="D39" s="75" t="s">
        <v>68</v>
      </c>
      <c r="E39" s="25">
        <v>0</v>
      </c>
      <c r="F39" s="25">
        <f t="shared" si="7"/>
        <v>70</v>
      </c>
      <c r="G39" s="25">
        <v>70</v>
      </c>
      <c r="H39" s="25">
        <v>0</v>
      </c>
      <c r="I39" s="25">
        <v>0</v>
      </c>
      <c r="J39" s="25">
        <v>0</v>
      </c>
      <c r="K39" s="25">
        <v>0</v>
      </c>
      <c r="L39" s="105"/>
      <c r="M39" s="106"/>
    </row>
    <row r="40" spans="1:13" ht="36" customHeight="1" x14ac:dyDescent="0.2">
      <c r="A40" s="106" t="s">
        <v>29</v>
      </c>
      <c r="B40" s="106" t="s">
        <v>129</v>
      </c>
      <c r="C40" s="106" t="s">
        <v>191</v>
      </c>
      <c r="D40" s="75" t="s">
        <v>2</v>
      </c>
      <c r="E40" s="25">
        <f t="shared" ref="E40" si="9">SUM(E41:E42)</f>
        <v>0</v>
      </c>
      <c r="F40" s="25">
        <f t="shared" si="7"/>
        <v>3026</v>
      </c>
      <c r="G40" s="25">
        <f t="shared" ref="G40:K40" si="10">SUM(G41:G42)</f>
        <v>1926</v>
      </c>
      <c r="H40" s="25">
        <f t="shared" si="10"/>
        <v>221</v>
      </c>
      <c r="I40" s="25">
        <f t="shared" si="10"/>
        <v>293</v>
      </c>
      <c r="J40" s="25">
        <f t="shared" si="10"/>
        <v>293</v>
      </c>
      <c r="K40" s="25">
        <f t="shared" si="10"/>
        <v>293</v>
      </c>
      <c r="L40" s="105" t="s">
        <v>40</v>
      </c>
      <c r="M40" s="106"/>
    </row>
    <row r="41" spans="1:13" ht="36" customHeight="1" x14ac:dyDescent="0.2">
      <c r="A41" s="106"/>
      <c r="B41" s="106"/>
      <c r="C41" s="106"/>
      <c r="D41" s="75" t="s">
        <v>7</v>
      </c>
      <c r="E41" s="25">
        <f>SUM(E44+E47)</f>
        <v>0</v>
      </c>
      <c r="F41" s="25">
        <f t="shared" si="7"/>
        <v>1928</v>
      </c>
      <c r="G41" s="25">
        <f t="shared" ref="G41:K42" si="11">SUM(G44+G47)</f>
        <v>1224</v>
      </c>
      <c r="H41" s="25">
        <f t="shared" si="11"/>
        <v>143</v>
      </c>
      <c r="I41" s="25">
        <f t="shared" si="11"/>
        <v>187</v>
      </c>
      <c r="J41" s="25">
        <f t="shared" si="11"/>
        <v>187</v>
      </c>
      <c r="K41" s="25">
        <f t="shared" si="11"/>
        <v>187</v>
      </c>
      <c r="L41" s="105"/>
      <c r="M41" s="106"/>
    </row>
    <row r="42" spans="1:13" ht="63.6" customHeight="1" x14ac:dyDescent="0.2">
      <c r="A42" s="106"/>
      <c r="B42" s="106"/>
      <c r="C42" s="106"/>
      <c r="D42" s="75" t="s">
        <v>68</v>
      </c>
      <c r="E42" s="25">
        <f>SUM(E45+E48)</f>
        <v>0</v>
      </c>
      <c r="F42" s="25">
        <f t="shared" si="7"/>
        <v>1098</v>
      </c>
      <c r="G42" s="25">
        <f t="shared" si="11"/>
        <v>702</v>
      </c>
      <c r="H42" s="25">
        <f t="shared" si="11"/>
        <v>78</v>
      </c>
      <c r="I42" s="25">
        <f t="shared" si="11"/>
        <v>106</v>
      </c>
      <c r="J42" s="25">
        <f t="shared" si="11"/>
        <v>106</v>
      </c>
      <c r="K42" s="25">
        <f t="shared" si="11"/>
        <v>106</v>
      </c>
      <c r="L42" s="105"/>
      <c r="M42" s="106"/>
    </row>
    <row r="43" spans="1:13" ht="36" customHeight="1" x14ac:dyDescent="0.2">
      <c r="A43" s="106" t="s">
        <v>71</v>
      </c>
      <c r="B43" s="106" t="s">
        <v>165</v>
      </c>
      <c r="C43" s="106" t="s">
        <v>66</v>
      </c>
      <c r="D43" s="75" t="s">
        <v>2</v>
      </c>
      <c r="E43" s="25">
        <f t="shared" ref="E43" si="12">SUM(E44:E45)</f>
        <v>0</v>
      </c>
      <c r="F43" s="25">
        <f t="shared" si="7"/>
        <v>0</v>
      </c>
      <c r="G43" s="25">
        <f t="shared" ref="G43:K43" si="13">SUM(G44:G45)</f>
        <v>0</v>
      </c>
      <c r="H43" s="25">
        <f t="shared" si="13"/>
        <v>0</v>
      </c>
      <c r="I43" s="25">
        <f t="shared" si="13"/>
        <v>0</v>
      </c>
      <c r="J43" s="25">
        <f t="shared" si="13"/>
        <v>0</v>
      </c>
      <c r="K43" s="25">
        <f t="shared" si="13"/>
        <v>0</v>
      </c>
      <c r="L43" s="105" t="s">
        <v>40</v>
      </c>
      <c r="M43" s="106"/>
    </row>
    <row r="44" spans="1:13" ht="19.149999999999999" customHeight="1" x14ac:dyDescent="0.2">
      <c r="A44" s="106"/>
      <c r="B44" s="106"/>
      <c r="C44" s="106"/>
      <c r="D44" s="75" t="s">
        <v>7</v>
      </c>
      <c r="E44" s="25">
        <v>0</v>
      </c>
      <c r="F44" s="25">
        <f t="shared" si="7"/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105"/>
      <c r="M44" s="106"/>
    </row>
    <row r="45" spans="1:13" ht="22.5" x14ac:dyDescent="0.2">
      <c r="A45" s="106"/>
      <c r="B45" s="106"/>
      <c r="C45" s="106"/>
      <c r="D45" s="75" t="s">
        <v>68</v>
      </c>
      <c r="E45" s="25">
        <v>0</v>
      </c>
      <c r="F45" s="25">
        <f t="shared" si="7"/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105"/>
      <c r="M45" s="106"/>
    </row>
    <row r="46" spans="1:13" ht="13.15" hidden="1" customHeight="1" x14ac:dyDescent="0.2">
      <c r="A46" s="106" t="s">
        <v>72</v>
      </c>
      <c r="B46" s="106" t="s">
        <v>192</v>
      </c>
      <c r="C46" s="106" t="s">
        <v>191</v>
      </c>
      <c r="D46" s="75" t="s">
        <v>2</v>
      </c>
      <c r="E46" s="25">
        <f>SUM(E47:E48)</f>
        <v>0</v>
      </c>
      <c r="F46" s="25">
        <f t="shared" si="7"/>
        <v>3026</v>
      </c>
      <c r="G46" s="25">
        <f t="shared" ref="G46:K46" si="14">SUM(G47:G48)</f>
        <v>1926</v>
      </c>
      <c r="H46" s="25">
        <f t="shared" si="14"/>
        <v>221</v>
      </c>
      <c r="I46" s="25">
        <f t="shared" si="14"/>
        <v>293</v>
      </c>
      <c r="J46" s="25">
        <f t="shared" si="14"/>
        <v>293</v>
      </c>
      <c r="K46" s="25">
        <f t="shared" si="14"/>
        <v>293</v>
      </c>
      <c r="L46" s="105" t="s">
        <v>40</v>
      </c>
      <c r="M46" s="106"/>
    </row>
    <row r="47" spans="1:13" ht="45.6" hidden="1" customHeight="1" x14ac:dyDescent="0.2">
      <c r="A47" s="106"/>
      <c r="B47" s="106"/>
      <c r="C47" s="106"/>
      <c r="D47" s="75" t="s">
        <v>7</v>
      </c>
      <c r="E47" s="25">
        <v>0</v>
      </c>
      <c r="F47" s="25">
        <f t="shared" si="7"/>
        <v>1928</v>
      </c>
      <c r="G47" s="25">
        <v>1224</v>
      </c>
      <c r="H47" s="25">
        <v>143</v>
      </c>
      <c r="I47" s="25">
        <v>187</v>
      </c>
      <c r="J47" s="25">
        <v>187</v>
      </c>
      <c r="K47" s="25">
        <v>187</v>
      </c>
      <c r="L47" s="105"/>
      <c r="M47" s="106"/>
    </row>
    <row r="48" spans="1:13" ht="22.5" hidden="1" x14ac:dyDescent="0.2">
      <c r="A48" s="106"/>
      <c r="B48" s="106"/>
      <c r="C48" s="106"/>
      <c r="D48" s="75" t="s">
        <v>68</v>
      </c>
      <c r="E48" s="25">
        <v>0</v>
      </c>
      <c r="F48" s="25">
        <f t="shared" si="7"/>
        <v>1098</v>
      </c>
      <c r="G48" s="25">
        <v>702</v>
      </c>
      <c r="H48" s="25">
        <v>78</v>
      </c>
      <c r="I48" s="25">
        <v>106</v>
      </c>
      <c r="J48" s="25">
        <v>106</v>
      </c>
      <c r="K48" s="25">
        <v>106</v>
      </c>
      <c r="L48" s="105"/>
      <c r="M48" s="106"/>
    </row>
    <row r="49" spans="1:13" ht="43.15" customHeight="1" x14ac:dyDescent="0.2">
      <c r="A49" s="150"/>
      <c r="B49" s="151" t="s">
        <v>116</v>
      </c>
      <c r="C49" s="150"/>
      <c r="D49" s="7" t="s">
        <v>81</v>
      </c>
      <c r="E49" s="8">
        <f>SUM(E50:E53)</f>
        <v>151564.6</v>
      </c>
      <c r="F49" s="72">
        <f t="shared" ref="F49:K49" si="15">SUM(F50:F53)</f>
        <v>926499.67999999993</v>
      </c>
      <c r="G49" s="8">
        <f t="shared" si="15"/>
        <v>172716</v>
      </c>
      <c r="H49" s="8">
        <f t="shared" si="15"/>
        <v>180341.18</v>
      </c>
      <c r="I49" s="8">
        <f t="shared" si="15"/>
        <v>191147.5</v>
      </c>
      <c r="J49" s="8">
        <f t="shared" si="15"/>
        <v>191147.5</v>
      </c>
      <c r="K49" s="8">
        <f t="shared" si="15"/>
        <v>191147.5</v>
      </c>
      <c r="L49" s="142"/>
      <c r="M49" s="150"/>
    </row>
    <row r="50" spans="1:13" ht="45.6" customHeight="1" x14ac:dyDescent="0.2">
      <c r="A50" s="150"/>
      <c r="B50" s="151"/>
      <c r="C50" s="150"/>
      <c r="D50" s="7" t="s">
        <v>68</v>
      </c>
      <c r="E50" s="6">
        <f t="shared" ref="E50:K50" si="16">SUM(E26+E42)</f>
        <v>143640.6</v>
      </c>
      <c r="F50" s="25">
        <f t="shared" si="16"/>
        <v>919733.67999999993</v>
      </c>
      <c r="G50" s="6">
        <f t="shared" si="16"/>
        <v>166654</v>
      </c>
      <c r="H50" s="6">
        <f>SUM(H26+H42)</f>
        <v>180198.18</v>
      </c>
      <c r="I50" s="6">
        <f t="shared" si="16"/>
        <v>190960.5</v>
      </c>
      <c r="J50" s="6">
        <f t="shared" si="16"/>
        <v>190960.5</v>
      </c>
      <c r="K50" s="6">
        <f t="shared" si="16"/>
        <v>190960.5</v>
      </c>
      <c r="L50" s="142"/>
      <c r="M50" s="150"/>
    </row>
    <row r="51" spans="1:13" ht="22.5" x14ac:dyDescent="0.2">
      <c r="A51" s="150"/>
      <c r="B51" s="151"/>
      <c r="C51" s="150"/>
      <c r="D51" s="7" t="s">
        <v>7</v>
      </c>
      <c r="E51" s="6">
        <f t="shared" ref="E51:K51" si="17">SUM(E25+E41)</f>
        <v>7924</v>
      </c>
      <c r="F51" s="25">
        <f t="shared" si="17"/>
        <v>6766</v>
      </c>
      <c r="G51" s="6">
        <f t="shared" si="17"/>
        <v>6062</v>
      </c>
      <c r="H51" s="6">
        <f t="shared" si="17"/>
        <v>143</v>
      </c>
      <c r="I51" s="6">
        <f t="shared" si="17"/>
        <v>187</v>
      </c>
      <c r="J51" s="6">
        <f t="shared" si="17"/>
        <v>187</v>
      </c>
      <c r="K51" s="6">
        <f t="shared" si="17"/>
        <v>187</v>
      </c>
      <c r="L51" s="142"/>
      <c r="M51" s="150"/>
    </row>
    <row r="52" spans="1:13" ht="33.75" x14ac:dyDescent="0.2">
      <c r="A52" s="150"/>
      <c r="B52" s="151"/>
      <c r="C52" s="150"/>
      <c r="D52" s="7" t="s">
        <v>80</v>
      </c>
      <c r="E52" s="79">
        <v>0</v>
      </c>
      <c r="F52" s="25">
        <f>SUM(G52:K52)</f>
        <v>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142"/>
      <c r="M52" s="150"/>
    </row>
    <row r="53" spans="1:13" ht="22.5" x14ac:dyDescent="0.2">
      <c r="A53" s="150"/>
      <c r="B53" s="151"/>
      <c r="C53" s="150"/>
      <c r="D53" s="7" t="s">
        <v>69</v>
      </c>
      <c r="E53" s="79">
        <v>0</v>
      </c>
      <c r="F53" s="25">
        <f>SUM(G53:K53)</f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142"/>
      <c r="M53" s="150"/>
    </row>
    <row r="54" spans="1:13" x14ac:dyDescent="0.2">
      <c r="B54" s="159" t="s">
        <v>101</v>
      </c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1"/>
    </row>
    <row r="55" spans="1:13" x14ac:dyDescent="0.2">
      <c r="A55" s="141" t="s">
        <v>6</v>
      </c>
      <c r="B55" s="115" t="s">
        <v>130</v>
      </c>
      <c r="C55" s="142" t="s">
        <v>66</v>
      </c>
      <c r="D55" s="78" t="s">
        <v>67</v>
      </c>
      <c r="E55" s="25">
        <f>E58+E61+E63+E65+E67</f>
        <v>12633.5</v>
      </c>
      <c r="F55" s="25">
        <f>SUM(G55:K55)</f>
        <v>72899.399999999994</v>
      </c>
      <c r="G55" s="25">
        <f t="shared" ref="G55:K56" si="18">G58+G61+G63+G65+G67</f>
        <v>12520.599999999999</v>
      </c>
      <c r="H55" s="25">
        <f t="shared" si="18"/>
        <v>13030</v>
      </c>
      <c r="I55" s="25">
        <f t="shared" si="18"/>
        <v>15537.6</v>
      </c>
      <c r="J55" s="25">
        <f t="shared" si="18"/>
        <v>15780.6</v>
      </c>
      <c r="K55" s="25">
        <f t="shared" si="18"/>
        <v>16030.6</v>
      </c>
      <c r="L55" s="142"/>
      <c r="M55" s="116" t="s">
        <v>152</v>
      </c>
    </row>
    <row r="56" spans="1:13" ht="22.5" x14ac:dyDescent="0.2">
      <c r="A56" s="141"/>
      <c r="B56" s="115"/>
      <c r="C56" s="142"/>
      <c r="D56" s="78" t="s">
        <v>68</v>
      </c>
      <c r="E56" s="6">
        <f>E59+E62+E64+E66+E68</f>
        <v>12633.5</v>
      </c>
      <c r="F56" s="6">
        <f>SUM(G56:K56)</f>
        <v>72899.399999999994</v>
      </c>
      <c r="G56" s="6">
        <f t="shared" si="18"/>
        <v>12520.599999999999</v>
      </c>
      <c r="H56" s="6">
        <f t="shared" si="18"/>
        <v>13030</v>
      </c>
      <c r="I56" s="6">
        <f t="shared" si="18"/>
        <v>15537.6</v>
      </c>
      <c r="J56" s="6">
        <f t="shared" si="18"/>
        <v>15780.6</v>
      </c>
      <c r="K56" s="6">
        <f t="shared" si="18"/>
        <v>16030.6</v>
      </c>
      <c r="L56" s="142"/>
      <c r="M56" s="116"/>
    </row>
    <row r="57" spans="1:13" ht="67.150000000000006" customHeight="1" x14ac:dyDescent="0.2">
      <c r="A57" s="141"/>
      <c r="B57" s="115"/>
      <c r="C57" s="142"/>
      <c r="D57" s="78" t="s">
        <v>69</v>
      </c>
      <c r="E57" s="6">
        <f>E60</f>
        <v>0</v>
      </c>
      <c r="F57" s="6">
        <f t="shared" ref="F57:K57" si="19">F60</f>
        <v>0</v>
      </c>
      <c r="G57" s="6">
        <f t="shared" si="19"/>
        <v>0</v>
      </c>
      <c r="H57" s="6">
        <f t="shared" si="19"/>
        <v>0</v>
      </c>
      <c r="I57" s="6">
        <f t="shared" si="19"/>
        <v>0</v>
      </c>
      <c r="J57" s="6">
        <f t="shared" si="19"/>
        <v>0</v>
      </c>
      <c r="K57" s="6">
        <f t="shared" si="19"/>
        <v>0</v>
      </c>
      <c r="L57" s="142"/>
      <c r="M57" s="116"/>
    </row>
    <row r="58" spans="1:13" ht="72.75" customHeight="1" x14ac:dyDescent="0.2">
      <c r="A58" s="141" t="s">
        <v>10</v>
      </c>
      <c r="B58" s="116" t="s">
        <v>166</v>
      </c>
      <c r="C58" s="142" t="s">
        <v>66</v>
      </c>
      <c r="D58" s="78" t="s">
        <v>67</v>
      </c>
      <c r="E58" s="6">
        <f>SUM(E59:E60)</f>
        <v>0</v>
      </c>
      <c r="F58" s="6">
        <f>SUM(G58:K58)</f>
        <v>0</v>
      </c>
      <c r="G58" s="6">
        <f>SUM(G59:G60)</f>
        <v>0</v>
      </c>
      <c r="H58" s="6">
        <f t="shared" ref="H58:K58" si="20">SUM(H59:H60)</f>
        <v>0</v>
      </c>
      <c r="I58" s="6">
        <f t="shared" si="20"/>
        <v>0</v>
      </c>
      <c r="J58" s="6">
        <f t="shared" si="20"/>
        <v>0</v>
      </c>
      <c r="K58" s="6">
        <f t="shared" si="20"/>
        <v>0</v>
      </c>
      <c r="L58" s="142" t="s">
        <v>70</v>
      </c>
      <c r="M58" s="142"/>
    </row>
    <row r="59" spans="1:13" ht="76.5" customHeight="1" x14ac:dyDescent="0.2">
      <c r="A59" s="141"/>
      <c r="B59" s="116"/>
      <c r="C59" s="142"/>
      <c r="D59" s="78" t="s">
        <v>68</v>
      </c>
      <c r="E59" s="6">
        <v>0</v>
      </c>
      <c r="F59" s="6">
        <f t="shared" ref="F59:F62" si="21">SUM(G59:K59)</f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142"/>
      <c r="M59" s="142"/>
    </row>
    <row r="60" spans="1:13" ht="60.75" customHeight="1" x14ac:dyDescent="0.2">
      <c r="A60" s="141"/>
      <c r="B60" s="116"/>
      <c r="C60" s="142"/>
      <c r="D60" s="78" t="s">
        <v>69</v>
      </c>
      <c r="E60" s="6">
        <v>0</v>
      </c>
      <c r="F60" s="6">
        <f t="shared" si="21"/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142"/>
      <c r="M60" s="142"/>
    </row>
    <row r="61" spans="1:13" ht="13.15" customHeight="1" x14ac:dyDescent="0.2">
      <c r="A61" s="141" t="s">
        <v>21</v>
      </c>
      <c r="B61" s="116" t="s">
        <v>167</v>
      </c>
      <c r="C61" s="142" t="s">
        <v>66</v>
      </c>
      <c r="D61" s="78" t="s">
        <v>67</v>
      </c>
      <c r="E61" s="6">
        <f>SUM(E62)</f>
        <v>5065.5</v>
      </c>
      <c r="F61" s="6">
        <f>SUM(G61:K61)</f>
        <v>23310.3</v>
      </c>
      <c r="G61" s="6">
        <f>SUM(G62)</f>
        <v>4303.3</v>
      </c>
      <c r="H61" s="6">
        <f t="shared" ref="H61:K61" si="22">SUM(H62)</f>
        <v>3850</v>
      </c>
      <c r="I61" s="6">
        <f t="shared" si="22"/>
        <v>4807</v>
      </c>
      <c r="J61" s="6">
        <f t="shared" si="22"/>
        <v>5050</v>
      </c>
      <c r="K61" s="6">
        <f t="shared" si="22"/>
        <v>5300</v>
      </c>
      <c r="L61" s="142" t="s">
        <v>32</v>
      </c>
      <c r="M61" s="142"/>
    </row>
    <row r="62" spans="1:13" ht="22.5" x14ac:dyDescent="0.2">
      <c r="A62" s="141"/>
      <c r="B62" s="116"/>
      <c r="C62" s="142"/>
      <c r="D62" s="78" t="s">
        <v>68</v>
      </c>
      <c r="E62" s="6">
        <v>5065.5</v>
      </c>
      <c r="F62" s="6">
        <f t="shared" si="21"/>
        <v>23310.3</v>
      </c>
      <c r="G62" s="6">
        <f>5264-25-415.7-520</f>
        <v>4303.3</v>
      </c>
      <c r="H62" s="6">
        <f>4700-150-700</f>
        <v>3850</v>
      </c>
      <c r="I62" s="6">
        <v>4807</v>
      </c>
      <c r="J62" s="6">
        <v>5050</v>
      </c>
      <c r="K62" s="6">
        <v>5300</v>
      </c>
      <c r="L62" s="142"/>
      <c r="M62" s="142"/>
    </row>
    <row r="63" spans="1:13" x14ac:dyDescent="0.2">
      <c r="A63" s="141" t="s">
        <v>25</v>
      </c>
      <c r="B63" s="115" t="s">
        <v>168</v>
      </c>
      <c r="C63" s="142" t="s">
        <v>66</v>
      </c>
      <c r="D63" s="78" t="s">
        <v>67</v>
      </c>
      <c r="E63" s="6">
        <f>SUM(E64)</f>
        <v>0</v>
      </c>
      <c r="F63" s="6">
        <f t="shared" ref="F63:K67" si="23">SUM(F64)</f>
        <v>0</v>
      </c>
      <c r="G63" s="6">
        <f t="shared" si="23"/>
        <v>0</v>
      </c>
      <c r="H63" s="6">
        <f t="shared" si="23"/>
        <v>0</v>
      </c>
      <c r="I63" s="6">
        <f t="shared" si="23"/>
        <v>0</v>
      </c>
      <c r="J63" s="6">
        <f t="shared" si="23"/>
        <v>0</v>
      </c>
      <c r="K63" s="6">
        <f t="shared" si="23"/>
        <v>0</v>
      </c>
      <c r="L63" s="142" t="s">
        <v>32</v>
      </c>
      <c r="M63" s="142"/>
    </row>
    <row r="64" spans="1:13" ht="40.15" customHeight="1" x14ac:dyDescent="0.2">
      <c r="A64" s="141"/>
      <c r="B64" s="115"/>
      <c r="C64" s="142"/>
      <c r="D64" s="78" t="s">
        <v>68</v>
      </c>
      <c r="E64" s="6">
        <v>0</v>
      </c>
      <c r="F64" s="6">
        <f t="shared" ref="F64:F68" si="24">SUM(G64:K64)</f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142"/>
      <c r="M64" s="142"/>
    </row>
    <row r="65" spans="1:13" x14ac:dyDescent="0.2">
      <c r="A65" s="141" t="s">
        <v>47</v>
      </c>
      <c r="B65" s="116" t="s">
        <v>169</v>
      </c>
      <c r="C65" s="142" t="s">
        <v>66</v>
      </c>
      <c r="D65" s="78" t="s">
        <v>67</v>
      </c>
      <c r="E65" s="6">
        <f>SUM(E66)</f>
        <v>7568</v>
      </c>
      <c r="F65" s="6">
        <f t="shared" si="23"/>
        <v>49589.1</v>
      </c>
      <c r="G65" s="6">
        <f t="shared" ref="G65:K67" si="25">SUM(G66)</f>
        <v>8217.2999999999993</v>
      </c>
      <c r="H65" s="6">
        <f t="shared" si="25"/>
        <v>9180</v>
      </c>
      <c r="I65" s="6">
        <f t="shared" si="25"/>
        <v>10730.6</v>
      </c>
      <c r="J65" s="6">
        <f t="shared" si="25"/>
        <v>10730.6</v>
      </c>
      <c r="K65" s="6">
        <f t="shared" si="25"/>
        <v>10730.6</v>
      </c>
      <c r="L65" s="142" t="s">
        <v>32</v>
      </c>
      <c r="M65" s="142"/>
    </row>
    <row r="66" spans="1:13" ht="57.6" customHeight="1" x14ac:dyDescent="0.2">
      <c r="A66" s="141"/>
      <c r="B66" s="116"/>
      <c r="C66" s="142"/>
      <c r="D66" s="78" t="s">
        <v>68</v>
      </c>
      <c r="E66" s="6">
        <v>7568</v>
      </c>
      <c r="F66" s="6">
        <f t="shared" ref="F66" si="26">SUM(G66:K66)</f>
        <v>49589.1</v>
      </c>
      <c r="G66" s="6">
        <f>7972.3+25-300+520</f>
        <v>8217.2999999999993</v>
      </c>
      <c r="H66" s="6">
        <f>8130+150+200+700</f>
        <v>9180</v>
      </c>
      <c r="I66" s="6">
        <v>10730.6</v>
      </c>
      <c r="J66" s="6">
        <v>10730.6</v>
      </c>
      <c r="K66" s="6">
        <v>10730.6</v>
      </c>
      <c r="L66" s="142"/>
      <c r="M66" s="142"/>
    </row>
    <row r="67" spans="1:13" ht="44.45" customHeight="1" x14ac:dyDescent="0.2">
      <c r="A67" s="141" t="s">
        <v>189</v>
      </c>
      <c r="B67" s="116" t="s">
        <v>190</v>
      </c>
      <c r="C67" s="142" t="s">
        <v>66</v>
      </c>
      <c r="D67" s="78" t="s">
        <v>67</v>
      </c>
      <c r="E67" s="6">
        <f>SUM(E68)</f>
        <v>0</v>
      </c>
      <c r="F67" s="6">
        <f t="shared" si="23"/>
        <v>0</v>
      </c>
      <c r="G67" s="6">
        <f t="shared" si="25"/>
        <v>0</v>
      </c>
      <c r="H67" s="6">
        <f t="shared" si="25"/>
        <v>0</v>
      </c>
      <c r="I67" s="6">
        <f t="shared" si="25"/>
        <v>0</v>
      </c>
      <c r="J67" s="6">
        <f t="shared" si="25"/>
        <v>0</v>
      </c>
      <c r="K67" s="6">
        <f t="shared" si="25"/>
        <v>0</v>
      </c>
      <c r="L67" s="142" t="s">
        <v>45</v>
      </c>
      <c r="M67" s="142"/>
    </row>
    <row r="68" spans="1:13" ht="31.15" customHeight="1" x14ac:dyDescent="0.2">
      <c r="A68" s="141"/>
      <c r="B68" s="116"/>
      <c r="C68" s="142"/>
      <c r="D68" s="78" t="s">
        <v>68</v>
      </c>
      <c r="E68" s="6">
        <v>0</v>
      </c>
      <c r="F68" s="6">
        <f t="shared" si="24"/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142"/>
      <c r="M68" s="142"/>
    </row>
    <row r="69" spans="1:13" ht="33" customHeight="1" x14ac:dyDescent="0.2">
      <c r="A69" s="141" t="s">
        <v>9</v>
      </c>
      <c r="B69" s="116" t="s">
        <v>131</v>
      </c>
      <c r="C69" s="142" t="s">
        <v>66</v>
      </c>
      <c r="D69" s="78" t="s">
        <v>67</v>
      </c>
      <c r="E69" s="6">
        <f>E70</f>
        <v>935</v>
      </c>
      <c r="F69" s="6">
        <f t="shared" ref="F69:K69" si="27">F70</f>
        <v>2787.8</v>
      </c>
      <c r="G69" s="6">
        <f t="shared" si="27"/>
        <v>516.4</v>
      </c>
      <c r="H69" s="6">
        <f t="shared" si="27"/>
        <v>520</v>
      </c>
      <c r="I69" s="6">
        <f t="shared" si="27"/>
        <v>681.4</v>
      </c>
      <c r="J69" s="6">
        <f t="shared" si="27"/>
        <v>535</v>
      </c>
      <c r="K69" s="6">
        <f t="shared" si="27"/>
        <v>535</v>
      </c>
      <c r="L69" s="142"/>
      <c r="M69" s="116" t="s">
        <v>153</v>
      </c>
    </row>
    <row r="70" spans="1:13" ht="31.15" customHeight="1" x14ac:dyDescent="0.2">
      <c r="A70" s="141"/>
      <c r="B70" s="116"/>
      <c r="C70" s="142"/>
      <c r="D70" s="78" t="s">
        <v>68</v>
      </c>
      <c r="E70" s="6">
        <f>E72</f>
        <v>935</v>
      </c>
      <c r="F70" s="6">
        <f t="shared" ref="F70:K70" si="28">F72</f>
        <v>2787.8</v>
      </c>
      <c r="G70" s="6">
        <f t="shared" si="28"/>
        <v>516.4</v>
      </c>
      <c r="H70" s="6">
        <f t="shared" si="28"/>
        <v>520</v>
      </c>
      <c r="I70" s="6">
        <f t="shared" si="28"/>
        <v>681.4</v>
      </c>
      <c r="J70" s="6">
        <f t="shared" si="28"/>
        <v>535</v>
      </c>
      <c r="K70" s="6">
        <f t="shared" si="28"/>
        <v>535</v>
      </c>
      <c r="L70" s="142"/>
      <c r="M70" s="116"/>
    </row>
    <row r="71" spans="1:13" ht="57" customHeight="1" x14ac:dyDescent="0.2">
      <c r="A71" s="141" t="s">
        <v>11</v>
      </c>
      <c r="B71" s="115" t="s">
        <v>170</v>
      </c>
      <c r="C71" s="142" t="s">
        <v>66</v>
      </c>
      <c r="D71" s="78" t="s">
        <v>67</v>
      </c>
      <c r="E71" s="6">
        <f>SUM(E72)</f>
        <v>935</v>
      </c>
      <c r="F71" s="6">
        <f t="shared" ref="F71:K71" si="29">SUM(F72)</f>
        <v>2787.8</v>
      </c>
      <c r="G71" s="6">
        <f t="shared" si="29"/>
        <v>516.4</v>
      </c>
      <c r="H71" s="6">
        <f t="shared" si="29"/>
        <v>520</v>
      </c>
      <c r="I71" s="6">
        <f t="shared" si="29"/>
        <v>681.4</v>
      </c>
      <c r="J71" s="6">
        <f t="shared" si="29"/>
        <v>535</v>
      </c>
      <c r="K71" s="6">
        <f t="shared" si="29"/>
        <v>535</v>
      </c>
      <c r="L71" s="142" t="s">
        <v>48</v>
      </c>
      <c r="M71" s="142"/>
    </row>
    <row r="72" spans="1:13" ht="78.75" customHeight="1" x14ac:dyDescent="0.2">
      <c r="A72" s="141"/>
      <c r="B72" s="115"/>
      <c r="C72" s="142"/>
      <c r="D72" s="78" t="s">
        <v>68</v>
      </c>
      <c r="E72" s="6">
        <v>935</v>
      </c>
      <c r="F72" s="6">
        <f t="shared" ref="F72" si="30">SUM(G72:K72)</f>
        <v>2787.8</v>
      </c>
      <c r="G72" s="6">
        <f>556.4-40</f>
        <v>516.4</v>
      </c>
      <c r="H72" s="6">
        <v>520</v>
      </c>
      <c r="I72" s="6">
        <v>681.4</v>
      </c>
      <c r="J72" s="6">
        <v>535</v>
      </c>
      <c r="K72" s="6">
        <v>535</v>
      </c>
      <c r="L72" s="142"/>
      <c r="M72" s="142"/>
    </row>
    <row r="73" spans="1:13" ht="91.9" customHeight="1" x14ac:dyDescent="0.2">
      <c r="A73" s="141" t="s">
        <v>29</v>
      </c>
      <c r="B73" s="115" t="s">
        <v>132</v>
      </c>
      <c r="C73" s="142" t="s">
        <v>66</v>
      </c>
      <c r="D73" s="78" t="s">
        <v>67</v>
      </c>
      <c r="E73" s="6">
        <f>E74</f>
        <v>5024.5</v>
      </c>
      <c r="F73" s="6">
        <f t="shared" ref="F73:K73" si="31">F74</f>
        <v>29663.3</v>
      </c>
      <c r="G73" s="6">
        <f t="shared" si="31"/>
        <v>4707.2999999999993</v>
      </c>
      <c r="H73" s="6">
        <f t="shared" si="31"/>
        <v>5718</v>
      </c>
      <c r="I73" s="6">
        <f t="shared" si="31"/>
        <v>5838</v>
      </c>
      <c r="J73" s="6">
        <f t="shared" si="31"/>
        <v>6700</v>
      </c>
      <c r="K73" s="6">
        <f t="shared" si="31"/>
        <v>6700</v>
      </c>
      <c r="L73" s="142"/>
      <c r="M73" s="116" t="s">
        <v>150</v>
      </c>
    </row>
    <row r="74" spans="1:13" ht="60.6" customHeight="1" x14ac:dyDescent="0.2">
      <c r="A74" s="141"/>
      <c r="B74" s="115"/>
      <c r="C74" s="142"/>
      <c r="D74" s="78" t="s">
        <v>68</v>
      </c>
      <c r="E74" s="6">
        <f>E76+E78+E80</f>
        <v>5024.5</v>
      </c>
      <c r="F74" s="6">
        <f>SUM(G74:K74)</f>
        <v>29663.3</v>
      </c>
      <c r="G74" s="6">
        <f t="shared" ref="G74:K74" si="32">G76+G78+G80</f>
        <v>4707.2999999999993</v>
      </c>
      <c r="H74" s="6">
        <f t="shared" si="32"/>
        <v>5718</v>
      </c>
      <c r="I74" s="6">
        <f t="shared" si="32"/>
        <v>5838</v>
      </c>
      <c r="J74" s="6">
        <f t="shared" si="32"/>
        <v>6700</v>
      </c>
      <c r="K74" s="6">
        <f t="shared" si="32"/>
        <v>6700</v>
      </c>
      <c r="L74" s="142"/>
      <c r="M74" s="116"/>
    </row>
    <row r="75" spans="1:13" ht="65.45" customHeight="1" x14ac:dyDescent="0.2">
      <c r="A75" s="141" t="s">
        <v>71</v>
      </c>
      <c r="B75" s="115" t="s">
        <v>171</v>
      </c>
      <c r="C75" s="142" t="s">
        <v>66</v>
      </c>
      <c r="D75" s="78" t="s">
        <v>67</v>
      </c>
      <c r="E75" s="6">
        <f>E76</f>
        <v>996.5</v>
      </c>
      <c r="F75" s="6">
        <f t="shared" ref="F75:K75" si="33">F76</f>
        <v>9947.1</v>
      </c>
      <c r="G75" s="6">
        <f t="shared" si="33"/>
        <v>1406.1</v>
      </c>
      <c r="H75" s="6">
        <f t="shared" si="33"/>
        <v>2214</v>
      </c>
      <c r="I75" s="6">
        <f t="shared" si="33"/>
        <v>1927</v>
      </c>
      <c r="J75" s="6">
        <f t="shared" si="33"/>
        <v>2200</v>
      </c>
      <c r="K75" s="6">
        <f t="shared" si="33"/>
        <v>2200</v>
      </c>
      <c r="L75" s="142" t="s">
        <v>32</v>
      </c>
      <c r="M75" s="142"/>
    </row>
    <row r="76" spans="1:13" ht="142.15" customHeight="1" x14ac:dyDescent="0.2">
      <c r="A76" s="141"/>
      <c r="B76" s="115"/>
      <c r="C76" s="142"/>
      <c r="D76" s="78" t="s">
        <v>68</v>
      </c>
      <c r="E76" s="6">
        <v>996.5</v>
      </c>
      <c r="F76" s="6">
        <f>SUM(G75:K75)</f>
        <v>9947.1</v>
      </c>
      <c r="G76" s="6">
        <f>1096.1+50+260</f>
        <v>1406.1</v>
      </c>
      <c r="H76" s="6">
        <f>1500+45+29+40+600</f>
        <v>2214</v>
      </c>
      <c r="I76" s="6">
        <v>1927</v>
      </c>
      <c r="J76" s="6">
        <v>2200</v>
      </c>
      <c r="K76" s="6">
        <v>2200</v>
      </c>
      <c r="L76" s="142"/>
      <c r="M76" s="142"/>
    </row>
    <row r="77" spans="1:13" ht="297.60000000000002" customHeight="1" x14ac:dyDescent="0.2">
      <c r="A77" s="141" t="s">
        <v>72</v>
      </c>
      <c r="B77" s="115" t="s">
        <v>172</v>
      </c>
      <c r="C77" s="142" t="s">
        <v>66</v>
      </c>
      <c r="D77" s="78" t="s">
        <v>67</v>
      </c>
      <c r="E77" s="6">
        <f>SUM(E78)</f>
        <v>0</v>
      </c>
      <c r="F77" s="6">
        <f t="shared" ref="F77:K81" si="34">SUM(F78)</f>
        <v>0</v>
      </c>
      <c r="G77" s="6">
        <f t="shared" si="34"/>
        <v>0</v>
      </c>
      <c r="H77" s="6">
        <f t="shared" si="34"/>
        <v>0</v>
      </c>
      <c r="I77" s="6">
        <f t="shared" si="34"/>
        <v>0</v>
      </c>
      <c r="J77" s="6">
        <f t="shared" si="34"/>
        <v>0</v>
      </c>
      <c r="K77" s="6">
        <f t="shared" si="34"/>
        <v>0</v>
      </c>
      <c r="L77" s="142" t="s">
        <v>32</v>
      </c>
      <c r="M77" s="142"/>
    </row>
    <row r="78" spans="1:13" ht="28.9" customHeight="1" x14ac:dyDescent="0.2">
      <c r="A78" s="141"/>
      <c r="B78" s="115"/>
      <c r="C78" s="142"/>
      <c r="D78" s="78" t="s">
        <v>68</v>
      </c>
      <c r="E78" s="6">
        <v>0</v>
      </c>
      <c r="F78" s="6">
        <f t="shared" ref="F78" si="35">SUM(G78:K78)</f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142"/>
      <c r="M78" s="142"/>
    </row>
    <row r="79" spans="1:13" ht="37.9" customHeight="1" x14ac:dyDescent="0.2">
      <c r="A79" s="141" t="s">
        <v>73</v>
      </c>
      <c r="B79" s="115" t="s">
        <v>173</v>
      </c>
      <c r="C79" s="142" t="s">
        <v>66</v>
      </c>
      <c r="D79" s="78" t="s">
        <v>67</v>
      </c>
      <c r="E79" s="6">
        <f>SUM(E80)</f>
        <v>4028</v>
      </c>
      <c r="F79" s="6">
        <f t="shared" si="34"/>
        <v>19716.2</v>
      </c>
      <c r="G79" s="6">
        <f t="shared" si="34"/>
        <v>3301.2</v>
      </c>
      <c r="H79" s="6">
        <f t="shared" si="34"/>
        <v>3504</v>
      </c>
      <c r="I79" s="6">
        <f t="shared" si="34"/>
        <v>3911</v>
      </c>
      <c r="J79" s="6">
        <f t="shared" si="34"/>
        <v>4500</v>
      </c>
      <c r="K79" s="6">
        <f t="shared" si="34"/>
        <v>4500</v>
      </c>
      <c r="L79" s="142" t="s">
        <v>32</v>
      </c>
      <c r="M79" s="142"/>
    </row>
    <row r="80" spans="1:13" ht="37.15" customHeight="1" x14ac:dyDescent="0.2">
      <c r="A80" s="141"/>
      <c r="B80" s="115"/>
      <c r="C80" s="142"/>
      <c r="D80" s="78" t="s">
        <v>68</v>
      </c>
      <c r="E80" s="6">
        <v>4028</v>
      </c>
      <c r="F80" s="6">
        <f>SUM(G80:K80)</f>
        <v>19716.2</v>
      </c>
      <c r="G80" s="6">
        <f>3561.2-260</f>
        <v>3301.2</v>
      </c>
      <c r="H80" s="6">
        <f>4133-29-600</f>
        <v>3504</v>
      </c>
      <c r="I80" s="6">
        <v>3911</v>
      </c>
      <c r="J80" s="6">
        <v>4500</v>
      </c>
      <c r="K80" s="6">
        <v>4500</v>
      </c>
      <c r="L80" s="142"/>
      <c r="M80" s="142"/>
    </row>
    <row r="81" spans="1:13" ht="41.45" customHeight="1" x14ac:dyDescent="0.2">
      <c r="A81" s="141" t="s">
        <v>30</v>
      </c>
      <c r="B81" s="115" t="s">
        <v>133</v>
      </c>
      <c r="C81" s="142" t="s">
        <v>66</v>
      </c>
      <c r="D81" s="78" t="s">
        <v>67</v>
      </c>
      <c r="E81" s="6">
        <f>SUM(E82)</f>
        <v>0</v>
      </c>
      <c r="F81" s="6">
        <f t="shared" si="34"/>
        <v>0</v>
      </c>
      <c r="G81" s="6">
        <f t="shared" si="34"/>
        <v>0</v>
      </c>
      <c r="H81" s="6">
        <f t="shared" si="34"/>
        <v>0</v>
      </c>
      <c r="I81" s="6">
        <f t="shared" si="34"/>
        <v>0</v>
      </c>
      <c r="J81" s="6">
        <f t="shared" si="34"/>
        <v>0</v>
      </c>
      <c r="K81" s="6">
        <f t="shared" si="34"/>
        <v>0</v>
      </c>
      <c r="L81" s="142"/>
      <c r="M81" s="116" t="s">
        <v>151</v>
      </c>
    </row>
    <row r="82" spans="1:13" ht="46.15" customHeight="1" x14ac:dyDescent="0.2">
      <c r="A82" s="141"/>
      <c r="B82" s="115"/>
      <c r="C82" s="142"/>
      <c r="D82" s="78" t="s">
        <v>68</v>
      </c>
      <c r="E82" s="6">
        <f>E83</f>
        <v>0</v>
      </c>
      <c r="F82" s="6">
        <f t="shared" ref="F82:K82" si="36">F83</f>
        <v>0</v>
      </c>
      <c r="G82" s="6">
        <f t="shared" si="36"/>
        <v>0</v>
      </c>
      <c r="H82" s="6">
        <f t="shared" si="36"/>
        <v>0</v>
      </c>
      <c r="I82" s="6">
        <f t="shared" si="36"/>
        <v>0</v>
      </c>
      <c r="J82" s="6">
        <f t="shared" si="36"/>
        <v>0</v>
      </c>
      <c r="K82" s="6">
        <f t="shared" si="36"/>
        <v>0</v>
      </c>
      <c r="L82" s="142"/>
      <c r="M82" s="116"/>
    </row>
    <row r="83" spans="1:13" x14ac:dyDescent="0.2">
      <c r="A83" s="141" t="s">
        <v>74</v>
      </c>
      <c r="B83" s="115" t="s">
        <v>174</v>
      </c>
      <c r="C83" s="142" t="s">
        <v>66</v>
      </c>
      <c r="D83" s="78" t="s">
        <v>67</v>
      </c>
      <c r="E83" s="6">
        <f>SUM(E84)</f>
        <v>0</v>
      </c>
      <c r="F83" s="6">
        <f t="shared" ref="F83:K83" si="37">SUM(F84)</f>
        <v>0</v>
      </c>
      <c r="G83" s="6">
        <f t="shared" si="37"/>
        <v>0</v>
      </c>
      <c r="H83" s="6">
        <f t="shared" si="37"/>
        <v>0</v>
      </c>
      <c r="I83" s="6">
        <f t="shared" si="37"/>
        <v>0</v>
      </c>
      <c r="J83" s="6">
        <f t="shared" si="37"/>
        <v>0</v>
      </c>
      <c r="K83" s="6">
        <f t="shared" si="37"/>
        <v>0</v>
      </c>
      <c r="L83" s="142" t="s">
        <v>75</v>
      </c>
      <c r="M83" s="142"/>
    </row>
    <row r="84" spans="1:13" ht="27" customHeight="1" x14ac:dyDescent="0.2">
      <c r="A84" s="141"/>
      <c r="B84" s="115"/>
      <c r="C84" s="142"/>
      <c r="D84" s="78" t="s">
        <v>68</v>
      </c>
      <c r="E84" s="6">
        <v>0</v>
      </c>
      <c r="F84" s="6">
        <f t="shared" ref="F84" si="38">SUM(G84:K84)</f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142"/>
      <c r="M84" s="142"/>
    </row>
    <row r="85" spans="1:13" ht="63.6" customHeight="1" x14ac:dyDescent="0.2">
      <c r="A85" s="141" t="s">
        <v>31</v>
      </c>
      <c r="B85" s="115" t="s">
        <v>76</v>
      </c>
      <c r="C85" s="142" t="s">
        <v>66</v>
      </c>
      <c r="D85" s="78" t="s">
        <v>67</v>
      </c>
      <c r="E85" s="25">
        <f>SUM(E86:E87)</f>
        <v>0</v>
      </c>
      <c r="F85" s="25">
        <f t="shared" ref="F85:K85" si="39">SUM(F86:F87)</f>
        <v>1243</v>
      </c>
      <c r="G85" s="25">
        <f t="shared" si="39"/>
        <v>1243</v>
      </c>
      <c r="H85" s="25">
        <f t="shared" si="39"/>
        <v>0</v>
      </c>
      <c r="I85" s="25">
        <f t="shared" si="39"/>
        <v>0</v>
      </c>
      <c r="J85" s="25">
        <f t="shared" si="39"/>
        <v>0</v>
      </c>
      <c r="K85" s="25">
        <f t="shared" si="39"/>
        <v>0</v>
      </c>
      <c r="L85" s="142"/>
      <c r="M85" s="116" t="s">
        <v>187</v>
      </c>
    </row>
    <row r="86" spans="1:13" ht="38.450000000000003" customHeight="1" x14ac:dyDescent="0.2">
      <c r="A86" s="141"/>
      <c r="B86" s="115"/>
      <c r="C86" s="142"/>
      <c r="D86" s="78" t="s">
        <v>68</v>
      </c>
      <c r="E86" s="6">
        <f>E89</f>
        <v>0</v>
      </c>
      <c r="F86" s="6">
        <f t="shared" ref="F86:F87" si="40">F89</f>
        <v>1000</v>
      </c>
      <c r="G86" s="6">
        <f t="shared" ref="G86:K86" si="41">G89+G92</f>
        <v>1000</v>
      </c>
      <c r="H86" s="6">
        <f t="shared" si="41"/>
        <v>0</v>
      </c>
      <c r="I86" s="6">
        <f t="shared" si="41"/>
        <v>0</v>
      </c>
      <c r="J86" s="6">
        <f t="shared" si="41"/>
        <v>0</v>
      </c>
      <c r="K86" s="6">
        <f t="shared" si="41"/>
        <v>0</v>
      </c>
      <c r="L86" s="142"/>
      <c r="M86" s="116"/>
    </row>
    <row r="87" spans="1:13" ht="22.5" x14ac:dyDescent="0.2">
      <c r="A87" s="141"/>
      <c r="B87" s="115"/>
      <c r="C87" s="142"/>
      <c r="D87" s="45" t="s">
        <v>7</v>
      </c>
      <c r="E87" s="6">
        <f>E90+E93</f>
        <v>0</v>
      </c>
      <c r="F87" s="6">
        <f t="shared" si="40"/>
        <v>243</v>
      </c>
      <c r="G87" s="6">
        <f t="shared" ref="G87:K87" si="42">G90+G93</f>
        <v>243</v>
      </c>
      <c r="H87" s="6">
        <f t="shared" si="42"/>
        <v>0</v>
      </c>
      <c r="I87" s="6">
        <f t="shared" si="42"/>
        <v>0</v>
      </c>
      <c r="J87" s="6">
        <f t="shared" si="42"/>
        <v>0</v>
      </c>
      <c r="K87" s="6">
        <f t="shared" si="42"/>
        <v>0</v>
      </c>
      <c r="L87" s="142"/>
      <c r="M87" s="116"/>
    </row>
    <row r="88" spans="1:13" ht="45" customHeight="1" x14ac:dyDescent="0.2">
      <c r="A88" s="141" t="s">
        <v>77</v>
      </c>
      <c r="B88" s="116" t="s">
        <v>142</v>
      </c>
      <c r="C88" s="142" t="s">
        <v>66</v>
      </c>
      <c r="D88" s="78" t="s">
        <v>67</v>
      </c>
      <c r="E88" s="6">
        <f>SUM(E89:E90)</f>
        <v>0</v>
      </c>
      <c r="F88" s="6">
        <f>SUM(G88:K88)</f>
        <v>1243</v>
      </c>
      <c r="G88" s="6">
        <f>SUM(G89:G90)</f>
        <v>1243</v>
      </c>
      <c r="H88" s="6">
        <f t="shared" ref="H88:K88" si="43">SUM(H89:H90)</f>
        <v>0</v>
      </c>
      <c r="I88" s="6">
        <f t="shared" si="43"/>
        <v>0</v>
      </c>
      <c r="J88" s="6">
        <f t="shared" si="43"/>
        <v>0</v>
      </c>
      <c r="K88" s="6">
        <f t="shared" si="43"/>
        <v>0</v>
      </c>
      <c r="L88" s="142" t="s">
        <v>45</v>
      </c>
      <c r="M88" s="116"/>
    </row>
    <row r="89" spans="1:13" ht="50.45" customHeight="1" x14ac:dyDescent="0.2">
      <c r="A89" s="141"/>
      <c r="B89" s="116"/>
      <c r="C89" s="142"/>
      <c r="D89" s="78" t="s">
        <v>68</v>
      </c>
      <c r="E89" s="6">
        <v>0</v>
      </c>
      <c r="F89" s="6">
        <f t="shared" ref="F89:F90" si="44">SUM(G89:K89)</f>
        <v>1000</v>
      </c>
      <c r="G89" s="6">
        <v>1000</v>
      </c>
      <c r="H89" s="6">
        <v>0</v>
      </c>
      <c r="I89" s="6">
        <v>0</v>
      </c>
      <c r="J89" s="6">
        <v>0</v>
      </c>
      <c r="K89" s="6">
        <v>0</v>
      </c>
      <c r="L89" s="142"/>
      <c r="M89" s="116"/>
    </row>
    <row r="90" spans="1:13" ht="93.75" customHeight="1" x14ac:dyDescent="0.2">
      <c r="A90" s="141"/>
      <c r="B90" s="116"/>
      <c r="C90" s="142"/>
      <c r="D90" s="78" t="s">
        <v>7</v>
      </c>
      <c r="E90" s="6">
        <v>0</v>
      </c>
      <c r="F90" s="6">
        <f t="shared" si="44"/>
        <v>243</v>
      </c>
      <c r="G90" s="6">
        <v>243</v>
      </c>
      <c r="H90" s="6">
        <v>0</v>
      </c>
      <c r="I90" s="6">
        <v>0</v>
      </c>
      <c r="J90" s="6">
        <v>0</v>
      </c>
      <c r="K90" s="6">
        <v>0</v>
      </c>
      <c r="L90" s="142"/>
      <c r="M90" s="116"/>
    </row>
    <row r="91" spans="1:13" ht="38.450000000000003" customHeight="1" x14ac:dyDescent="0.2">
      <c r="A91" s="141" t="s">
        <v>181</v>
      </c>
      <c r="B91" s="146" t="s">
        <v>182</v>
      </c>
      <c r="C91" s="142" t="s">
        <v>66</v>
      </c>
      <c r="D91" s="117" t="s">
        <v>183</v>
      </c>
      <c r="E91" s="149"/>
      <c r="F91" s="123" t="s">
        <v>184</v>
      </c>
      <c r="G91" s="124"/>
      <c r="H91" s="124"/>
      <c r="I91" s="124"/>
      <c r="J91" s="124"/>
      <c r="K91" s="125"/>
      <c r="L91" s="142"/>
      <c r="M91" s="116"/>
    </row>
    <row r="92" spans="1:13" x14ac:dyDescent="0.2">
      <c r="A92" s="141"/>
      <c r="B92" s="147"/>
      <c r="C92" s="142"/>
      <c r="D92" s="118"/>
      <c r="E92" s="133"/>
      <c r="F92" s="126"/>
      <c r="G92" s="127"/>
      <c r="H92" s="127"/>
      <c r="I92" s="127"/>
      <c r="J92" s="127"/>
      <c r="K92" s="128"/>
      <c r="L92" s="142"/>
      <c r="M92" s="116"/>
    </row>
    <row r="93" spans="1:13" x14ac:dyDescent="0.2">
      <c r="A93" s="141"/>
      <c r="B93" s="147"/>
      <c r="C93" s="142"/>
      <c r="D93" s="118"/>
      <c r="E93" s="133"/>
      <c r="F93" s="126"/>
      <c r="G93" s="127"/>
      <c r="H93" s="127"/>
      <c r="I93" s="127"/>
      <c r="J93" s="127"/>
      <c r="K93" s="128"/>
      <c r="L93" s="142"/>
      <c r="M93" s="116"/>
    </row>
    <row r="94" spans="1:13" x14ac:dyDescent="0.2">
      <c r="A94" s="141"/>
      <c r="B94" s="148"/>
      <c r="C94" s="142"/>
      <c r="D94" s="119"/>
      <c r="E94" s="134"/>
      <c r="F94" s="129"/>
      <c r="G94" s="130"/>
      <c r="H94" s="130"/>
      <c r="I94" s="130"/>
      <c r="J94" s="130"/>
      <c r="K94" s="131"/>
      <c r="L94" s="142"/>
      <c r="M94" s="116"/>
    </row>
    <row r="95" spans="1:13" x14ac:dyDescent="0.2">
      <c r="A95" s="141" t="s">
        <v>34</v>
      </c>
      <c r="B95" s="143" t="s">
        <v>79</v>
      </c>
      <c r="C95" s="142" t="s">
        <v>66</v>
      </c>
      <c r="D95" s="78" t="s">
        <v>67</v>
      </c>
      <c r="E95" s="6">
        <f>SUM(E96:E98)</f>
        <v>12316</v>
      </c>
      <c r="F95" s="6">
        <f>SUM(G95:K95)</f>
        <v>67868.38</v>
      </c>
      <c r="G95" s="6">
        <f t="shared" ref="G95:K95" si="45">SUM(G96:G98)</f>
        <v>3508</v>
      </c>
      <c r="H95" s="6">
        <f t="shared" si="45"/>
        <v>17941.439999999999</v>
      </c>
      <c r="I95" s="6">
        <f t="shared" si="45"/>
        <v>27380.83</v>
      </c>
      <c r="J95" s="6">
        <f t="shared" si="45"/>
        <v>13407</v>
      </c>
      <c r="K95" s="6">
        <f t="shared" si="45"/>
        <v>5631.1100000000006</v>
      </c>
      <c r="L95" s="142"/>
      <c r="M95" s="116" t="s">
        <v>188</v>
      </c>
    </row>
    <row r="96" spans="1:13" ht="22.5" x14ac:dyDescent="0.2">
      <c r="A96" s="141"/>
      <c r="B96" s="144"/>
      <c r="C96" s="142"/>
      <c r="D96" s="78" t="s">
        <v>68</v>
      </c>
      <c r="E96" s="6">
        <f>E100+E103+E106+E110+E113+E117+E121</f>
        <v>4237</v>
      </c>
      <c r="F96" s="6">
        <f t="shared" ref="F96:F98" si="46">SUM(G96:K96)</f>
        <v>8574.58</v>
      </c>
      <c r="G96" s="6">
        <f t="shared" ref="G96:K96" si="47">G100+G103+G106+G110+G113+G117+G121</f>
        <v>1277</v>
      </c>
      <c r="H96" s="6">
        <f t="shared" si="47"/>
        <v>475.02</v>
      </c>
      <c r="I96" s="6">
        <f t="shared" si="47"/>
        <v>1625.14</v>
      </c>
      <c r="J96" s="6">
        <f t="shared" si="47"/>
        <v>4814</v>
      </c>
      <c r="K96" s="6">
        <f t="shared" si="47"/>
        <v>383.42</v>
      </c>
      <c r="L96" s="142"/>
      <c r="M96" s="116"/>
    </row>
    <row r="97" spans="1:13" ht="60" customHeight="1" x14ac:dyDescent="0.2">
      <c r="A97" s="141"/>
      <c r="B97" s="144"/>
      <c r="C97" s="142"/>
      <c r="D97" s="78" t="s">
        <v>7</v>
      </c>
      <c r="E97" s="6">
        <f>E101+E104+E107+E111+E114+E118+E122</f>
        <v>8079</v>
      </c>
      <c r="F97" s="6">
        <f t="shared" si="46"/>
        <v>26777.32</v>
      </c>
      <c r="G97" s="6">
        <f t="shared" ref="G97:K97" si="48">G101+G104+G107+G111+G114+G118+G122</f>
        <v>2231</v>
      </c>
      <c r="H97" s="6">
        <f t="shared" si="48"/>
        <v>4700.7300000000005</v>
      </c>
      <c r="I97" s="6">
        <f t="shared" si="48"/>
        <v>9587.42</v>
      </c>
      <c r="J97" s="6">
        <f t="shared" si="48"/>
        <v>8593</v>
      </c>
      <c r="K97" s="6">
        <f t="shared" si="48"/>
        <v>1665.17</v>
      </c>
      <c r="L97" s="142"/>
      <c r="M97" s="116"/>
    </row>
    <row r="98" spans="1:13" ht="33.75" x14ac:dyDescent="0.2">
      <c r="A98" s="141"/>
      <c r="B98" s="145"/>
      <c r="C98" s="142"/>
      <c r="D98" s="78" t="s">
        <v>80</v>
      </c>
      <c r="E98" s="6">
        <f>E108+E115+E119</f>
        <v>0</v>
      </c>
      <c r="F98" s="6">
        <f t="shared" si="46"/>
        <v>32516.48</v>
      </c>
      <c r="G98" s="6">
        <f t="shared" ref="G98:K98" si="49">G108+G115+G119</f>
        <v>0</v>
      </c>
      <c r="H98" s="6">
        <f t="shared" si="49"/>
        <v>12765.689999999999</v>
      </c>
      <c r="I98" s="6">
        <f t="shared" si="49"/>
        <v>16168.27</v>
      </c>
      <c r="J98" s="6">
        <f t="shared" si="49"/>
        <v>0</v>
      </c>
      <c r="K98" s="6">
        <f t="shared" si="49"/>
        <v>3582.52</v>
      </c>
      <c r="L98" s="142"/>
      <c r="M98" s="116"/>
    </row>
    <row r="99" spans="1:13" x14ac:dyDescent="0.2">
      <c r="A99" s="141" t="s">
        <v>78</v>
      </c>
      <c r="B99" s="116" t="s">
        <v>146</v>
      </c>
      <c r="C99" s="142" t="s">
        <v>66</v>
      </c>
      <c r="D99" s="78" t="s">
        <v>67</v>
      </c>
      <c r="E99" s="6">
        <f>SUM(E100:E101)</f>
        <v>2825</v>
      </c>
      <c r="F99" s="6">
        <f>SUM(G99:K99)</f>
        <v>7150</v>
      </c>
      <c r="G99" s="6">
        <f>SUM(G100:G101)</f>
        <v>3508</v>
      </c>
      <c r="H99" s="6">
        <f t="shared" ref="H99:K99" si="50">SUM(H100:H101)</f>
        <v>0</v>
      </c>
      <c r="I99" s="6">
        <f t="shared" si="50"/>
        <v>2151</v>
      </c>
      <c r="J99" s="6">
        <f t="shared" si="50"/>
        <v>1491</v>
      </c>
      <c r="K99" s="6">
        <f t="shared" si="50"/>
        <v>0</v>
      </c>
      <c r="L99" s="142" t="s">
        <v>45</v>
      </c>
      <c r="M99" s="142"/>
    </row>
    <row r="100" spans="1:13" ht="22.5" x14ac:dyDescent="0.2">
      <c r="A100" s="141"/>
      <c r="B100" s="116"/>
      <c r="C100" s="142"/>
      <c r="D100" s="78" t="s">
        <v>68</v>
      </c>
      <c r="E100" s="6">
        <v>972</v>
      </c>
      <c r="F100" s="6">
        <f t="shared" ref="F100:F101" si="51">SUM(G100:K100)</f>
        <v>2586</v>
      </c>
      <c r="G100" s="6">
        <v>1277</v>
      </c>
      <c r="H100" s="6">
        <v>0</v>
      </c>
      <c r="I100" s="6">
        <v>773</v>
      </c>
      <c r="J100" s="6">
        <v>536</v>
      </c>
      <c r="K100" s="6">
        <v>0</v>
      </c>
      <c r="L100" s="142"/>
      <c r="M100" s="142"/>
    </row>
    <row r="101" spans="1:13" ht="22.5" x14ac:dyDescent="0.2">
      <c r="A101" s="141"/>
      <c r="B101" s="116"/>
      <c r="C101" s="142"/>
      <c r="D101" s="78" t="s">
        <v>7</v>
      </c>
      <c r="E101" s="6">
        <v>1853</v>
      </c>
      <c r="F101" s="6">
        <f t="shared" si="51"/>
        <v>4564</v>
      </c>
      <c r="G101" s="6">
        <v>2231</v>
      </c>
      <c r="H101" s="6">
        <v>0</v>
      </c>
      <c r="I101" s="6">
        <v>1378</v>
      </c>
      <c r="J101" s="6">
        <v>955</v>
      </c>
      <c r="K101" s="6">
        <v>0</v>
      </c>
      <c r="L101" s="142"/>
      <c r="M101" s="142"/>
    </row>
    <row r="102" spans="1:13" ht="13.15" customHeight="1" x14ac:dyDescent="0.2">
      <c r="A102" s="141" t="s">
        <v>143</v>
      </c>
      <c r="B102" s="116" t="s">
        <v>147</v>
      </c>
      <c r="C102" s="142" t="s">
        <v>66</v>
      </c>
      <c r="D102" s="78" t="s">
        <v>67</v>
      </c>
      <c r="E102" s="6">
        <f>SUM(E103:E104)</f>
        <v>9491</v>
      </c>
      <c r="F102" s="6">
        <f t="shared" ref="F102:K102" si="52">SUM(F103:F104)</f>
        <v>11916</v>
      </c>
      <c r="G102" s="6">
        <f t="shared" si="52"/>
        <v>0</v>
      </c>
      <c r="H102" s="6">
        <f t="shared" si="52"/>
        <v>0</v>
      </c>
      <c r="I102" s="6">
        <f t="shared" si="52"/>
        <v>0</v>
      </c>
      <c r="J102" s="6">
        <f t="shared" si="52"/>
        <v>11916</v>
      </c>
      <c r="K102" s="6">
        <f t="shared" si="52"/>
        <v>0</v>
      </c>
      <c r="L102" s="79"/>
      <c r="M102" s="142"/>
    </row>
    <row r="103" spans="1:13" ht="22.5" x14ac:dyDescent="0.2">
      <c r="A103" s="141"/>
      <c r="B103" s="116"/>
      <c r="C103" s="142"/>
      <c r="D103" s="78" t="s">
        <v>68</v>
      </c>
      <c r="E103" s="6">
        <v>3265</v>
      </c>
      <c r="F103" s="6">
        <f t="shared" ref="F103:F104" si="53">SUM(G103:K103)</f>
        <v>4278</v>
      </c>
      <c r="G103" s="6">
        <v>0</v>
      </c>
      <c r="H103" s="6">
        <v>0</v>
      </c>
      <c r="I103" s="6">
        <v>0</v>
      </c>
      <c r="J103" s="6">
        <v>4278</v>
      </c>
      <c r="K103" s="6">
        <v>0</v>
      </c>
      <c r="L103" s="142" t="s">
        <v>45</v>
      </c>
      <c r="M103" s="142"/>
    </row>
    <row r="104" spans="1:13" ht="22.5" x14ac:dyDescent="0.2">
      <c r="A104" s="141"/>
      <c r="B104" s="116"/>
      <c r="C104" s="142"/>
      <c r="D104" s="78" t="s">
        <v>7</v>
      </c>
      <c r="E104" s="6">
        <v>6226</v>
      </c>
      <c r="F104" s="6">
        <f t="shared" si="53"/>
        <v>7638</v>
      </c>
      <c r="G104" s="6">
        <v>0</v>
      </c>
      <c r="H104" s="6">
        <v>0</v>
      </c>
      <c r="I104" s="6">
        <v>0</v>
      </c>
      <c r="J104" s="6">
        <v>7638</v>
      </c>
      <c r="K104" s="6">
        <v>0</v>
      </c>
      <c r="L104" s="142"/>
      <c r="M104" s="142"/>
    </row>
    <row r="105" spans="1:13" ht="13.15" customHeight="1" x14ac:dyDescent="0.2">
      <c r="A105" s="141" t="s">
        <v>144</v>
      </c>
      <c r="B105" s="116" t="s">
        <v>148</v>
      </c>
      <c r="C105" s="142" t="s">
        <v>66</v>
      </c>
      <c r="D105" s="78" t="s">
        <v>67</v>
      </c>
      <c r="E105" s="6">
        <f>SUM(E107:E108)</f>
        <v>0</v>
      </c>
      <c r="F105" s="6">
        <f>F106+F107+F108</f>
        <v>39543.07</v>
      </c>
      <c r="G105" s="6">
        <f>SUM(G107:G108)</f>
        <v>0</v>
      </c>
      <c r="H105" s="6">
        <f>H106+H107+H108</f>
        <v>17446.439999999999</v>
      </c>
      <c r="I105" s="6">
        <f>I106+I107+I108</f>
        <v>22096.63</v>
      </c>
      <c r="J105" s="6">
        <f t="shared" ref="J105:K105" si="54">SUM(J107:J108)</f>
        <v>0</v>
      </c>
      <c r="K105" s="6">
        <f t="shared" si="54"/>
        <v>0</v>
      </c>
      <c r="L105" s="142" t="s">
        <v>45</v>
      </c>
      <c r="M105" s="142"/>
    </row>
    <row r="106" spans="1:13" ht="22.5" x14ac:dyDescent="0.2">
      <c r="A106" s="141"/>
      <c r="B106" s="116"/>
      <c r="C106" s="142"/>
      <c r="D106" s="78" t="s">
        <v>68</v>
      </c>
      <c r="E106" s="6">
        <v>0</v>
      </c>
      <c r="F106" s="6">
        <f t="shared" ref="F106:F108" si="55">SUM(G106:K106)</f>
        <v>964.46</v>
      </c>
      <c r="G106" s="6">
        <v>0</v>
      </c>
      <c r="H106" s="6">
        <v>425.52</v>
      </c>
      <c r="I106" s="6">
        <v>538.94000000000005</v>
      </c>
      <c r="J106" s="6">
        <v>0</v>
      </c>
      <c r="K106" s="6">
        <v>0</v>
      </c>
      <c r="L106" s="142"/>
      <c r="M106" s="142"/>
    </row>
    <row r="107" spans="1:13" ht="22.5" x14ac:dyDescent="0.2">
      <c r="A107" s="141"/>
      <c r="B107" s="116"/>
      <c r="C107" s="142"/>
      <c r="D107" s="78" t="s">
        <v>7</v>
      </c>
      <c r="E107" s="6">
        <v>0</v>
      </c>
      <c r="F107" s="6">
        <f t="shared" si="55"/>
        <v>9644.6500000000015</v>
      </c>
      <c r="G107" s="6">
        <v>0</v>
      </c>
      <c r="H107" s="6">
        <f>3879.63+375.6</f>
        <v>4255.2300000000005</v>
      </c>
      <c r="I107" s="6">
        <v>5389.42</v>
      </c>
      <c r="J107" s="6">
        <v>0</v>
      </c>
      <c r="K107" s="6">
        <v>0</v>
      </c>
      <c r="L107" s="142"/>
      <c r="M107" s="142"/>
    </row>
    <row r="108" spans="1:13" ht="13.15" customHeight="1" x14ac:dyDescent="0.2">
      <c r="A108" s="141"/>
      <c r="B108" s="116"/>
      <c r="C108" s="142"/>
      <c r="D108" s="78" t="s">
        <v>80</v>
      </c>
      <c r="E108" s="6">
        <v>0</v>
      </c>
      <c r="F108" s="6">
        <f t="shared" si="55"/>
        <v>28933.96</v>
      </c>
      <c r="G108" s="6">
        <v>0</v>
      </c>
      <c r="H108" s="6">
        <f>11638.89+1126.8</f>
        <v>12765.689999999999</v>
      </c>
      <c r="I108" s="6">
        <v>16168.27</v>
      </c>
      <c r="J108" s="6">
        <v>0</v>
      </c>
      <c r="K108" s="6">
        <v>0</v>
      </c>
      <c r="L108" s="142"/>
      <c r="M108" s="142"/>
    </row>
    <row r="109" spans="1:13" ht="26.45" customHeight="1" x14ac:dyDescent="0.2">
      <c r="A109" s="141" t="s">
        <v>145</v>
      </c>
      <c r="B109" s="116" t="s">
        <v>149</v>
      </c>
      <c r="C109" s="142" t="s">
        <v>66</v>
      </c>
      <c r="D109" s="78" t="s">
        <v>67</v>
      </c>
      <c r="E109" s="6">
        <f>SUM(E110:E111)</f>
        <v>0</v>
      </c>
      <c r="F109" s="6">
        <f>SUM(G109:K109)</f>
        <v>2563.1999999999998</v>
      </c>
      <c r="G109" s="6">
        <f>SUM(G110:G111)</f>
        <v>0</v>
      </c>
      <c r="H109" s="6">
        <f t="shared" ref="H109:K109" si="56">SUM(H110:H111)</f>
        <v>0</v>
      </c>
      <c r="I109" s="6">
        <f t="shared" si="56"/>
        <v>2563.1999999999998</v>
      </c>
      <c r="J109" s="6">
        <f t="shared" si="56"/>
        <v>0</v>
      </c>
      <c r="K109" s="6">
        <f t="shared" si="56"/>
        <v>0</v>
      </c>
      <c r="L109" s="142" t="s">
        <v>45</v>
      </c>
      <c r="M109" s="142"/>
    </row>
    <row r="110" spans="1:13" ht="22.5" x14ac:dyDescent="0.2">
      <c r="A110" s="141"/>
      <c r="B110" s="116"/>
      <c r="C110" s="142"/>
      <c r="D110" s="78" t="s">
        <v>68</v>
      </c>
      <c r="E110" s="6">
        <v>0</v>
      </c>
      <c r="F110" s="6">
        <f t="shared" ref="F110:F111" si="57">SUM(G110:K110)</f>
        <v>256.2</v>
      </c>
      <c r="G110" s="6">
        <v>0</v>
      </c>
      <c r="H110" s="6">
        <v>0</v>
      </c>
      <c r="I110" s="6">
        <v>256.2</v>
      </c>
      <c r="J110" s="6">
        <v>0</v>
      </c>
      <c r="K110" s="6">
        <v>0</v>
      </c>
      <c r="L110" s="142"/>
      <c r="M110" s="142"/>
    </row>
    <row r="111" spans="1:13" ht="40.5" customHeight="1" x14ac:dyDescent="0.2">
      <c r="A111" s="141"/>
      <c r="B111" s="116"/>
      <c r="C111" s="142"/>
      <c r="D111" s="78" t="s">
        <v>7</v>
      </c>
      <c r="E111" s="6">
        <v>0</v>
      </c>
      <c r="F111" s="6">
        <f t="shared" si="57"/>
        <v>2307</v>
      </c>
      <c r="G111" s="6">
        <v>0</v>
      </c>
      <c r="H111" s="6">
        <v>0</v>
      </c>
      <c r="I111" s="6">
        <v>2307</v>
      </c>
      <c r="J111" s="6">
        <v>0</v>
      </c>
      <c r="K111" s="6">
        <v>0</v>
      </c>
      <c r="L111" s="142"/>
      <c r="M111" s="142"/>
    </row>
    <row r="112" spans="1:13" ht="39" customHeight="1" x14ac:dyDescent="0.2">
      <c r="A112" s="141" t="s">
        <v>193</v>
      </c>
      <c r="B112" s="116" t="s">
        <v>194</v>
      </c>
      <c r="C112" s="142" t="s">
        <v>66</v>
      </c>
      <c r="D112" s="78" t="s">
        <v>67</v>
      </c>
      <c r="E112" s="6">
        <f>SUM(E114:E115)</f>
        <v>0</v>
      </c>
      <c r="F112" s="6">
        <f>F113+F114+F115</f>
        <v>1065</v>
      </c>
      <c r="G112" s="6">
        <f>SUM(G114:G115)</f>
        <v>0</v>
      </c>
      <c r="H112" s="6">
        <f>H113+H114+H115</f>
        <v>495</v>
      </c>
      <c r="I112" s="6">
        <f>I113+I114+I115</f>
        <v>570</v>
      </c>
      <c r="J112" s="6">
        <f t="shared" ref="J112:K112" si="58">SUM(J114:J115)</f>
        <v>0</v>
      </c>
      <c r="K112" s="6">
        <f t="shared" si="58"/>
        <v>0</v>
      </c>
      <c r="L112" s="142" t="s">
        <v>45</v>
      </c>
      <c r="M112" s="142"/>
    </row>
    <row r="113" spans="1:13" ht="22.5" x14ac:dyDescent="0.2">
      <c r="A113" s="141"/>
      <c r="B113" s="116"/>
      <c r="C113" s="142"/>
      <c r="D113" s="78" t="s">
        <v>68</v>
      </c>
      <c r="E113" s="6">
        <v>0</v>
      </c>
      <c r="F113" s="6">
        <f t="shared" ref="F113:F115" si="59">SUM(G113:K113)</f>
        <v>106.5</v>
      </c>
      <c r="G113" s="6">
        <v>0</v>
      </c>
      <c r="H113" s="6">
        <v>49.5</v>
      </c>
      <c r="I113" s="6">
        <v>57</v>
      </c>
      <c r="J113" s="6">
        <v>0</v>
      </c>
      <c r="K113" s="6">
        <v>0</v>
      </c>
      <c r="L113" s="142"/>
      <c r="M113" s="142"/>
    </row>
    <row r="114" spans="1:13" ht="54" customHeight="1" x14ac:dyDescent="0.2">
      <c r="A114" s="141"/>
      <c r="B114" s="116"/>
      <c r="C114" s="142"/>
      <c r="D114" s="78" t="s">
        <v>7</v>
      </c>
      <c r="E114" s="6">
        <v>0</v>
      </c>
      <c r="F114" s="6">
        <f t="shared" si="59"/>
        <v>958.5</v>
      </c>
      <c r="G114" s="6">
        <v>0</v>
      </c>
      <c r="H114" s="6">
        <v>445.5</v>
      </c>
      <c r="I114" s="6">
        <v>513</v>
      </c>
      <c r="J114" s="6">
        <v>0</v>
      </c>
      <c r="K114" s="6">
        <v>0</v>
      </c>
      <c r="L114" s="142"/>
      <c r="M114" s="142"/>
    </row>
    <row r="115" spans="1:13" ht="13.15" customHeight="1" x14ac:dyDescent="0.2">
      <c r="A115" s="141"/>
      <c r="B115" s="116"/>
      <c r="C115" s="142"/>
      <c r="D115" s="78" t="s">
        <v>80</v>
      </c>
      <c r="E115" s="6">
        <v>0</v>
      </c>
      <c r="F115" s="6">
        <f t="shared" si="59"/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142"/>
      <c r="M115" s="142"/>
    </row>
    <row r="116" spans="1:13" ht="26.45" customHeight="1" x14ac:dyDescent="0.2">
      <c r="A116" s="154" t="s">
        <v>197</v>
      </c>
      <c r="B116" s="146" t="s">
        <v>195</v>
      </c>
      <c r="C116" s="143" t="s">
        <v>66</v>
      </c>
      <c r="D116" s="78" t="s">
        <v>67</v>
      </c>
      <c r="E116" s="6">
        <f t="shared" ref="E116:J116" si="60">SUM(E117:E119)</f>
        <v>0</v>
      </c>
      <c r="F116" s="6">
        <f t="shared" si="60"/>
        <v>4896.1100000000006</v>
      </c>
      <c r="G116" s="6">
        <f t="shared" si="60"/>
        <v>0</v>
      </c>
      <c r="H116" s="6">
        <f t="shared" si="60"/>
        <v>0</v>
      </c>
      <c r="I116" s="6">
        <f t="shared" si="60"/>
        <v>0</v>
      </c>
      <c r="J116" s="6">
        <f t="shared" si="60"/>
        <v>0</v>
      </c>
      <c r="K116" s="6">
        <f>SUM(K117:K119)</f>
        <v>4896.1100000000006</v>
      </c>
      <c r="L116" s="143" t="s">
        <v>45</v>
      </c>
      <c r="M116" s="143"/>
    </row>
    <row r="117" spans="1:13" ht="22.5" x14ac:dyDescent="0.2">
      <c r="A117" s="155"/>
      <c r="B117" s="147"/>
      <c r="C117" s="144"/>
      <c r="D117" s="78" t="s">
        <v>68</v>
      </c>
      <c r="E117" s="6">
        <v>0</v>
      </c>
      <c r="F117" s="6">
        <f t="shared" ref="F117:F119" si="61">SUM(G117:K117)</f>
        <v>119.42</v>
      </c>
      <c r="G117" s="6">
        <v>0</v>
      </c>
      <c r="H117" s="6">
        <v>0</v>
      </c>
      <c r="I117" s="6">
        <v>0</v>
      </c>
      <c r="J117" s="6">
        <v>0</v>
      </c>
      <c r="K117" s="6">
        <v>119.42</v>
      </c>
      <c r="L117" s="144"/>
      <c r="M117" s="144"/>
    </row>
    <row r="118" spans="1:13" ht="40.5" customHeight="1" x14ac:dyDescent="0.2">
      <c r="A118" s="155"/>
      <c r="B118" s="147"/>
      <c r="C118" s="144"/>
      <c r="D118" s="78" t="s">
        <v>7</v>
      </c>
      <c r="E118" s="6">
        <v>0</v>
      </c>
      <c r="F118" s="6">
        <f t="shared" si="61"/>
        <v>1194.17</v>
      </c>
      <c r="G118" s="6">
        <v>0</v>
      </c>
      <c r="H118" s="6">
        <v>0</v>
      </c>
      <c r="I118" s="6">
        <v>0</v>
      </c>
      <c r="J118" s="6">
        <v>0</v>
      </c>
      <c r="K118" s="6">
        <v>1194.17</v>
      </c>
      <c r="L118" s="144"/>
      <c r="M118" s="144"/>
    </row>
    <row r="119" spans="1:13" ht="13.15" customHeight="1" x14ac:dyDescent="0.2">
      <c r="A119" s="163"/>
      <c r="B119" s="148"/>
      <c r="C119" s="145"/>
      <c r="D119" s="78" t="s">
        <v>80</v>
      </c>
      <c r="E119" s="6">
        <v>0</v>
      </c>
      <c r="F119" s="6">
        <f t="shared" si="61"/>
        <v>3582.52</v>
      </c>
      <c r="G119" s="6">
        <v>0</v>
      </c>
      <c r="H119" s="6">
        <v>0</v>
      </c>
      <c r="I119" s="6">
        <v>0</v>
      </c>
      <c r="J119" s="6">
        <v>0</v>
      </c>
      <c r="K119" s="6">
        <v>3582.52</v>
      </c>
      <c r="L119" s="145"/>
      <c r="M119" s="145"/>
    </row>
    <row r="120" spans="1:13" ht="26.45" customHeight="1" x14ac:dyDescent="0.2">
      <c r="A120" s="154" t="s">
        <v>198</v>
      </c>
      <c r="B120" s="146" t="s">
        <v>196</v>
      </c>
      <c r="C120" s="143" t="s">
        <v>66</v>
      </c>
      <c r="D120" s="78" t="s">
        <v>67</v>
      </c>
      <c r="E120" s="6">
        <f t="shared" ref="E120:J120" si="62">SUM(E121:E122)</f>
        <v>0</v>
      </c>
      <c r="F120" s="6">
        <f t="shared" si="62"/>
        <v>735</v>
      </c>
      <c r="G120" s="6">
        <f t="shared" si="62"/>
        <v>0</v>
      </c>
      <c r="H120" s="6">
        <f t="shared" si="62"/>
        <v>0</v>
      </c>
      <c r="I120" s="6">
        <f t="shared" si="62"/>
        <v>0</v>
      </c>
      <c r="J120" s="6">
        <f t="shared" si="62"/>
        <v>0</v>
      </c>
      <c r="K120" s="6">
        <f>SUM(K121:K122)</f>
        <v>735</v>
      </c>
      <c r="L120" s="143" t="s">
        <v>45</v>
      </c>
      <c r="M120" s="143"/>
    </row>
    <row r="121" spans="1:13" ht="22.5" x14ac:dyDescent="0.2">
      <c r="A121" s="155"/>
      <c r="B121" s="147"/>
      <c r="C121" s="144"/>
      <c r="D121" s="78" t="s">
        <v>68</v>
      </c>
      <c r="E121" s="6">
        <v>0</v>
      </c>
      <c r="F121" s="6">
        <f t="shared" ref="F121:F122" si="63">SUM(G121:K121)</f>
        <v>264</v>
      </c>
      <c r="G121" s="6">
        <v>0</v>
      </c>
      <c r="H121" s="6">
        <v>0</v>
      </c>
      <c r="I121" s="6">
        <v>0</v>
      </c>
      <c r="J121" s="6">
        <v>0</v>
      </c>
      <c r="K121" s="6">
        <v>264</v>
      </c>
      <c r="L121" s="144"/>
      <c r="M121" s="144"/>
    </row>
    <row r="122" spans="1:13" ht="40.5" customHeight="1" x14ac:dyDescent="0.2">
      <c r="A122" s="155"/>
      <c r="B122" s="147"/>
      <c r="C122" s="144"/>
      <c r="D122" s="78" t="s">
        <v>7</v>
      </c>
      <c r="E122" s="6">
        <v>0</v>
      </c>
      <c r="F122" s="6">
        <f t="shared" si="63"/>
        <v>471</v>
      </c>
      <c r="G122" s="6">
        <v>0</v>
      </c>
      <c r="H122" s="6">
        <v>0</v>
      </c>
      <c r="I122" s="6">
        <v>0</v>
      </c>
      <c r="J122" s="6">
        <v>0</v>
      </c>
      <c r="K122" s="6">
        <v>471</v>
      </c>
      <c r="L122" s="144"/>
      <c r="M122" s="144"/>
    </row>
    <row r="123" spans="1:13" ht="13.15" customHeight="1" x14ac:dyDescent="0.2">
      <c r="A123" s="135">
        <v>7</v>
      </c>
      <c r="B123" s="136" t="s">
        <v>154</v>
      </c>
      <c r="C123" s="143" t="s">
        <v>66</v>
      </c>
      <c r="D123" s="78" t="s">
        <v>67</v>
      </c>
      <c r="E123" s="6">
        <f>SUM(E124:E125)</f>
        <v>2899.7</v>
      </c>
      <c r="F123" s="6">
        <f t="shared" ref="F123:K123" si="64">SUM(F124:F125)</f>
        <v>3011</v>
      </c>
      <c r="G123" s="6">
        <f t="shared" si="64"/>
        <v>3011</v>
      </c>
      <c r="H123" s="6">
        <f t="shared" si="64"/>
        <v>0</v>
      </c>
      <c r="I123" s="6">
        <f t="shared" si="64"/>
        <v>0</v>
      </c>
      <c r="J123" s="6">
        <f t="shared" si="64"/>
        <v>0</v>
      </c>
      <c r="K123" s="6">
        <f t="shared" si="64"/>
        <v>0</v>
      </c>
      <c r="L123" s="143"/>
      <c r="M123" s="146" t="s">
        <v>155</v>
      </c>
    </row>
    <row r="124" spans="1:13" ht="26.45" customHeight="1" x14ac:dyDescent="0.2">
      <c r="A124" s="139"/>
      <c r="B124" s="152"/>
      <c r="C124" s="144"/>
      <c r="D124" s="78" t="s">
        <v>68</v>
      </c>
      <c r="E124" s="6">
        <f>E127</f>
        <v>942</v>
      </c>
      <c r="F124" s="6">
        <f t="shared" ref="F124:K125" si="65">F127</f>
        <v>1096</v>
      </c>
      <c r="G124" s="6">
        <f t="shared" si="65"/>
        <v>1096</v>
      </c>
      <c r="H124" s="6">
        <f t="shared" si="65"/>
        <v>0</v>
      </c>
      <c r="I124" s="6">
        <f t="shared" si="65"/>
        <v>0</v>
      </c>
      <c r="J124" s="6">
        <f>J127</f>
        <v>0</v>
      </c>
      <c r="K124" s="6">
        <f t="shared" si="65"/>
        <v>0</v>
      </c>
      <c r="L124" s="144"/>
      <c r="M124" s="147"/>
    </row>
    <row r="125" spans="1:13" ht="52.5" customHeight="1" x14ac:dyDescent="0.2">
      <c r="A125" s="140"/>
      <c r="B125" s="153"/>
      <c r="C125" s="145"/>
      <c r="D125" s="78" t="s">
        <v>7</v>
      </c>
      <c r="E125" s="6">
        <f>E128</f>
        <v>1957.7</v>
      </c>
      <c r="F125" s="6">
        <f t="shared" si="65"/>
        <v>1915</v>
      </c>
      <c r="G125" s="6">
        <f t="shared" si="65"/>
        <v>1915</v>
      </c>
      <c r="H125" s="6">
        <f t="shared" si="65"/>
        <v>0</v>
      </c>
      <c r="I125" s="6">
        <f t="shared" si="65"/>
        <v>0</v>
      </c>
      <c r="J125" s="6">
        <f t="shared" si="65"/>
        <v>0</v>
      </c>
      <c r="K125" s="6">
        <f>K128</f>
        <v>0</v>
      </c>
      <c r="L125" s="145"/>
      <c r="M125" s="148"/>
    </row>
    <row r="126" spans="1:13" ht="12.75" customHeight="1" x14ac:dyDescent="0.2">
      <c r="A126" s="135" t="s">
        <v>157</v>
      </c>
      <c r="B126" s="136" t="s">
        <v>175</v>
      </c>
      <c r="C126" s="143" t="s">
        <v>66</v>
      </c>
      <c r="D126" s="78" t="s">
        <v>67</v>
      </c>
      <c r="E126" s="6">
        <f>SUM(E127:E128)</f>
        <v>2899.7</v>
      </c>
      <c r="F126" s="6">
        <f>SUM(F127:F128)</f>
        <v>3011</v>
      </c>
      <c r="G126" s="6">
        <f>SUM(G127:G128)</f>
        <v>3011</v>
      </c>
      <c r="H126" s="6">
        <f t="shared" ref="H126:J126" si="66">SUM(H127:H128)</f>
        <v>0</v>
      </c>
      <c r="I126" s="6">
        <f t="shared" si="66"/>
        <v>0</v>
      </c>
      <c r="J126" s="6">
        <f t="shared" si="66"/>
        <v>0</v>
      </c>
      <c r="K126" s="6">
        <f>SUM(K127:K128)</f>
        <v>0</v>
      </c>
      <c r="L126" s="143" t="s">
        <v>156</v>
      </c>
      <c r="M126" s="143"/>
    </row>
    <row r="127" spans="1:13" ht="22.5" x14ac:dyDescent="0.2">
      <c r="A127" s="139"/>
      <c r="B127" s="152"/>
      <c r="C127" s="144"/>
      <c r="D127" s="78" t="s">
        <v>68</v>
      </c>
      <c r="E127" s="6">
        <v>942</v>
      </c>
      <c r="F127" s="6">
        <f>SUM(G127:K127)</f>
        <v>1096</v>
      </c>
      <c r="G127" s="6">
        <v>1096</v>
      </c>
      <c r="H127" s="6">
        <v>0</v>
      </c>
      <c r="I127" s="6">
        <v>0</v>
      </c>
      <c r="J127" s="6">
        <v>0</v>
      </c>
      <c r="K127" s="6">
        <v>0</v>
      </c>
      <c r="L127" s="144"/>
      <c r="M127" s="144"/>
    </row>
    <row r="128" spans="1:13" ht="22.5" x14ac:dyDescent="0.2">
      <c r="A128" s="140"/>
      <c r="B128" s="153"/>
      <c r="C128" s="145"/>
      <c r="D128" s="78" t="s">
        <v>7</v>
      </c>
      <c r="E128" s="6">
        <v>1957.7</v>
      </c>
      <c r="F128" s="6">
        <f>SUM(G128:K128)</f>
        <v>1915</v>
      </c>
      <c r="G128" s="6">
        <v>1915</v>
      </c>
      <c r="H128" s="6">
        <v>0</v>
      </c>
      <c r="I128" s="6">
        <v>0</v>
      </c>
      <c r="J128" s="6">
        <v>0</v>
      </c>
      <c r="K128" s="6">
        <v>0</v>
      </c>
      <c r="L128" s="145"/>
      <c r="M128" s="145"/>
    </row>
    <row r="129" spans="1:13" ht="12.75" customHeight="1" x14ac:dyDescent="0.2">
      <c r="A129" s="150"/>
      <c r="B129" s="151" t="s">
        <v>118</v>
      </c>
      <c r="C129" s="150"/>
      <c r="D129" s="7" t="s">
        <v>81</v>
      </c>
      <c r="E129" s="6">
        <f>SUM(E130:E133)</f>
        <v>33808.699999999997</v>
      </c>
      <c r="F129" s="6">
        <f t="shared" ref="F129:K129" si="67">SUM(F130:F133)</f>
        <v>177472.88</v>
      </c>
      <c r="G129" s="6">
        <f t="shared" si="67"/>
        <v>25506.299999999996</v>
      </c>
      <c r="H129" s="6">
        <f t="shared" si="67"/>
        <v>37209.440000000002</v>
      </c>
      <c r="I129" s="6">
        <f t="shared" si="67"/>
        <v>49437.83</v>
      </c>
      <c r="J129" s="6">
        <f t="shared" si="67"/>
        <v>36422.6</v>
      </c>
      <c r="K129" s="6">
        <f t="shared" si="67"/>
        <v>28896.709999999995</v>
      </c>
      <c r="L129" s="142"/>
      <c r="M129" s="150"/>
    </row>
    <row r="130" spans="1:13" ht="22.5" x14ac:dyDescent="0.2">
      <c r="A130" s="150"/>
      <c r="B130" s="151"/>
      <c r="C130" s="150"/>
      <c r="D130" s="7" t="s">
        <v>68</v>
      </c>
      <c r="E130" s="6">
        <f>E56+E70+E74+E82+E86+E96+E124</f>
        <v>23772</v>
      </c>
      <c r="F130" s="6">
        <f>SUM(G130:K130)</f>
        <v>116021.07999999999</v>
      </c>
      <c r="G130" s="6">
        <f>G56+G70+G74+G82+G86+G96+G127</f>
        <v>21117.299999999996</v>
      </c>
      <c r="H130" s="6">
        <f>H56+H70+H74+H82+H87+H96+H124</f>
        <v>19743.02</v>
      </c>
      <c r="I130" s="6">
        <f>I56+I70+I74+I82+I86+I96+I127</f>
        <v>23682.14</v>
      </c>
      <c r="J130" s="6">
        <f>J56+J70+J74+J82+J86+J96+J127</f>
        <v>27829.599999999999</v>
      </c>
      <c r="K130" s="6">
        <f>K56+K70+K74+K82+K86+K96+K127</f>
        <v>23649.019999999997</v>
      </c>
      <c r="L130" s="142"/>
      <c r="M130" s="150"/>
    </row>
    <row r="131" spans="1:13" ht="22.5" x14ac:dyDescent="0.2">
      <c r="A131" s="150"/>
      <c r="B131" s="151"/>
      <c r="C131" s="150"/>
      <c r="D131" s="7" t="s">
        <v>7</v>
      </c>
      <c r="E131" s="6">
        <f>E87+E97+E125</f>
        <v>10036.700000000001</v>
      </c>
      <c r="F131" s="6">
        <f>SUM(G131:K131)</f>
        <v>28935.32</v>
      </c>
      <c r="G131" s="6">
        <f>G87+G97+G125</f>
        <v>4389</v>
      </c>
      <c r="H131" s="6">
        <f>H87+H97+H125</f>
        <v>4700.7300000000005</v>
      </c>
      <c r="I131" s="6">
        <f>I87+I97+I125</f>
        <v>9587.42</v>
      </c>
      <c r="J131" s="6">
        <f>J87+J97+J125</f>
        <v>8593</v>
      </c>
      <c r="K131" s="6">
        <f>K87+K97+K125</f>
        <v>1665.17</v>
      </c>
      <c r="L131" s="142"/>
      <c r="M131" s="150"/>
    </row>
    <row r="132" spans="1:13" ht="33.75" x14ac:dyDescent="0.2">
      <c r="A132" s="150"/>
      <c r="B132" s="151"/>
      <c r="C132" s="150"/>
      <c r="D132" s="7" t="s">
        <v>80</v>
      </c>
      <c r="E132" s="6">
        <f>E98</f>
        <v>0</v>
      </c>
      <c r="F132" s="6">
        <f>SUM(G132:K132)</f>
        <v>32516.48</v>
      </c>
      <c r="G132" s="6">
        <f>G98</f>
        <v>0</v>
      </c>
      <c r="H132" s="6">
        <f>H98</f>
        <v>12765.689999999999</v>
      </c>
      <c r="I132" s="6">
        <f>I98</f>
        <v>16168.27</v>
      </c>
      <c r="J132" s="6">
        <f>J98</f>
        <v>0</v>
      </c>
      <c r="K132" s="6">
        <f>K98</f>
        <v>3582.52</v>
      </c>
      <c r="L132" s="142"/>
      <c r="M132" s="150"/>
    </row>
    <row r="133" spans="1:13" ht="22.5" x14ac:dyDescent="0.2">
      <c r="A133" s="150"/>
      <c r="B133" s="151"/>
      <c r="C133" s="150"/>
      <c r="D133" s="7" t="s">
        <v>69</v>
      </c>
      <c r="E133" s="79">
        <v>0</v>
      </c>
      <c r="F133" s="79"/>
      <c r="G133" s="79">
        <v>0</v>
      </c>
      <c r="H133" s="79">
        <v>0</v>
      </c>
      <c r="I133" s="79">
        <v>0</v>
      </c>
      <c r="J133" s="79">
        <v>0</v>
      </c>
      <c r="K133" s="79">
        <v>0</v>
      </c>
      <c r="L133" s="142"/>
      <c r="M133" s="150"/>
    </row>
    <row r="134" spans="1:13" x14ac:dyDescent="0.2">
      <c r="A134" s="150"/>
      <c r="B134" s="151" t="s">
        <v>117</v>
      </c>
      <c r="C134" s="150"/>
      <c r="D134" s="7" t="s">
        <v>81</v>
      </c>
      <c r="E134" s="6">
        <f>SUM(E135:E138)</f>
        <v>185373.30000000002</v>
      </c>
      <c r="F134" s="6">
        <f t="shared" ref="F134:K134" si="68">SUM(F135:F138)</f>
        <v>1103972.5599999998</v>
      </c>
      <c r="G134" s="6">
        <f t="shared" si="68"/>
        <v>198222.3</v>
      </c>
      <c r="H134" s="6">
        <f t="shared" si="68"/>
        <v>217550.62</v>
      </c>
      <c r="I134" s="6">
        <f t="shared" si="68"/>
        <v>240585.33000000002</v>
      </c>
      <c r="J134" s="6">
        <f t="shared" si="68"/>
        <v>227570.1</v>
      </c>
      <c r="K134" s="6">
        <f t="shared" si="68"/>
        <v>220044.21</v>
      </c>
      <c r="L134" s="142"/>
      <c r="M134" s="150"/>
    </row>
    <row r="135" spans="1:13" ht="22.5" x14ac:dyDescent="0.2">
      <c r="A135" s="150"/>
      <c r="B135" s="151"/>
      <c r="C135" s="150"/>
      <c r="D135" s="7" t="s">
        <v>68</v>
      </c>
      <c r="E135" s="6">
        <f t="shared" ref="E135:K138" si="69">E130+E50</f>
        <v>167412.6</v>
      </c>
      <c r="F135" s="6">
        <f t="shared" si="69"/>
        <v>1035754.7599999999</v>
      </c>
      <c r="G135" s="6">
        <f t="shared" si="69"/>
        <v>187771.3</v>
      </c>
      <c r="H135" s="6">
        <f t="shared" si="69"/>
        <v>199941.19999999998</v>
      </c>
      <c r="I135" s="6">
        <f t="shared" si="69"/>
        <v>214642.64</v>
      </c>
      <c r="J135" s="6">
        <f t="shared" si="69"/>
        <v>218790.1</v>
      </c>
      <c r="K135" s="6">
        <f t="shared" si="69"/>
        <v>214609.52</v>
      </c>
      <c r="L135" s="142"/>
      <c r="M135" s="150"/>
    </row>
    <row r="136" spans="1:13" ht="22.5" x14ac:dyDescent="0.2">
      <c r="A136" s="150"/>
      <c r="B136" s="151"/>
      <c r="C136" s="150"/>
      <c r="D136" s="7" t="s">
        <v>7</v>
      </c>
      <c r="E136" s="6">
        <f t="shared" si="69"/>
        <v>17960.7</v>
      </c>
      <c r="F136" s="6">
        <f t="shared" si="69"/>
        <v>35701.32</v>
      </c>
      <c r="G136" s="6">
        <f t="shared" si="69"/>
        <v>10451</v>
      </c>
      <c r="H136" s="6">
        <f t="shared" si="69"/>
        <v>4843.7300000000005</v>
      </c>
      <c r="I136" s="6">
        <f t="shared" si="69"/>
        <v>9774.42</v>
      </c>
      <c r="J136" s="6">
        <f t="shared" si="69"/>
        <v>8780</v>
      </c>
      <c r="K136" s="6">
        <f t="shared" si="69"/>
        <v>1852.17</v>
      </c>
      <c r="L136" s="142"/>
      <c r="M136" s="150"/>
    </row>
    <row r="137" spans="1:13" ht="33.75" x14ac:dyDescent="0.2">
      <c r="A137" s="150"/>
      <c r="B137" s="151"/>
      <c r="C137" s="150"/>
      <c r="D137" s="7" t="s">
        <v>80</v>
      </c>
      <c r="E137" s="6">
        <f t="shared" si="69"/>
        <v>0</v>
      </c>
      <c r="F137" s="6">
        <f t="shared" si="69"/>
        <v>32516.48</v>
      </c>
      <c r="G137" s="6">
        <f t="shared" si="69"/>
        <v>0</v>
      </c>
      <c r="H137" s="6">
        <f t="shared" si="69"/>
        <v>12765.689999999999</v>
      </c>
      <c r="I137" s="6">
        <f t="shared" si="69"/>
        <v>16168.27</v>
      </c>
      <c r="J137" s="6">
        <f t="shared" si="69"/>
        <v>0</v>
      </c>
      <c r="K137" s="6">
        <f t="shared" si="69"/>
        <v>3582.52</v>
      </c>
      <c r="L137" s="142"/>
      <c r="M137" s="150"/>
    </row>
    <row r="138" spans="1:13" ht="22.5" x14ac:dyDescent="0.2">
      <c r="A138" s="150"/>
      <c r="B138" s="151"/>
      <c r="C138" s="150"/>
      <c r="D138" s="7" t="s">
        <v>69</v>
      </c>
      <c r="E138" s="6">
        <f t="shared" si="69"/>
        <v>0</v>
      </c>
      <c r="F138" s="6">
        <f t="shared" si="69"/>
        <v>0</v>
      </c>
      <c r="G138" s="6">
        <f t="shared" si="69"/>
        <v>0</v>
      </c>
      <c r="H138" s="6">
        <f t="shared" si="69"/>
        <v>0</v>
      </c>
      <c r="I138" s="6">
        <f t="shared" si="69"/>
        <v>0</v>
      </c>
      <c r="J138" s="6">
        <f t="shared" si="69"/>
        <v>0</v>
      </c>
      <c r="K138" s="6">
        <f t="shared" si="69"/>
        <v>0</v>
      </c>
      <c r="L138" s="142"/>
      <c r="M138" s="150"/>
    </row>
  </sheetData>
  <mergeCells count="227">
    <mergeCell ref="A112:A115"/>
    <mergeCell ref="B112:B115"/>
    <mergeCell ref="C112:C115"/>
    <mergeCell ref="L112:L115"/>
    <mergeCell ref="M112:M115"/>
    <mergeCell ref="A116:A119"/>
    <mergeCell ref="B116:B119"/>
    <mergeCell ref="C116:C119"/>
    <mergeCell ref="L116:L119"/>
    <mergeCell ref="M116:M119"/>
    <mergeCell ref="A134:A138"/>
    <mergeCell ref="B134:B138"/>
    <mergeCell ref="C134:C138"/>
    <mergeCell ref="L134:L138"/>
    <mergeCell ref="M134:M138"/>
    <mergeCell ref="E18:K20"/>
    <mergeCell ref="B27:B29"/>
    <mergeCell ref="C27:C29"/>
    <mergeCell ref="L27:L29"/>
    <mergeCell ref="M27:M29"/>
    <mergeCell ref="A30:A32"/>
    <mergeCell ref="B30:B32"/>
    <mergeCell ref="C30:C32"/>
    <mergeCell ref="L30:L32"/>
    <mergeCell ref="M30:M32"/>
    <mergeCell ref="A21:A23"/>
    <mergeCell ref="A71:A72"/>
    <mergeCell ref="B71:B72"/>
    <mergeCell ref="M33:M34"/>
    <mergeCell ref="M35:M36"/>
    <mergeCell ref="M37:M39"/>
    <mergeCell ref="A18:A20"/>
    <mergeCell ref="B18:B20"/>
    <mergeCell ref="C18:C20"/>
    <mergeCell ref="A43:A45"/>
    <mergeCell ref="B43:B45"/>
    <mergeCell ref="B75:B76"/>
    <mergeCell ref="C75:C76"/>
    <mergeCell ref="L75:L76"/>
    <mergeCell ref="A67:A68"/>
    <mergeCell ref="L67:L68"/>
    <mergeCell ref="A55:A57"/>
    <mergeCell ref="B65:B66"/>
    <mergeCell ref="C65:C66"/>
    <mergeCell ref="L65:L66"/>
    <mergeCell ref="A65:A66"/>
    <mergeCell ref="A75:A76"/>
    <mergeCell ref="A46:A48"/>
    <mergeCell ref="A49:A53"/>
    <mergeCell ref="M43:M45"/>
    <mergeCell ref="L18:L20"/>
    <mergeCell ref="L33:L34"/>
    <mergeCell ref="C49:C53"/>
    <mergeCell ref="C24:C26"/>
    <mergeCell ref="L24:L26"/>
    <mergeCell ref="C33:C34"/>
    <mergeCell ref="C43:C45"/>
    <mergeCell ref="L43:L45"/>
    <mergeCell ref="A35:A36"/>
    <mergeCell ref="B35:B36"/>
    <mergeCell ref="C35:C36"/>
    <mergeCell ref="L35:L36"/>
    <mergeCell ref="A40:A42"/>
    <mergeCell ref="A33:A34"/>
    <mergeCell ref="B33:B34"/>
    <mergeCell ref="M18:M20"/>
    <mergeCell ref="B21:B23"/>
    <mergeCell ref="C21:C23"/>
    <mergeCell ref="E21:K23"/>
    <mergeCell ref="L21:L23"/>
    <mergeCell ref="M21:M23"/>
    <mergeCell ref="L37:L39"/>
    <mergeCell ref="A37:A39"/>
    <mergeCell ref="B37:B39"/>
    <mergeCell ref="B40:B42"/>
    <mergeCell ref="C40:C42"/>
    <mergeCell ref="L40:L42"/>
    <mergeCell ref="C37:C39"/>
    <mergeCell ref="A24:A26"/>
    <mergeCell ref="B24:B26"/>
    <mergeCell ref="A27:A29"/>
    <mergeCell ref="A102:A104"/>
    <mergeCell ref="B102:B104"/>
    <mergeCell ref="C102:C104"/>
    <mergeCell ref="C71:C72"/>
    <mergeCell ref="L71:L72"/>
    <mergeCell ref="A77:A78"/>
    <mergeCell ref="B77:B78"/>
    <mergeCell ref="C77:C78"/>
    <mergeCell ref="L77:L78"/>
    <mergeCell ref="L103:L104"/>
    <mergeCell ref="M91:M94"/>
    <mergeCell ref="B99:B101"/>
    <mergeCell ref="C99:C101"/>
    <mergeCell ref="M95:M98"/>
    <mergeCell ref="L99:L101"/>
    <mergeCell ref="M99:M101"/>
    <mergeCell ref="B67:B68"/>
    <mergeCell ref="M24:M26"/>
    <mergeCell ref="B81:B82"/>
    <mergeCell ref="B46:B48"/>
    <mergeCell ref="C46:C48"/>
    <mergeCell ref="L46:L48"/>
    <mergeCell ref="B49:B53"/>
    <mergeCell ref="C69:C70"/>
    <mergeCell ref="L69:L70"/>
    <mergeCell ref="M46:M48"/>
    <mergeCell ref="B55:B57"/>
    <mergeCell ref="C55:C57"/>
    <mergeCell ref="L55:L57"/>
    <mergeCell ref="M55:M57"/>
    <mergeCell ref="B54:M54"/>
    <mergeCell ref="L49:L53"/>
    <mergeCell ref="M49:M53"/>
    <mergeCell ref="M40:M42"/>
    <mergeCell ref="A8:L8"/>
    <mergeCell ref="A10:M10"/>
    <mergeCell ref="A11:A12"/>
    <mergeCell ref="D11:D12"/>
    <mergeCell ref="E11:E12"/>
    <mergeCell ref="G11:K11"/>
    <mergeCell ref="L11:L12"/>
    <mergeCell ref="M11:M12"/>
    <mergeCell ref="A15:A17"/>
    <mergeCell ref="B15:B17"/>
    <mergeCell ref="C15:C17"/>
    <mergeCell ref="E15:K17"/>
    <mergeCell ref="L15:L17"/>
    <mergeCell ref="M15:M17"/>
    <mergeCell ref="B14:M14"/>
    <mergeCell ref="B11:B12"/>
    <mergeCell ref="M58:M60"/>
    <mergeCell ref="A58:A60"/>
    <mergeCell ref="B58:B60"/>
    <mergeCell ref="C58:C60"/>
    <mergeCell ref="L58:L60"/>
    <mergeCell ref="M71:M72"/>
    <mergeCell ref="A73:A74"/>
    <mergeCell ref="B73:B74"/>
    <mergeCell ref="C73:C74"/>
    <mergeCell ref="L73:L74"/>
    <mergeCell ref="M73:M74"/>
    <mergeCell ref="A61:A62"/>
    <mergeCell ref="B61:B62"/>
    <mergeCell ref="C61:C62"/>
    <mergeCell ref="L61:L62"/>
    <mergeCell ref="M61:M62"/>
    <mergeCell ref="A63:A64"/>
    <mergeCell ref="B63:B64"/>
    <mergeCell ref="C63:C64"/>
    <mergeCell ref="L63:L64"/>
    <mergeCell ref="M63:M64"/>
    <mergeCell ref="M67:M68"/>
    <mergeCell ref="A69:A70"/>
    <mergeCell ref="B69:B70"/>
    <mergeCell ref="M69:M70"/>
    <mergeCell ref="C67:C68"/>
    <mergeCell ref="M65:M66"/>
    <mergeCell ref="A88:A90"/>
    <mergeCell ref="B88:B90"/>
    <mergeCell ref="C88:C90"/>
    <mergeCell ref="L88:L90"/>
    <mergeCell ref="M88:M90"/>
    <mergeCell ref="M75:M76"/>
    <mergeCell ref="A83:A84"/>
    <mergeCell ref="B83:B84"/>
    <mergeCell ref="C83:C84"/>
    <mergeCell ref="L83:L84"/>
    <mergeCell ref="M83:M84"/>
    <mergeCell ref="A85:A87"/>
    <mergeCell ref="B85:B87"/>
    <mergeCell ref="C85:C87"/>
    <mergeCell ref="L85:L87"/>
    <mergeCell ref="M85:M87"/>
    <mergeCell ref="A79:A80"/>
    <mergeCell ref="B79:B80"/>
    <mergeCell ref="C79:C80"/>
    <mergeCell ref="L79:L80"/>
    <mergeCell ref="M79:M80"/>
    <mergeCell ref="A129:A133"/>
    <mergeCell ref="B129:B133"/>
    <mergeCell ref="C129:C133"/>
    <mergeCell ref="L129:L133"/>
    <mergeCell ref="M129:M133"/>
    <mergeCell ref="A109:A111"/>
    <mergeCell ref="B109:B111"/>
    <mergeCell ref="C109:C111"/>
    <mergeCell ref="L109:L111"/>
    <mergeCell ref="M109:M111"/>
    <mergeCell ref="B123:B125"/>
    <mergeCell ref="C123:C125"/>
    <mergeCell ref="L123:L125"/>
    <mergeCell ref="M123:M125"/>
    <mergeCell ref="B126:B128"/>
    <mergeCell ref="C126:C128"/>
    <mergeCell ref="L126:L128"/>
    <mergeCell ref="A120:A122"/>
    <mergeCell ref="B120:B122"/>
    <mergeCell ref="C120:C122"/>
    <mergeCell ref="L120:L122"/>
    <mergeCell ref="M120:M122"/>
    <mergeCell ref="M126:M128"/>
    <mergeCell ref="A123:A125"/>
    <mergeCell ref="A126:A128"/>
    <mergeCell ref="A81:A82"/>
    <mergeCell ref="M77:M78"/>
    <mergeCell ref="M81:M82"/>
    <mergeCell ref="A105:A108"/>
    <mergeCell ref="B105:B108"/>
    <mergeCell ref="C105:C108"/>
    <mergeCell ref="L95:L98"/>
    <mergeCell ref="B95:B98"/>
    <mergeCell ref="C95:C98"/>
    <mergeCell ref="C81:C82"/>
    <mergeCell ref="L81:L82"/>
    <mergeCell ref="A99:A101"/>
    <mergeCell ref="A91:A94"/>
    <mergeCell ref="B91:B94"/>
    <mergeCell ref="L105:L108"/>
    <mergeCell ref="M105:M108"/>
    <mergeCell ref="A95:A98"/>
    <mergeCell ref="C91:C94"/>
    <mergeCell ref="L91:L94"/>
    <mergeCell ref="D91:D94"/>
    <mergeCell ref="E91:E94"/>
    <mergeCell ref="F91:K94"/>
    <mergeCell ref="M102:M104"/>
  </mergeCells>
  <phoneticPr fontId="0" type="noConversion"/>
  <pageMargins left="0" right="0" top="0" bottom="0" header="0.51181102362204722" footer="0.51181102362204722"/>
  <pageSetup paperSize="9" scale="78" fitToHeight="6" orientation="landscape" r:id="rId1"/>
  <headerFooter alignWithMargins="0"/>
  <rowBreaks count="3" manualBreakCount="3">
    <brk id="32" max="12" man="1"/>
    <brk id="56" max="16383" man="1"/>
    <brk id="7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 </vt:lpstr>
      <vt:lpstr>Приложение 2</vt:lpstr>
      <vt:lpstr>Приложение 3</vt:lpstr>
      <vt:lpstr>Приложение 4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2021-11-18T11:30:17Z</cp:lastPrinted>
  <dcterms:created xsi:type="dcterms:W3CDTF">1996-10-08T23:32:33Z</dcterms:created>
  <dcterms:modified xsi:type="dcterms:W3CDTF">2021-11-23T11:55:58Z</dcterms:modified>
</cp:coreProperties>
</file>