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2" sheetId="6" r:id="rId1"/>
    <sheet name="Приложение 3" sheetId="23" r:id="rId2"/>
    <sheet name="Приложение 4 (новое)" sheetId="27" r:id="rId3"/>
  </sheets>
  <definedNames>
    <definedName name="_xlnm.Print_Area" localSheetId="0">'Приложение 2'!$A$1:$K$31</definedName>
    <definedName name="_xlnm.Print_Area" localSheetId="1">'Приложение 3'!$A$1:$K$139</definedName>
  </definedNames>
  <calcPr calcId="145621"/>
</workbook>
</file>

<file path=xl/calcChain.xml><?xml version="1.0" encoding="utf-8"?>
<calcChain xmlns="http://schemas.openxmlformats.org/spreadsheetml/2006/main">
  <c r="G197" i="27" l="1"/>
  <c r="G19" i="27" l="1"/>
  <c r="G162" i="27" l="1"/>
  <c r="G182" i="27" l="1"/>
  <c r="G24" i="27"/>
  <c r="G49" i="27" l="1"/>
  <c r="G39" i="27"/>
  <c r="G202" i="27"/>
  <c r="G192" i="27"/>
  <c r="G126" i="27" l="1"/>
  <c r="H19" i="27" l="1"/>
  <c r="G65" i="27" l="1"/>
  <c r="G70" i="27"/>
  <c r="G187" i="27" l="1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9" i="27"/>
  <c r="I239" i="27"/>
  <c r="J239" i="27"/>
  <c r="K239" i="27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2" i="27"/>
  <c r="K243" i="27"/>
  <c r="K240" i="27"/>
  <c r="J241" i="27"/>
  <c r="J242" i="27"/>
  <c r="J243" i="27"/>
  <c r="J240" i="27"/>
  <c r="I242" i="27"/>
  <c r="H241" i="27"/>
  <c r="H242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29" i="27"/>
  <c r="G157" i="27" l="1"/>
  <c r="H182" i="27" l="1"/>
  <c r="B34" i="23" l="1"/>
  <c r="K162" i="27"/>
  <c r="J162" i="27"/>
  <c r="I162" i="27"/>
  <c r="H162" i="27"/>
  <c r="K49" i="27" l="1"/>
  <c r="J49" i="27"/>
  <c r="I49" i="27"/>
  <c r="H49" i="27"/>
  <c r="A26" i="6" l="1"/>
  <c r="A24" i="6"/>
  <c r="A11" i="6"/>
  <c r="A4" i="6" l="1"/>
  <c r="K126" i="27" l="1"/>
  <c r="J126" i="27"/>
  <c r="I126" i="27"/>
  <c r="H65" i="23" s="1"/>
  <c r="H126" i="27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K187" i="27"/>
  <c r="J187" i="27"/>
  <c r="I187" i="27"/>
  <c r="H187" i="27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F184" i="27" l="1"/>
  <c r="F242" i="27"/>
  <c r="F179" i="27"/>
  <c r="F243" i="27"/>
  <c r="F241" i="27"/>
  <c r="F240" i="27"/>
  <c r="E149" i="27"/>
  <c r="E239" i="27" s="1"/>
  <c r="F169" i="27"/>
  <c r="F174" i="27"/>
  <c r="F164" i="27"/>
  <c r="G114" i="27" l="1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H146" i="27" s="1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F115" i="27" l="1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K54" i="27" s="1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J53" i="27" l="1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F57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K244" i="27" l="1"/>
  <c r="J244" i="27"/>
  <c r="F16" i="27"/>
  <c r="F152" i="27"/>
  <c r="I149" i="27"/>
  <c r="G72" i="27"/>
  <c r="F151" i="27"/>
  <c r="H149" i="27"/>
  <c r="F72" i="27" l="1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<sst xmlns="http://schemas.openxmlformats.org/spreadsheetml/2006/main" count="708" uniqueCount="182">
  <si>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</si>
  <si>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</si>
  <si>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</si>
  <si>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</si>
  <si>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</si>
  <si>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</si>
  <si>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</si>
  <si>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</si>
  <si>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</si>
  <si>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</si>
  <si>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</si>
  <si>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</si>
  <si>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</si>
  <si>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</si>
  <si>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</si>
  <si>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</si>
  <si>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</si>
  <si>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</si>
  <si>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</si>
  <si>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</si>
  <si>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</si>
  <si>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</si>
  <si>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</si>
  <si>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</si>
  <si>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Тип показателя</t>
  </si>
  <si>
    <t>1.3.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</si>
  <si>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</si>
  <si>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</si>
  <si>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</si>
  <si>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</si>
  <si>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</si>
  <si>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</si>
  <si>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</si>
  <si>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</si>
  <si>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%</t>
  </si>
  <si>
    <t>3.1</t>
  </si>
  <si>
    <t>4.1</t>
  </si>
  <si>
    <t>4.2</t>
  </si>
  <si>
    <t>5</t>
  </si>
  <si>
    <t>6</t>
  </si>
  <si>
    <t>7</t>
  </si>
  <si>
    <t>8</t>
  </si>
  <si>
    <t>1</t>
  </si>
  <si>
    <t>2</t>
  </si>
  <si>
    <t>1.4</t>
  </si>
  <si>
    <t>Финансовое управление Администрации городского округа Домодедово</t>
  </si>
  <si>
    <t>3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</si>
  <si>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</si>
  <si>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</si>
  <si>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</si>
  <si>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</si>
  <si>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Проверка использования земель</t>
  </si>
  <si>
    <t>Прирост земельного налога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</si>
  <si>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</si>
  <si>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</si>
  <si>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</si>
  <si>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</si>
  <si>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</si>
  <si>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9</t>
  </si>
  <si>
    <t>10</t>
  </si>
  <si>
    <t>Рейтинг-50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</si>
  <si>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</si>
  <si>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</si>
  <si>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</si>
  <si>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</si>
  <si>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</si>
  <si>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</si>
  <si>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</si>
  <si>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</si>
  <si>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</si>
  <si>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</si>
  <si>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</si>
  <si>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</si>
  <si>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</si>
  <si>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</si>
  <si>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</si>
  <si>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Предоставление земельных участков многодетным семьям</t>
  </si>
  <si>
    <t>Исключение незаконных решений по земле</t>
  </si>
  <si>
    <t xml:space="preserve">Доля объектов недвижимого имущества, поставленных на кадастровый учет от выявленных земельных участков с объектами без прав </t>
  </si>
  <si>
    <t>Шт.</t>
  </si>
  <si>
    <t>3.1.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</si>
  <si>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</si>
  <si>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</si>
  <si>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В пределах средств, выделенных на обеспечение деятельности</t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</si>
  <si>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</si>
  <si>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1.12.</t>
  </si>
  <si>
    <t>1.13.</t>
  </si>
  <si>
    <t>1.14.</t>
  </si>
  <si>
    <t>1.15.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</si>
  <si>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</t>
  </si>
  <si>
    <t>Обеспечение отсутствия кредиторской задолженности</t>
  </si>
  <si>
    <t>Да/нет</t>
  </si>
  <si>
    <t>Да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</si>
  <si>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</si>
  <si>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</si>
  <si>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 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</si>
  <si>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</si>
  <si>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</si>
  <si>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</si>
  <si>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</si>
  <si>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</si>
  <si>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</si>
  <si>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</si>
  <si>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</si>
  <si>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</si>
  <si>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</si>
  <si>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</si>
  <si>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</si>
  <si>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</si>
  <si>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</si>
  <si>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основное мероприятие 3</t>
  </si>
  <si>
    <t>основное мероприятие 2</t>
  </si>
  <si>
    <t>основное мероприятие 7</t>
  </si>
  <si>
    <t>основное мероприятие 1</t>
  </si>
  <si>
    <t>основное мероприятие 6</t>
  </si>
  <si>
    <t>основное мероприятие 5</t>
  </si>
  <si>
    <t>Обеспечение отсутствия кредиторской задолженности до 2024г.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</si>
  <si>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2,3 %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</si>
  <si>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Базовое значение на начало реализации подпрограммы </t>
  </si>
  <si>
    <t xml:space="preserve">Доля государственных и муниципальных услуг в области земельных отношений, по которым соблюдены регламентные сроки оказания услуг, 
к общему количеству государственных и муниципальных услуг 
в области земельных отношений, оказанных ОМСУ
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</si>
  <si>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</si>
  <si>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</si>
  <si>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>Эффективность работы по взысканию задолженности по арендной плате за муниципальное имущество и землю</t>
  </si>
  <si>
    <t>Поступления доходов в бюджет муниципального образования от распоряжения земельными участками, государственная собственность на которые не разграничена</t>
  </si>
  <si>
    <t>Поступления доходов в бюджет муниципального образования от распоряжения муниципальным имуществом и землей</t>
  </si>
  <si>
    <t>Доля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</t>
  </si>
  <si>
    <t>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</t>
  </si>
  <si>
    <t>-</t>
  </si>
  <si>
    <t xml:space="preserve"> Увеличение налоговых доходов      </t>
  </si>
  <si>
    <t xml:space="preserve">Увеличение налоговых доходов бюджета городского округа Домодедово ежегодно, на 3 %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</si>
  <si>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 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</si>
  <si>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</si>
  <si>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</si>
  <si>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Обеспечение  проверки использования земель-100% до 2024г;
Повышение  доли государственных и муниципальных услуг в области земельных отношений,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отношений, оказанных ОМСУ-100% до 2024г;
Повышение  доли объектов недвижимого имущества, поставленных на кадастровый учет от выявленных земельных участков с объектами без прав-40%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Повышение доли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 - 100% 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 - 20% до 2024г.</t>
  </si>
  <si>
    <t>Муниципальный показатель</t>
  </si>
  <si>
    <t>Отраслевой показатель</t>
  </si>
  <si>
    <t>Мероприятие W1.01
Оказание содействия в подготовке проведения общероссийского голосования</t>
  </si>
  <si>
    <r>
      <rPr>
        <b/>
        <u/>
        <sz val="12"/>
        <color theme="1"/>
        <rFont val="Times New Roman"/>
        <family val="1"/>
        <charset val="204"/>
      </rPr>
      <t>Основное мероприятие 02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</si>
  <si>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color theme="1"/>
        <rFont val="Times New Roman"/>
        <family val="1"/>
        <charset val="204"/>
      </rPr>
      <t xml:space="preserve">Мероприятие 02.01
</t>
    </r>
    <r>
      <rPr>
        <sz val="11"/>
        <color theme="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</si>
  <si>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</si>
  <si>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color theme="1"/>
        <rFont val="Times New Roman"/>
        <family val="1"/>
        <charset val="204"/>
      </rPr>
      <t xml:space="preserve">Мероприятие 02.03
</t>
    </r>
    <r>
      <rPr>
        <sz val="11"/>
        <color theme="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</si>
  <si>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03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</si>
  <si>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color theme="1"/>
        <rFont val="Times New Roman"/>
        <family val="1"/>
        <charset val="204"/>
      </rPr>
      <t xml:space="preserve">Мероприятие 03.01
</t>
    </r>
    <r>
      <rPr>
        <sz val="11"/>
        <color theme="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</si>
  <si>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07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</si>
  <si>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07.01
</t>
    </r>
    <r>
      <rPr>
        <sz val="11"/>
        <color theme="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</si>
  <si>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</si>
  <si>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</si>
  <si>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</si>
  <si>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01
</t>
    </r>
    <r>
      <rPr>
        <sz val="11"/>
        <color theme="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</si>
  <si>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color theme="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</si>
  <si>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color theme="1"/>
        <rFont val="Times New Roman"/>
        <family val="1"/>
        <charset val="204"/>
      </rPr>
      <t xml:space="preserve">Мероприятие 01.02 
</t>
    </r>
    <r>
      <rPr>
        <sz val="11"/>
        <color theme="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</si>
  <si>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</si>
  <si>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color theme="1"/>
        <rFont val="Times New Roman"/>
        <family val="1"/>
        <charset val="204"/>
      </rPr>
      <t xml:space="preserve">Мероприятие 01.04 
</t>
    </r>
    <r>
      <rPr>
        <sz val="11"/>
        <color theme="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</si>
  <si>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05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</si>
  <si>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color theme="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</si>
  <si>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06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Управление муниципальным долгом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</si>
  <si>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06.01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</si>
  <si>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color theme="1"/>
        <rFont val="Times New Roman"/>
        <family val="1"/>
        <charset val="204"/>
      </rPr>
      <t>Мероприятие 06.02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</si>
  <si>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07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</si>
  <si>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07.01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</si>
  <si>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color theme="1"/>
        <rFont val="Times New Roman"/>
        <family val="1"/>
        <charset val="204"/>
      </rPr>
      <t>Мероприятие 07.02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</si>
  <si>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</si>
  <si>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color theme="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</si>
  <si>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</si>
  <si>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color theme="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</si>
  <si>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</si>
  <si>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color theme="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</si>
  <si>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</si>
  <si>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01.07 
</t>
    </r>
    <r>
      <rPr>
        <sz val="11"/>
        <color theme="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</si>
  <si>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color theme="1"/>
        <rFont val="Times New Roman"/>
        <family val="1"/>
        <charset val="204"/>
      </rPr>
      <t xml:space="preserve">Мероприятие 01.08 
</t>
    </r>
    <r>
      <rPr>
        <sz val="11"/>
        <color theme="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</si>
  <si>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color theme="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</si>
  <si>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color theme="1"/>
        <rFont val="Times New Roman"/>
        <family val="1"/>
        <charset val="204"/>
      </rPr>
      <t>Мероприятие 01.10</t>
    </r>
    <r>
      <rPr>
        <sz val="11"/>
        <color theme="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color theme="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</si>
  <si>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color theme="1"/>
        <rFont val="Times New Roman"/>
        <family val="1"/>
        <charset val="204"/>
      </rPr>
      <t xml:space="preserve">Мероприятие 01.11 
</t>
    </r>
    <r>
      <rPr>
        <sz val="11"/>
        <color theme="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</si>
  <si>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color theme="1"/>
        <rFont val="Times New Roman"/>
        <family val="1"/>
        <charset val="204"/>
      </rPr>
      <t xml:space="preserve">Мероприятие 01.12 
</t>
    </r>
    <r>
      <rPr>
        <sz val="11"/>
        <color theme="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</si>
  <si>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color theme="1"/>
        <rFont val="Times New Roman"/>
        <family val="1"/>
        <charset val="204"/>
      </rPr>
      <t xml:space="preserve">Мероприятие 01.13 
</t>
    </r>
    <r>
      <rPr>
        <sz val="11"/>
        <color theme="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</si>
  <si>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color theme="1"/>
        <rFont val="Times New Roman"/>
        <family val="1"/>
        <charset val="204"/>
      </rPr>
      <t xml:space="preserve">Мероприятие 01.14 
</t>
    </r>
    <r>
      <rPr>
        <sz val="11"/>
        <color theme="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</si>
  <si>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color theme="1"/>
        <rFont val="Times New Roman"/>
        <family val="1"/>
        <charset val="204"/>
      </rPr>
      <t xml:space="preserve">Мероприятие 01.15 
</t>
    </r>
    <r>
      <rPr>
        <sz val="11"/>
        <color theme="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</si>
  <si>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W1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</si>
  <si>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W1.01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</si>
  <si>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22.10.2020  № 2305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</si>
  <si>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22.10.2020  № 2305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</si>
  <si>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22.10.2020  № 2305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</si>
</sst>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protection locked="0"/>
    </xf>
  </cellStyleXfs>
  <cellXfs count="17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right" vertical="top"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vertical="top" wrapText="1"/>
    </xf>
    <xf numFmtId="4" fontId="10" fillId="2" borderId="4" xfId="0" applyNumberFormat="1" applyFont="1" applyFill="1" applyBorder="1" applyAlignment="1">
      <alignment horizontal="left" vertical="top" wrapText="1"/>
    </xf>
    <xf numFmtId="0" fontId="10" fillId="2" borderId="2" xfId="0" applyNumberFormat="1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NumberFormat="1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top" wrapText="1"/>
    </xf>
    <xf numFmtId="16" fontId="10" fillId="2" borderId="4" xfId="0" applyNumberFormat="1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vertical="top" wrapText="1"/>
    </xf>
    <xf numFmtId="16" fontId="10" fillId="2" borderId="2" xfId="0" applyNumberFormat="1" applyFont="1" applyFill="1" applyBorder="1" applyAlignment="1">
      <alignment horizontal="center" vertical="top" wrapText="1"/>
    </xf>
    <xf numFmtId="16" fontId="10" fillId="2" borderId="3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3" fillId="2" borderId="15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49" fontId="10" fillId="2" borderId="4" xfId="0" applyNumberFormat="1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164" fontId="10" fillId="2" borderId="6" xfId="0" applyNumberFormat="1" applyFont="1" applyFill="1" applyBorder="1" applyAlignment="1">
      <alignment horizontal="center" vertical="top" wrapText="1"/>
    </xf>
    <xf numFmtId="164" fontId="10" fillId="2" borderId="7" xfId="0" applyNumberFormat="1" applyFont="1" applyFill="1" applyBorder="1" applyAlignment="1">
      <alignment horizontal="center" vertical="top" wrapText="1"/>
    </xf>
    <xf numFmtId="164" fontId="10" fillId="2" borderId="15" xfId="0" applyNumberFormat="1" applyFont="1" applyFill="1" applyBorder="1" applyAlignment="1">
      <alignment horizontal="center" vertical="top" wrapText="1"/>
    </xf>
    <xf numFmtId="164" fontId="10" fillId="2" borderId="13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Border="1" applyAlignment="1">
      <alignment horizontal="center" vertical="top" wrapText="1"/>
    </xf>
    <xf numFmtId="164" fontId="10" fillId="2" borderId="14" xfId="0" applyNumberFormat="1" applyFont="1" applyFill="1" applyBorder="1" applyAlignment="1">
      <alignment horizontal="center" vertical="top" wrapText="1"/>
    </xf>
    <xf numFmtId="164" fontId="10" fillId="2" borderId="9" xfId="0" applyNumberFormat="1" applyFont="1" applyFill="1" applyBorder="1" applyAlignment="1">
      <alignment horizontal="center" vertical="top" wrapText="1"/>
    </xf>
    <xf numFmtId="164" fontId="10" fillId="2" borderId="10" xfId="0" applyNumberFormat="1" applyFont="1" applyFill="1" applyBorder="1" applyAlignment="1">
      <alignment horizontal="center" vertical="top" wrapText="1"/>
    </xf>
    <xf numFmtId="164" fontId="10" fillId="2" borderId="1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16" fontId="10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view="pageBreakPreview" zoomScale="80" zoomScaleNormal="100" zoomScaleSheetLayoutView="80" workbookViewId="0">
      <selection activeCell="A4" sqref="A4:N4"/>
    </sheetView>
  </sheetViews>
  <sheetFormatPr defaultRowHeight="15.75" x14ac:dyDescent="0.2"/>
  <cols>
    <col min="1" max="1" width="9.42578125" style="25" customWidth="1"/>
    <col min="2" max="2" width="62.140625" style="26" customWidth="1"/>
    <col min="3" max="3" width="17.140625" style="25" customWidth="1"/>
    <col min="4" max="4" width="13.28515625" style="25" customWidth="1"/>
    <col min="5" max="5" width="17" style="26" customWidth="1"/>
    <col min="6" max="6" width="16.28515625" style="26" customWidth="1"/>
    <col min="7" max="7" width="15.85546875" style="26" customWidth="1"/>
    <col min="8" max="8" width="15.7109375" style="26" customWidth="1"/>
    <col min="9" max="9" width="17.28515625" style="26" customWidth="1"/>
    <col min="10" max="10" width="15.85546875" style="26" customWidth="1"/>
    <col min="11" max="11" width="19.5703125" style="26" customWidth="1"/>
    <col min="12" max="12" width="0.28515625" style="2" customWidth="1"/>
    <col min="13" max="16384" width="9.140625" style="2"/>
  </cols>
  <sheetData>
    <row r="1" spans="1:14" s="19" customFormat="1" ht="71.25" customHeight="1" x14ac:dyDescent="0.2">
      <c r="A1" s="25"/>
      <c r="B1" s="26"/>
      <c r="C1" s="25"/>
      <c r="D1" s="25"/>
      <c r="E1" s="26"/>
      <c r="F1" s="26"/>
      <c r="G1" s="27" t="s">
        <v>179</v>
      </c>
      <c r="H1" s="28"/>
      <c r="I1" s="28"/>
      <c r="J1" s="28"/>
      <c r="K1" s="28"/>
    </row>
    <row r="2" spans="1:14" ht="109.5" customHeight="1" x14ac:dyDescent="0.2">
      <c r="D2" s="29" t="s">
        <v>28</v>
      </c>
      <c r="G2" s="23" t="s">
        <v>130</v>
      </c>
      <c r="H2" s="30"/>
      <c r="I2" s="30"/>
      <c r="J2" s="30"/>
      <c r="K2" s="30"/>
      <c r="L2" s="10"/>
      <c r="M2" s="10"/>
      <c r="N2" s="10"/>
    </row>
    <row r="3" spans="1:14" s="1" customFormat="1" x14ac:dyDescent="0.2">
      <c r="A3" s="31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9"/>
      <c r="M3" s="9"/>
      <c r="N3" s="9"/>
    </row>
    <row r="4" spans="1:14" s="1" customFormat="1" ht="12.75" x14ac:dyDescent="0.2">
      <c r="A4" s="20" t="str">
        <f>'Приложение 4 (новое)'!A4:L4</f>
        <v>«Управление имуществом и муниципальными финансами»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" customForma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9"/>
      <c r="M5" s="9"/>
      <c r="N5" s="9"/>
    </row>
    <row r="6" spans="1:14" s="1" customFormat="1" ht="1.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9"/>
      <c r="M6" s="9"/>
      <c r="N6" s="9"/>
    </row>
    <row r="7" spans="1:14" hidden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10"/>
      <c r="M7" s="10"/>
      <c r="N7" s="10"/>
    </row>
    <row r="8" spans="1:14" x14ac:dyDescent="0.2">
      <c r="A8" s="34" t="s">
        <v>3</v>
      </c>
      <c r="B8" s="34" t="s">
        <v>16</v>
      </c>
      <c r="C8" s="35" t="s">
        <v>24</v>
      </c>
      <c r="D8" s="34" t="s">
        <v>13</v>
      </c>
      <c r="E8" s="34" t="s">
        <v>118</v>
      </c>
      <c r="F8" s="34" t="s">
        <v>4</v>
      </c>
      <c r="G8" s="34"/>
      <c r="H8" s="34"/>
      <c r="I8" s="34"/>
      <c r="J8" s="34"/>
      <c r="K8" s="34"/>
      <c r="L8" s="10"/>
      <c r="M8" s="10"/>
      <c r="N8" s="10"/>
    </row>
    <row r="9" spans="1:14" ht="78.75" x14ac:dyDescent="0.2">
      <c r="A9" s="34"/>
      <c r="B9" s="34"/>
      <c r="C9" s="35"/>
      <c r="D9" s="34"/>
      <c r="E9" s="34"/>
      <c r="F9" s="24" t="s">
        <v>96</v>
      </c>
      <c r="G9" s="24" t="s">
        <v>97</v>
      </c>
      <c r="H9" s="24" t="s">
        <v>98</v>
      </c>
      <c r="I9" s="24" t="s">
        <v>99</v>
      </c>
      <c r="J9" s="24" t="s">
        <v>100</v>
      </c>
      <c r="K9" s="24" t="s">
        <v>18</v>
      </c>
      <c r="L9" s="10"/>
      <c r="M9" s="10"/>
      <c r="N9" s="10"/>
    </row>
    <row r="10" spans="1:14" x14ac:dyDescent="0.2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>
        <v>8</v>
      </c>
      <c r="I10" s="24">
        <v>9</v>
      </c>
      <c r="J10" s="24">
        <v>10</v>
      </c>
      <c r="K10" s="24">
        <v>11</v>
      </c>
      <c r="L10" s="10"/>
      <c r="M10" s="10"/>
      <c r="N10" s="10"/>
    </row>
    <row r="11" spans="1:14" ht="12.75" x14ac:dyDescent="0.2">
      <c r="A11" s="36" t="str">
        <f>'Приложение 4 (новое)'!A10:M10</f>
        <v xml:space="preserve">Подпрограмма     I  «Развитие имущественного комплекса»  
</v>
      </c>
      <c r="B11" s="37"/>
      <c r="C11" s="38"/>
      <c r="D11" s="38"/>
      <c r="E11" s="38"/>
      <c r="F11" s="38"/>
      <c r="G11" s="38"/>
      <c r="H11" s="38"/>
      <c r="I11" s="38"/>
      <c r="J11" s="38"/>
      <c r="K11" s="39"/>
      <c r="L11" s="10"/>
      <c r="M11" s="10"/>
      <c r="N11" s="10"/>
    </row>
    <row r="12" spans="1:14" ht="60" customHeight="1" x14ac:dyDescent="0.2">
      <c r="A12" s="40" t="s">
        <v>42</v>
      </c>
      <c r="B12" s="41" t="s">
        <v>53</v>
      </c>
      <c r="C12" s="42" t="s">
        <v>60</v>
      </c>
      <c r="D12" s="42" t="s">
        <v>34</v>
      </c>
      <c r="E12" s="42">
        <v>81.2</v>
      </c>
      <c r="F12" s="42">
        <v>100</v>
      </c>
      <c r="G12" s="42">
        <v>100</v>
      </c>
      <c r="H12" s="42">
        <v>100</v>
      </c>
      <c r="I12" s="42">
        <v>100</v>
      </c>
      <c r="J12" s="42">
        <v>100</v>
      </c>
      <c r="K12" s="43" t="s">
        <v>110</v>
      </c>
      <c r="L12" s="10"/>
      <c r="M12" s="10"/>
      <c r="N12" s="10"/>
    </row>
    <row r="13" spans="1:14" ht="37.5" customHeight="1" x14ac:dyDescent="0.2">
      <c r="A13" s="40" t="s">
        <v>43</v>
      </c>
      <c r="B13" s="41" t="s">
        <v>122</v>
      </c>
      <c r="C13" s="42" t="s">
        <v>60</v>
      </c>
      <c r="D13" s="42" t="s">
        <v>34</v>
      </c>
      <c r="E13" s="42">
        <v>100</v>
      </c>
      <c r="F13" s="42">
        <v>100</v>
      </c>
      <c r="G13" s="42">
        <v>100</v>
      </c>
      <c r="H13" s="42">
        <v>100</v>
      </c>
      <c r="I13" s="42">
        <v>100</v>
      </c>
      <c r="J13" s="42">
        <v>100</v>
      </c>
      <c r="K13" s="43" t="s">
        <v>111</v>
      </c>
      <c r="L13" s="10"/>
      <c r="M13" s="10"/>
      <c r="N13" s="10"/>
    </row>
    <row r="14" spans="1:14" ht="67.5" customHeight="1" x14ac:dyDescent="0.2">
      <c r="A14" s="40" t="s">
        <v>46</v>
      </c>
      <c r="B14" s="44" t="s">
        <v>123</v>
      </c>
      <c r="C14" s="42" t="s">
        <v>135</v>
      </c>
      <c r="D14" s="42" t="s">
        <v>34</v>
      </c>
      <c r="E14" s="42" t="s">
        <v>127</v>
      </c>
      <c r="F14" s="42">
        <v>100</v>
      </c>
      <c r="G14" s="42">
        <v>100</v>
      </c>
      <c r="H14" s="42">
        <v>100</v>
      </c>
      <c r="I14" s="42">
        <v>100</v>
      </c>
      <c r="J14" s="42">
        <v>100</v>
      </c>
      <c r="K14" s="43" t="s">
        <v>110</v>
      </c>
      <c r="L14" s="10"/>
      <c r="M14" s="10"/>
      <c r="N14" s="10"/>
    </row>
    <row r="15" spans="1:14" ht="51.75" customHeight="1" x14ac:dyDescent="0.2">
      <c r="A15" s="40" t="s">
        <v>47</v>
      </c>
      <c r="B15" s="44" t="s">
        <v>124</v>
      </c>
      <c r="C15" s="42" t="s">
        <v>135</v>
      </c>
      <c r="D15" s="42" t="s">
        <v>34</v>
      </c>
      <c r="E15" s="42" t="s">
        <v>127</v>
      </c>
      <c r="F15" s="42">
        <v>100</v>
      </c>
      <c r="G15" s="42">
        <v>100</v>
      </c>
      <c r="H15" s="42">
        <v>100</v>
      </c>
      <c r="I15" s="42">
        <v>100</v>
      </c>
      <c r="J15" s="42">
        <v>100</v>
      </c>
      <c r="K15" s="43" t="s">
        <v>111</v>
      </c>
      <c r="L15" s="10"/>
      <c r="M15" s="10"/>
      <c r="N15" s="10"/>
    </row>
    <row r="16" spans="1:14" ht="53.25" customHeight="1" x14ac:dyDescent="0.2">
      <c r="A16" s="40" t="s">
        <v>38</v>
      </c>
      <c r="B16" s="44" t="s">
        <v>76</v>
      </c>
      <c r="C16" s="42" t="s">
        <v>135</v>
      </c>
      <c r="D16" s="42" t="s">
        <v>34</v>
      </c>
      <c r="E16" s="42">
        <v>69</v>
      </c>
      <c r="F16" s="42">
        <v>100</v>
      </c>
      <c r="G16" s="42">
        <v>100</v>
      </c>
      <c r="H16" s="42">
        <v>100</v>
      </c>
      <c r="I16" s="42">
        <v>100</v>
      </c>
      <c r="J16" s="42">
        <v>100</v>
      </c>
      <c r="K16" s="43" t="s">
        <v>111</v>
      </c>
      <c r="L16" s="10"/>
      <c r="M16" s="10"/>
      <c r="N16" s="10"/>
    </row>
    <row r="17" spans="1:14" ht="30" x14ac:dyDescent="0.2">
      <c r="A17" s="40" t="s">
        <v>39</v>
      </c>
      <c r="B17" s="44" t="s">
        <v>51</v>
      </c>
      <c r="C17" s="42" t="s">
        <v>135</v>
      </c>
      <c r="D17" s="42" t="s">
        <v>34</v>
      </c>
      <c r="E17" s="42">
        <v>100</v>
      </c>
      <c r="F17" s="42">
        <v>100</v>
      </c>
      <c r="G17" s="42">
        <v>100</v>
      </c>
      <c r="H17" s="42">
        <v>100</v>
      </c>
      <c r="I17" s="42">
        <v>100</v>
      </c>
      <c r="J17" s="42">
        <v>100</v>
      </c>
      <c r="K17" s="43" t="s">
        <v>112</v>
      </c>
      <c r="L17" s="10"/>
      <c r="M17" s="10"/>
      <c r="N17" s="10"/>
    </row>
    <row r="18" spans="1:14" ht="111" customHeight="1" x14ac:dyDescent="0.2">
      <c r="A18" s="40" t="s">
        <v>40</v>
      </c>
      <c r="B18" s="45" t="s">
        <v>119</v>
      </c>
      <c r="C18" s="42" t="s">
        <v>135</v>
      </c>
      <c r="D18" s="42" t="s">
        <v>34</v>
      </c>
      <c r="E18" s="42">
        <v>93</v>
      </c>
      <c r="F18" s="42">
        <v>100</v>
      </c>
      <c r="G18" s="42">
        <v>100</v>
      </c>
      <c r="H18" s="42">
        <v>100</v>
      </c>
      <c r="I18" s="42">
        <v>100</v>
      </c>
      <c r="J18" s="42">
        <v>100</v>
      </c>
      <c r="K18" s="43" t="s">
        <v>112</v>
      </c>
      <c r="L18" s="10"/>
      <c r="M18" s="10"/>
      <c r="N18" s="10"/>
    </row>
    <row r="19" spans="1:14" ht="39" customHeight="1" x14ac:dyDescent="0.2">
      <c r="A19" s="40" t="s">
        <v>41</v>
      </c>
      <c r="B19" s="44" t="s">
        <v>77</v>
      </c>
      <c r="C19" s="42" t="s">
        <v>60</v>
      </c>
      <c r="D19" s="42" t="s">
        <v>79</v>
      </c>
      <c r="E19" s="42">
        <v>27.7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3" t="s">
        <v>112</v>
      </c>
      <c r="L19" s="10"/>
      <c r="M19" s="10"/>
      <c r="N19" s="10"/>
    </row>
    <row r="20" spans="1:14" ht="45" x14ac:dyDescent="0.2">
      <c r="A20" s="40" t="s">
        <v>58</v>
      </c>
      <c r="B20" s="44" t="s">
        <v>78</v>
      </c>
      <c r="C20" s="42" t="s">
        <v>60</v>
      </c>
      <c r="D20" s="42" t="s">
        <v>34</v>
      </c>
      <c r="E20" s="42">
        <v>32</v>
      </c>
      <c r="F20" s="42">
        <v>40</v>
      </c>
      <c r="G20" s="42">
        <v>40</v>
      </c>
      <c r="H20" s="42">
        <v>40</v>
      </c>
      <c r="I20" s="42">
        <v>40</v>
      </c>
      <c r="J20" s="42">
        <v>40</v>
      </c>
      <c r="K20" s="43" t="s">
        <v>112</v>
      </c>
      <c r="L20" s="10"/>
      <c r="M20" s="10"/>
      <c r="N20" s="10"/>
    </row>
    <row r="21" spans="1:14" ht="30" x14ac:dyDescent="0.2">
      <c r="A21" s="40" t="s">
        <v>59</v>
      </c>
      <c r="B21" s="44" t="s">
        <v>52</v>
      </c>
      <c r="C21" s="42" t="s">
        <v>135</v>
      </c>
      <c r="D21" s="42" t="s">
        <v>34</v>
      </c>
      <c r="E21" s="42">
        <v>100</v>
      </c>
      <c r="F21" s="42">
        <v>100</v>
      </c>
      <c r="G21" s="42">
        <v>100</v>
      </c>
      <c r="H21" s="42">
        <v>100</v>
      </c>
      <c r="I21" s="42">
        <v>100</v>
      </c>
      <c r="J21" s="42">
        <v>100</v>
      </c>
      <c r="K21" s="43" t="s">
        <v>112</v>
      </c>
      <c r="L21" s="10"/>
      <c r="M21" s="10"/>
      <c r="N21" s="10"/>
    </row>
    <row r="22" spans="1:14" s="18" customFormat="1" ht="60" x14ac:dyDescent="0.2">
      <c r="A22" s="40">
        <v>11</v>
      </c>
      <c r="B22" s="44" t="s">
        <v>125</v>
      </c>
      <c r="C22" s="42" t="s">
        <v>135</v>
      </c>
      <c r="D22" s="42" t="s">
        <v>34</v>
      </c>
      <c r="E22" s="42" t="s">
        <v>127</v>
      </c>
      <c r="F22" s="42">
        <v>100</v>
      </c>
      <c r="G22" s="42">
        <v>100</v>
      </c>
      <c r="H22" s="42">
        <v>100</v>
      </c>
      <c r="I22" s="42">
        <v>100</v>
      </c>
      <c r="J22" s="42">
        <v>100</v>
      </c>
      <c r="K22" s="43" t="s">
        <v>112</v>
      </c>
      <c r="L22" s="10"/>
      <c r="M22" s="10"/>
      <c r="N22" s="10"/>
    </row>
    <row r="23" spans="1:14" s="18" customFormat="1" ht="45" x14ac:dyDescent="0.2">
      <c r="A23" s="40">
        <v>12</v>
      </c>
      <c r="B23" s="46" t="s">
        <v>126</v>
      </c>
      <c r="C23" s="42" t="s">
        <v>135</v>
      </c>
      <c r="D23" s="40" t="s">
        <v>34</v>
      </c>
      <c r="E23" s="40" t="s">
        <v>127</v>
      </c>
      <c r="F23" s="40">
        <v>20</v>
      </c>
      <c r="G23" s="40">
        <v>20</v>
      </c>
      <c r="H23" s="40">
        <v>20</v>
      </c>
      <c r="I23" s="40">
        <v>20</v>
      </c>
      <c r="J23" s="40">
        <v>20</v>
      </c>
      <c r="K23" s="43" t="s">
        <v>112</v>
      </c>
      <c r="L23" s="10"/>
      <c r="M23" s="10"/>
      <c r="N23" s="10"/>
    </row>
    <row r="24" spans="1:14" ht="18.75" customHeight="1" x14ac:dyDescent="0.2">
      <c r="A24" s="36" t="str">
        <f>'Приложение 4 (новое)'!A56:M56</f>
        <v>Подпрограмма     III  «Совершенствование муниципальной службы Московской области»</v>
      </c>
      <c r="B24" s="37"/>
      <c r="C24" s="47"/>
      <c r="D24" s="47"/>
      <c r="E24" s="47"/>
      <c r="F24" s="47"/>
      <c r="G24" s="47"/>
      <c r="H24" s="47"/>
      <c r="I24" s="47"/>
      <c r="J24" s="47"/>
      <c r="K24" s="48"/>
      <c r="L24" s="10"/>
      <c r="M24" s="10"/>
      <c r="N24" s="10"/>
    </row>
    <row r="25" spans="1:14" s="3" customFormat="1" ht="99" customHeight="1" x14ac:dyDescent="0.2">
      <c r="A25" s="42">
        <v>1</v>
      </c>
      <c r="B25" s="49" t="s">
        <v>84</v>
      </c>
      <c r="C25" s="42" t="s">
        <v>134</v>
      </c>
      <c r="D25" s="42" t="s">
        <v>34</v>
      </c>
      <c r="E25" s="42">
        <v>25</v>
      </c>
      <c r="F25" s="42">
        <v>25</v>
      </c>
      <c r="G25" s="50">
        <v>25</v>
      </c>
      <c r="H25" s="42">
        <v>25</v>
      </c>
      <c r="I25" s="42">
        <v>25</v>
      </c>
      <c r="J25" s="42">
        <v>25</v>
      </c>
      <c r="K25" s="51" t="s">
        <v>113</v>
      </c>
      <c r="L25" s="10"/>
      <c r="M25" s="10"/>
      <c r="N25" s="10"/>
    </row>
    <row r="26" spans="1:14" ht="12.75" x14ac:dyDescent="0.2">
      <c r="A26" s="36" t="str">
        <f>'Приложение 4 (новое)'!A77:M77</f>
        <v>Подпрограмма     IV  «Управление муниципальными финансами »</v>
      </c>
      <c r="B26" s="37"/>
      <c r="C26" s="37"/>
      <c r="D26" s="37"/>
      <c r="E26" s="37"/>
      <c r="F26" s="37"/>
      <c r="G26" s="37"/>
      <c r="H26" s="37"/>
      <c r="I26" s="37"/>
      <c r="J26" s="37"/>
      <c r="K26" s="48"/>
      <c r="L26" s="10"/>
      <c r="M26" s="10"/>
      <c r="N26" s="10"/>
    </row>
    <row r="27" spans="1:14" ht="30" x14ac:dyDescent="0.2">
      <c r="A27" s="40">
        <v>1</v>
      </c>
      <c r="B27" s="52" t="s">
        <v>128</v>
      </c>
      <c r="C27" s="42" t="s">
        <v>134</v>
      </c>
      <c r="D27" s="42" t="s">
        <v>34</v>
      </c>
      <c r="E27" s="42">
        <v>10.24</v>
      </c>
      <c r="F27" s="42">
        <v>-13.2</v>
      </c>
      <c r="G27" s="42">
        <v>5</v>
      </c>
      <c r="H27" s="42">
        <v>2.4</v>
      </c>
      <c r="I27" s="42">
        <v>3</v>
      </c>
      <c r="J27" s="42">
        <v>3</v>
      </c>
      <c r="K27" s="51" t="s">
        <v>113</v>
      </c>
      <c r="L27" s="10"/>
      <c r="M27" s="10"/>
      <c r="N27" s="10"/>
    </row>
    <row r="28" spans="1:14" ht="105" x14ac:dyDescent="0.2">
      <c r="A28" s="40">
        <v>2</v>
      </c>
      <c r="B28" s="53" t="s">
        <v>81</v>
      </c>
      <c r="C28" s="42" t="s">
        <v>134</v>
      </c>
      <c r="D28" s="42" t="s">
        <v>34</v>
      </c>
      <c r="E28" s="42">
        <v>0.4</v>
      </c>
      <c r="F28" s="42">
        <v>1.4</v>
      </c>
      <c r="G28" s="42">
        <v>2.2000000000000002</v>
      </c>
      <c r="H28" s="42">
        <v>2.2999999999999998</v>
      </c>
      <c r="I28" s="42">
        <v>2.2999999999999998</v>
      </c>
      <c r="J28" s="42">
        <v>2.2999999999999998</v>
      </c>
      <c r="K28" s="51" t="s">
        <v>114</v>
      </c>
      <c r="L28" s="10"/>
      <c r="M28" s="10"/>
      <c r="N28" s="10"/>
    </row>
    <row r="29" spans="1:14" s="7" customFormat="1" ht="45" x14ac:dyDescent="0.2">
      <c r="A29" s="40">
        <v>3</v>
      </c>
      <c r="B29" s="53" t="s">
        <v>82</v>
      </c>
      <c r="C29" s="42" t="s">
        <v>134</v>
      </c>
      <c r="D29" s="42" t="s">
        <v>34</v>
      </c>
      <c r="E29" s="42">
        <v>5.86</v>
      </c>
      <c r="F29" s="42">
        <v>5.86</v>
      </c>
      <c r="G29" s="42">
        <v>5.86</v>
      </c>
      <c r="H29" s="42">
        <v>5.86</v>
      </c>
      <c r="I29" s="42">
        <v>5.86</v>
      </c>
      <c r="J29" s="42">
        <v>5.86</v>
      </c>
      <c r="K29" s="51" t="s">
        <v>113</v>
      </c>
      <c r="L29" s="10"/>
      <c r="M29" s="10"/>
      <c r="N29" s="10"/>
    </row>
    <row r="30" spans="1:14" s="15" customFormat="1" ht="90" x14ac:dyDescent="0.2">
      <c r="A30" s="40">
        <v>4</v>
      </c>
      <c r="B30" s="53" t="s">
        <v>89</v>
      </c>
      <c r="C30" s="42" t="s">
        <v>134</v>
      </c>
      <c r="D30" s="42" t="s">
        <v>34</v>
      </c>
      <c r="E30" s="42">
        <v>6.2</v>
      </c>
      <c r="F30" s="42">
        <v>10</v>
      </c>
      <c r="G30" s="42">
        <v>2</v>
      </c>
      <c r="H30" s="42">
        <v>1.8</v>
      </c>
      <c r="I30" s="42">
        <v>0</v>
      </c>
      <c r="J30" s="42">
        <v>0</v>
      </c>
      <c r="K30" s="51" t="s">
        <v>115</v>
      </c>
      <c r="L30" s="10"/>
      <c r="M30" s="10"/>
      <c r="N30" s="10"/>
    </row>
    <row r="31" spans="1:14" s="15" customFormat="1" ht="47.25" customHeight="1" x14ac:dyDescent="0.2">
      <c r="A31" s="40">
        <v>5</v>
      </c>
      <c r="B31" s="53" t="s">
        <v>90</v>
      </c>
      <c r="C31" s="42" t="s">
        <v>134</v>
      </c>
      <c r="D31" s="42" t="s">
        <v>91</v>
      </c>
      <c r="E31" s="42" t="s">
        <v>92</v>
      </c>
      <c r="F31" s="42" t="s">
        <v>92</v>
      </c>
      <c r="G31" s="42" t="s">
        <v>92</v>
      </c>
      <c r="H31" s="42" t="s">
        <v>92</v>
      </c>
      <c r="I31" s="42" t="s">
        <v>92</v>
      </c>
      <c r="J31" s="42" t="s">
        <v>92</v>
      </c>
      <c r="K31" s="51" t="s">
        <v>112</v>
      </c>
      <c r="L31" s="10"/>
      <c r="M31" s="10"/>
      <c r="N31" s="10"/>
    </row>
    <row r="32" spans="1:14" x14ac:dyDescent="0.2">
      <c r="L32" s="6"/>
      <c r="M32" s="6"/>
      <c r="N32" s="6"/>
    </row>
    <row r="33" spans="12:14" x14ac:dyDescent="0.2">
      <c r="L33" s="6"/>
      <c r="M33" s="6"/>
      <c r="N33" s="6"/>
    </row>
    <row r="34" spans="12:14" x14ac:dyDescent="0.2">
      <c r="L34" s="6"/>
      <c r="M34" s="6"/>
      <c r="N34" s="6"/>
    </row>
    <row r="35" spans="12:14" x14ac:dyDescent="0.2">
      <c r="L35" s="6"/>
      <c r="M35" s="6"/>
      <c r="N35" s="6"/>
    </row>
  </sheetData>
  <mergeCells count="15">
    <mergeCell ref="A26:K26"/>
    <mergeCell ref="A24:K24"/>
    <mergeCell ref="A11:K11"/>
    <mergeCell ref="C8:C9"/>
    <mergeCell ref="D8:D9"/>
    <mergeCell ref="F8:K8"/>
    <mergeCell ref="G1:K1"/>
    <mergeCell ref="A3:K3"/>
    <mergeCell ref="E8:E9"/>
    <mergeCell ref="G2:K2"/>
    <mergeCell ref="A5:K5"/>
    <mergeCell ref="A4:N4"/>
    <mergeCell ref="A6:K6"/>
    <mergeCell ref="A8:A9"/>
    <mergeCell ref="B8:B9"/>
  </mergeCells>
  <phoneticPr fontId="2" type="noConversion"/>
  <pageMargins left="0.35433070866141736" right="0.19685039370078741" top="0.39370078740157483" bottom="0.39370078740157483" header="0.51181102362204722" footer="0.51181102362204722"/>
  <pageSetup paperSize="9" scale="66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view="pageBreakPreview" zoomScale="80" zoomScaleNormal="100" zoomScaleSheetLayoutView="80" workbookViewId="0">
      <selection activeCell="D1" sqref="D1:K1"/>
    </sheetView>
  </sheetViews>
  <sheetFormatPr defaultRowHeight="12.75" x14ac:dyDescent="0.2"/>
  <cols>
    <col min="1" max="1" width="6" style="55" customWidth="1"/>
    <col min="2" max="2" width="69" style="56" customWidth="1"/>
    <col min="3" max="3" width="29.140625" style="56" customWidth="1"/>
    <col min="4" max="4" width="25" style="56" customWidth="1"/>
    <col min="5" max="5" width="18.85546875" style="56" customWidth="1"/>
    <col min="6" max="6" width="19" style="56" customWidth="1"/>
    <col min="7" max="7" width="18.28515625" style="56" customWidth="1"/>
    <col min="8" max="8" width="19.42578125" style="56" customWidth="1"/>
    <col min="9" max="9" width="19.28515625" style="56" customWidth="1"/>
    <col min="10" max="10" width="18.140625" style="56" customWidth="1"/>
    <col min="11" max="11" width="20.28515625" style="56" customWidth="1"/>
    <col min="12" max="16384" width="9.140625" style="2"/>
  </cols>
  <sheetData>
    <row r="1" spans="1:18" ht="93" customHeight="1" x14ac:dyDescent="0.2">
      <c r="D1" s="57" t="s">
        <v>180</v>
      </c>
      <c r="E1" s="57"/>
      <c r="F1" s="57"/>
      <c r="G1" s="57"/>
      <c r="H1" s="57"/>
      <c r="I1" s="57"/>
      <c r="J1" s="57"/>
      <c r="K1" s="58"/>
      <c r="P1" s="22"/>
      <c r="Q1" s="22"/>
      <c r="R1" s="22"/>
    </row>
    <row r="2" spans="1:18" s="17" customFormat="1" ht="93" customHeight="1" x14ac:dyDescent="0.2">
      <c r="A2" s="55"/>
      <c r="B2" s="56"/>
      <c r="C2" s="56"/>
      <c r="D2" s="27" t="s">
        <v>121</v>
      </c>
      <c r="E2" s="27"/>
      <c r="F2" s="27"/>
      <c r="G2" s="27"/>
      <c r="H2" s="27"/>
      <c r="I2" s="27"/>
      <c r="J2" s="27"/>
      <c r="K2" s="28"/>
    </row>
    <row r="3" spans="1:18" ht="45.75" customHeight="1" x14ac:dyDescent="0.2">
      <c r="B3" s="31" t="s">
        <v>29</v>
      </c>
      <c r="C3" s="31"/>
      <c r="D3" s="31"/>
      <c r="E3" s="31"/>
      <c r="F3" s="31"/>
      <c r="G3" s="31"/>
      <c r="H3" s="31"/>
      <c r="I3" s="31"/>
      <c r="J3" s="31"/>
      <c r="K3" s="31"/>
    </row>
    <row r="4" spans="1:18" ht="15.75" x14ac:dyDescent="0.2">
      <c r="B4" s="59"/>
      <c r="C4" s="59"/>
      <c r="D4" s="31" t="s">
        <v>62</v>
      </c>
      <c r="E4" s="60"/>
      <c r="F4" s="60"/>
      <c r="G4" s="60"/>
      <c r="H4" s="59"/>
      <c r="I4" s="59"/>
      <c r="J4" s="59"/>
      <c r="K4" s="59"/>
    </row>
    <row r="5" spans="1:18" ht="15.75" x14ac:dyDescent="0.2"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8" ht="15.75" x14ac:dyDescent="0.2">
      <c r="A6" s="62" t="s">
        <v>3</v>
      </c>
      <c r="B6" s="62" t="s">
        <v>55</v>
      </c>
      <c r="C6" s="62" t="s">
        <v>2</v>
      </c>
      <c r="D6" s="62" t="s">
        <v>54</v>
      </c>
      <c r="E6" s="63" t="s">
        <v>56</v>
      </c>
      <c r="F6" s="64"/>
      <c r="G6" s="64"/>
      <c r="H6" s="64"/>
      <c r="I6" s="64"/>
      <c r="J6" s="64"/>
      <c r="K6" s="62" t="s">
        <v>57</v>
      </c>
    </row>
    <row r="7" spans="1:18" ht="102" customHeight="1" x14ac:dyDescent="0.2">
      <c r="A7" s="65"/>
      <c r="B7" s="65"/>
      <c r="C7" s="65"/>
      <c r="D7" s="65"/>
      <c r="E7" s="66" t="s">
        <v>32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65"/>
    </row>
    <row r="8" spans="1:18" s="11" customFormat="1" ht="47.25" customHeight="1" x14ac:dyDescent="0.2">
      <c r="A8" s="67" t="str">
        <f>'Приложение 4 (новое)'!A10:M10</f>
        <v xml:space="preserve">Подпрограмма     I  «Развитие имущественного комплекса»  
</v>
      </c>
      <c r="B8" s="37"/>
      <c r="C8" s="37"/>
      <c r="D8" s="37"/>
      <c r="E8" s="37"/>
      <c r="F8" s="37"/>
      <c r="G8" s="37"/>
      <c r="H8" s="37"/>
      <c r="I8" s="37"/>
      <c r="J8" s="37"/>
      <c r="K8" s="48"/>
    </row>
    <row r="9" spans="1:18" s="11" customFormat="1" ht="30" x14ac:dyDescent="0.2">
      <c r="A9" s="68">
        <v>1</v>
      </c>
      <c r="B9" s="69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70" t="s">
        <v>0</v>
      </c>
      <c r="D9" s="53"/>
      <c r="E9" s="71">
        <f>'Приложение 4 (новое)'!F17</f>
        <v>0</v>
      </c>
      <c r="F9" s="71">
        <f>'Приложение 4 (новое)'!G17</f>
        <v>0</v>
      </c>
      <c r="G9" s="71">
        <f>'Приложение 4 (новое)'!H17</f>
        <v>0</v>
      </c>
      <c r="H9" s="71">
        <f>'Приложение 4 (новое)'!I17</f>
        <v>0</v>
      </c>
      <c r="I9" s="71">
        <f>'Приложение 4 (новое)'!J17</f>
        <v>0</v>
      </c>
      <c r="J9" s="71">
        <f>'Приложение 4 (новое)'!K17</f>
        <v>0</v>
      </c>
      <c r="K9" s="72"/>
    </row>
    <row r="10" spans="1:18" s="11" customFormat="1" ht="30" x14ac:dyDescent="0.2">
      <c r="A10" s="68"/>
      <c r="B10" s="73"/>
      <c r="C10" s="70" t="s">
        <v>6</v>
      </c>
      <c r="D10" s="53"/>
      <c r="E10" s="71">
        <f>'Приложение 4 (новое)'!F18</f>
        <v>0</v>
      </c>
      <c r="F10" s="71">
        <f>'Приложение 4 (новое)'!G18</f>
        <v>0</v>
      </c>
      <c r="G10" s="71">
        <f>'Приложение 4 (новое)'!H18</f>
        <v>0</v>
      </c>
      <c r="H10" s="71">
        <f>'Приложение 4 (новое)'!I18</f>
        <v>0</v>
      </c>
      <c r="I10" s="71">
        <f>'Приложение 4 (новое)'!J18</f>
        <v>0</v>
      </c>
      <c r="J10" s="71">
        <f>'Приложение 4 (новое)'!K18</f>
        <v>0</v>
      </c>
      <c r="K10" s="74"/>
    </row>
    <row r="11" spans="1:18" s="11" customFormat="1" ht="75" x14ac:dyDescent="0.2">
      <c r="A11" s="68"/>
      <c r="B11" s="73"/>
      <c r="C11" s="70" t="s">
        <v>15</v>
      </c>
      <c r="D11" s="53" t="s">
        <v>49</v>
      </c>
      <c r="E11" s="71">
        <f>'Приложение 4 (новое)'!F19</f>
        <v>259385.69999999998</v>
      </c>
      <c r="F11" s="71">
        <f>'Приложение 4 (новое)'!G19</f>
        <v>38586.299999999988</v>
      </c>
      <c r="G11" s="71">
        <f>'Приложение 4 (новое)'!H19</f>
        <v>154844.4</v>
      </c>
      <c r="H11" s="71">
        <f>'Приложение 4 (новое)'!I19</f>
        <v>21985</v>
      </c>
      <c r="I11" s="71">
        <f>'Приложение 4 (новое)'!J19</f>
        <v>21985</v>
      </c>
      <c r="J11" s="71">
        <f>'Приложение 4 (новое)'!K19</f>
        <v>21985</v>
      </c>
      <c r="K11" s="74"/>
    </row>
    <row r="12" spans="1:18" s="11" customFormat="1" ht="15" x14ac:dyDescent="0.2">
      <c r="A12" s="68"/>
      <c r="B12" s="75"/>
      <c r="C12" s="70" t="s">
        <v>23</v>
      </c>
      <c r="D12" s="53"/>
      <c r="E12" s="71">
        <f>'Приложение 4 (новое)'!F20</f>
        <v>0</v>
      </c>
      <c r="F12" s="71">
        <f>'Приложение 4 (новое)'!G20</f>
        <v>0</v>
      </c>
      <c r="G12" s="71">
        <f>'Приложение 4 (новое)'!H20</f>
        <v>0</v>
      </c>
      <c r="H12" s="71">
        <f>'Приложение 4 (новое)'!I20</f>
        <v>0</v>
      </c>
      <c r="I12" s="71">
        <f>'Приложение 4 (новое)'!J20</f>
        <v>0</v>
      </c>
      <c r="J12" s="71">
        <f>'Приложение 4 (новое)'!K20</f>
        <v>0</v>
      </c>
      <c r="K12" s="76"/>
    </row>
    <row r="13" spans="1:18" s="11" customFormat="1" ht="30" x14ac:dyDescent="0.2">
      <c r="A13" s="74">
        <f>A9+1</f>
        <v>2</v>
      </c>
      <c r="B13" s="77" t="str">
        <f>'Приложение 4 (новое)'!B21</f>
        <v>Мероприятие 02.02 
Взносы на капитальный ремонт общего имущества многоквартирных домов</v>
      </c>
      <c r="C13" s="53" t="s">
        <v>0</v>
      </c>
      <c r="D13" s="53"/>
      <c r="E13" s="71">
        <f>'Приложение 4 (новое)'!F22</f>
        <v>0</v>
      </c>
      <c r="F13" s="71">
        <f>'Приложение 4 (новое)'!G22</f>
        <v>0</v>
      </c>
      <c r="G13" s="71">
        <f>'Приложение 4 (новое)'!H22</f>
        <v>0</v>
      </c>
      <c r="H13" s="71">
        <f>'Приложение 4 (новое)'!I22</f>
        <v>0</v>
      </c>
      <c r="I13" s="71">
        <f>'Приложение 4 (новое)'!J22</f>
        <v>0</v>
      </c>
      <c r="J13" s="71">
        <f>'Приложение 4 (новое)'!K22</f>
        <v>0</v>
      </c>
      <c r="K13" s="72"/>
    </row>
    <row r="14" spans="1:18" s="11" customFormat="1" ht="30" x14ac:dyDescent="0.2">
      <c r="A14" s="74"/>
      <c r="B14" s="78"/>
      <c r="C14" s="53" t="s">
        <v>6</v>
      </c>
      <c r="D14" s="53"/>
      <c r="E14" s="71">
        <f>'Приложение 4 (новое)'!F23</f>
        <v>0</v>
      </c>
      <c r="F14" s="71">
        <f>'Приложение 4 (новое)'!G23</f>
        <v>0</v>
      </c>
      <c r="G14" s="71">
        <f>'Приложение 4 (новое)'!H23</f>
        <v>0</v>
      </c>
      <c r="H14" s="71">
        <f>'Приложение 4 (новое)'!I23</f>
        <v>0</v>
      </c>
      <c r="I14" s="71">
        <f>'Приложение 4 (новое)'!J23</f>
        <v>0</v>
      </c>
      <c r="J14" s="71">
        <f>'Приложение 4 (новое)'!K23</f>
        <v>0</v>
      </c>
      <c r="K14" s="74"/>
    </row>
    <row r="15" spans="1:18" s="11" customFormat="1" ht="105" x14ac:dyDescent="0.2">
      <c r="A15" s="74"/>
      <c r="B15" s="78"/>
      <c r="C15" s="53" t="s">
        <v>15</v>
      </c>
      <c r="D15" s="53" t="s">
        <v>93</v>
      </c>
      <c r="E15" s="71">
        <f>'Приложение 4 (новое)'!F24</f>
        <v>132298</v>
      </c>
      <c r="F15" s="71">
        <f>'Приложение 4 (новое)'!G24</f>
        <v>20418</v>
      </c>
      <c r="G15" s="71">
        <f>'Приложение 4 (новое)'!H24</f>
        <v>27970</v>
      </c>
      <c r="H15" s="71">
        <f>'Приложение 4 (новое)'!I24</f>
        <v>27970</v>
      </c>
      <c r="I15" s="71">
        <f>'Приложение 4 (новое)'!J24</f>
        <v>27970</v>
      </c>
      <c r="J15" s="71">
        <f>'Приложение 4 (новое)'!K24</f>
        <v>27970</v>
      </c>
      <c r="K15" s="74"/>
    </row>
    <row r="16" spans="1:18" s="11" customFormat="1" ht="15" x14ac:dyDescent="0.2">
      <c r="A16" s="76"/>
      <c r="B16" s="79"/>
      <c r="C16" s="53" t="s">
        <v>23</v>
      </c>
      <c r="D16" s="53"/>
      <c r="E16" s="71">
        <f>'Приложение 4 (новое)'!F25</f>
        <v>0</v>
      </c>
      <c r="F16" s="71">
        <f>'Приложение 4 (новое)'!G25</f>
        <v>0</v>
      </c>
      <c r="G16" s="71">
        <f>'Приложение 4 (новое)'!H25</f>
        <v>0</v>
      </c>
      <c r="H16" s="71">
        <f>'Приложение 4 (новое)'!I25</f>
        <v>0</v>
      </c>
      <c r="I16" s="71">
        <f>'Приложение 4 (новое)'!J25</f>
        <v>0</v>
      </c>
      <c r="J16" s="71">
        <f>'Приложение 4 (новое)'!K25</f>
        <v>0</v>
      </c>
      <c r="K16" s="76"/>
    </row>
    <row r="17" spans="1:11" s="11" customFormat="1" ht="30" x14ac:dyDescent="0.2">
      <c r="A17" s="74">
        <f>A13+1</f>
        <v>3</v>
      </c>
      <c r="B17" s="77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53" t="s">
        <v>0</v>
      </c>
      <c r="D17" s="53"/>
      <c r="E17" s="71">
        <f>'Приложение 4 (новое)'!F27</f>
        <v>0</v>
      </c>
      <c r="F17" s="71">
        <f>'Приложение 4 (новое)'!G27</f>
        <v>0</v>
      </c>
      <c r="G17" s="71">
        <f>'Приложение 4 (новое)'!H27</f>
        <v>0</v>
      </c>
      <c r="H17" s="71">
        <f>'Приложение 4 (новое)'!I27</f>
        <v>0</v>
      </c>
      <c r="I17" s="71">
        <f>'Приложение 4 (новое)'!J27</f>
        <v>0</v>
      </c>
      <c r="J17" s="71">
        <f>'Приложение 4 (новое)'!K27</f>
        <v>0</v>
      </c>
      <c r="K17" s="72"/>
    </row>
    <row r="18" spans="1:11" s="11" customFormat="1" ht="30" x14ac:dyDescent="0.2">
      <c r="A18" s="74"/>
      <c r="B18" s="78"/>
      <c r="C18" s="53" t="s">
        <v>6</v>
      </c>
      <c r="D18" s="53"/>
      <c r="E18" s="71">
        <f>'Приложение 4 (новое)'!F28</f>
        <v>0</v>
      </c>
      <c r="F18" s="71">
        <f>'Приложение 4 (новое)'!G28</f>
        <v>0</v>
      </c>
      <c r="G18" s="71">
        <f>'Приложение 4 (новое)'!H28</f>
        <v>0</v>
      </c>
      <c r="H18" s="71">
        <f>'Приложение 4 (новое)'!I28</f>
        <v>0</v>
      </c>
      <c r="I18" s="71">
        <f>'Приложение 4 (новое)'!J28</f>
        <v>0</v>
      </c>
      <c r="J18" s="71">
        <f>'Приложение 4 (новое)'!K28</f>
        <v>0</v>
      </c>
      <c r="K18" s="74"/>
    </row>
    <row r="19" spans="1:11" s="11" customFormat="1" ht="75" x14ac:dyDescent="0.2">
      <c r="A19" s="74"/>
      <c r="B19" s="78"/>
      <c r="C19" s="53" t="s">
        <v>15</v>
      </c>
      <c r="D19" s="53" t="s">
        <v>49</v>
      </c>
      <c r="E19" s="71">
        <f>'Приложение 4 (новое)'!F29</f>
        <v>1200</v>
      </c>
      <c r="F19" s="71">
        <f>'Приложение 4 (новое)'!G29</f>
        <v>0</v>
      </c>
      <c r="G19" s="71">
        <f>'Приложение 4 (новое)'!H29</f>
        <v>300</v>
      </c>
      <c r="H19" s="71">
        <f>'Приложение 4 (новое)'!I29</f>
        <v>300</v>
      </c>
      <c r="I19" s="71">
        <f>'Приложение 4 (новое)'!J29</f>
        <v>300</v>
      </c>
      <c r="J19" s="71">
        <f>'Приложение 4 (новое)'!K29</f>
        <v>300</v>
      </c>
      <c r="K19" s="74"/>
    </row>
    <row r="20" spans="1:11" s="11" customFormat="1" ht="15" x14ac:dyDescent="0.2">
      <c r="A20" s="76"/>
      <c r="B20" s="79"/>
      <c r="C20" s="53" t="s">
        <v>23</v>
      </c>
      <c r="D20" s="53"/>
      <c r="E20" s="71">
        <f>'Приложение 4 (новое)'!F30</f>
        <v>0</v>
      </c>
      <c r="F20" s="71">
        <f>'Приложение 4 (новое)'!G30</f>
        <v>0</v>
      </c>
      <c r="G20" s="71">
        <f>'Приложение 4 (новое)'!H30</f>
        <v>0</v>
      </c>
      <c r="H20" s="71">
        <f>'Приложение 4 (новое)'!I30</f>
        <v>0</v>
      </c>
      <c r="I20" s="71">
        <f>'Приложение 4 (новое)'!J30</f>
        <v>0</v>
      </c>
      <c r="J20" s="71">
        <f>'Приложение 4 (новое)'!K30</f>
        <v>0</v>
      </c>
      <c r="K20" s="76"/>
    </row>
    <row r="21" spans="1:11" s="11" customFormat="1" ht="30" x14ac:dyDescent="0.2">
      <c r="A21" s="74">
        <f>A17+1</f>
        <v>4</v>
      </c>
      <c r="B21" s="77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53" t="s">
        <v>0</v>
      </c>
      <c r="D21" s="53"/>
      <c r="E21" s="71">
        <f>'Приложение 4 (новое)'!F37</f>
        <v>0</v>
      </c>
      <c r="F21" s="71">
        <f>'Приложение 4 (новое)'!G37</f>
        <v>0</v>
      </c>
      <c r="G21" s="71">
        <f>'Приложение 4 (новое)'!H37</f>
        <v>0</v>
      </c>
      <c r="H21" s="71">
        <f>'Приложение 4 (новое)'!I37</f>
        <v>0</v>
      </c>
      <c r="I21" s="71">
        <f>'Приложение 4 (новое)'!J37</f>
        <v>0</v>
      </c>
      <c r="J21" s="71">
        <f>'Приложение 4 (новое)'!K37</f>
        <v>0</v>
      </c>
      <c r="K21" s="72"/>
    </row>
    <row r="22" spans="1:11" s="11" customFormat="1" ht="30" x14ac:dyDescent="0.2">
      <c r="A22" s="74"/>
      <c r="B22" s="78"/>
      <c r="C22" s="53" t="s">
        <v>6</v>
      </c>
      <c r="D22" s="53"/>
      <c r="E22" s="71">
        <f>'Приложение 4 (новое)'!F38</f>
        <v>16309</v>
      </c>
      <c r="F22" s="71">
        <f>'Приложение 4 (новое)'!G38</f>
        <v>16309</v>
      </c>
      <c r="G22" s="71">
        <f>'Приложение 4 (новое)'!H38</f>
        <v>0</v>
      </c>
      <c r="H22" s="71">
        <f>'Приложение 4 (новое)'!I38</f>
        <v>0</v>
      </c>
      <c r="I22" s="71">
        <f>'Приложение 4 (новое)'!J38</f>
        <v>0</v>
      </c>
      <c r="J22" s="71">
        <f>'Приложение 4 (новое)'!K38</f>
        <v>0</v>
      </c>
      <c r="K22" s="74"/>
    </row>
    <row r="23" spans="1:11" s="11" customFormat="1" ht="75" x14ac:dyDescent="0.2">
      <c r="A23" s="74"/>
      <c r="B23" s="78"/>
      <c r="C23" s="53" t="s">
        <v>15</v>
      </c>
      <c r="D23" s="53" t="s">
        <v>49</v>
      </c>
      <c r="E23" s="71">
        <f>'Приложение 4 (новое)'!F39</f>
        <v>8204.6</v>
      </c>
      <c r="F23" s="71">
        <f>'Приложение 4 (новое)'!G39</f>
        <v>8204.6</v>
      </c>
      <c r="G23" s="71">
        <f>'Приложение 4 (новое)'!H39</f>
        <v>0</v>
      </c>
      <c r="H23" s="71">
        <f>'Приложение 4 (новое)'!I39</f>
        <v>0</v>
      </c>
      <c r="I23" s="71">
        <f>'Приложение 4 (новое)'!J39</f>
        <v>0</v>
      </c>
      <c r="J23" s="71">
        <f>'Приложение 4 (новое)'!K39</f>
        <v>0</v>
      </c>
      <c r="K23" s="74"/>
    </row>
    <row r="24" spans="1:11" s="11" customFormat="1" ht="15" x14ac:dyDescent="0.2">
      <c r="A24" s="76"/>
      <c r="B24" s="79"/>
      <c r="C24" s="53" t="s">
        <v>23</v>
      </c>
      <c r="D24" s="53"/>
      <c r="E24" s="71">
        <f>'Приложение 4 (новое)'!F40</f>
        <v>0</v>
      </c>
      <c r="F24" s="71">
        <f>'Приложение 4 (новое)'!G40</f>
        <v>0</v>
      </c>
      <c r="G24" s="71">
        <f>'Приложение 4 (новое)'!H40</f>
        <v>0</v>
      </c>
      <c r="H24" s="71">
        <f>'Приложение 4 (новое)'!I40</f>
        <v>0</v>
      </c>
      <c r="I24" s="71">
        <f>'Приложение 4 (новое)'!J40</f>
        <v>0</v>
      </c>
      <c r="J24" s="71">
        <f>'Приложение 4 (новое)'!K40</f>
        <v>0</v>
      </c>
      <c r="K24" s="76"/>
    </row>
    <row r="25" spans="1:11" s="11" customFormat="1" ht="30" x14ac:dyDescent="0.2">
      <c r="A25" s="74">
        <f>A21+1</f>
        <v>5</v>
      </c>
      <c r="B25" s="77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53" t="s">
        <v>0</v>
      </c>
      <c r="D25" s="53"/>
      <c r="E25" s="71">
        <f>'Приложение 4 (новое)'!F47</f>
        <v>0</v>
      </c>
      <c r="F25" s="71">
        <f>'Приложение 4 (новое)'!G47</f>
        <v>0</v>
      </c>
      <c r="G25" s="71">
        <f>'Приложение 4 (новое)'!H47</f>
        <v>0</v>
      </c>
      <c r="H25" s="71">
        <f>'Приложение 4 (новое)'!I47</f>
        <v>0</v>
      </c>
      <c r="I25" s="71">
        <f>'Приложение 4 (новое)'!J47</f>
        <v>0</v>
      </c>
      <c r="J25" s="71">
        <f>'Приложение 4 (новое)'!K47</f>
        <v>0</v>
      </c>
      <c r="K25" s="72"/>
    </row>
    <row r="26" spans="1:11" s="11" customFormat="1" ht="30" x14ac:dyDescent="0.2">
      <c r="A26" s="74"/>
      <c r="B26" s="78"/>
      <c r="C26" s="53" t="s">
        <v>6</v>
      </c>
      <c r="D26" s="53"/>
      <c r="E26" s="71">
        <f>'Приложение 4 (новое)'!F48</f>
        <v>0</v>
      </c>
      <c r="F26" s="71">
        <f>'Приложение 4 (новое)'!G48</f>
        <v>0</v>
      </c>
      <c r="G26" s="71">
        <f>'Приложение 4 (новое)'!H48</f>
        <v>0</v>
      </c>
      <c r="H26" s="71">
        <f>'Приложение 4 (новое)'!I48</f>
        <v>0</v>
      </c>
      <c r="I26" s="71">
        <f>'Приложение 4 (новое)'!J48</f>
        <v>0</v>
      </c>
      <c r="J26" s="71">
        <f>'Приложение 4 (новое)'!K48</f>
        <v>0</v>
      </c>
      <c r="K26" s="74"/>
    </row>
    <row r="27" spans="1:11" s="11" customFormat="1" ht="75" x14ac:dyDescent="0.2">
      <c r="A27" s="74"/>
      <c r="B27" s="78"/>
      <c r="C27" s="53" t="s">
        <v>15</v>
      </c>
      <c r="D27" s="53" t="s">
        <v>49</v>
      </c>
      <c r="E27" s="71">
        <f>'Приложение 4 (новое)'!F49</f>
        <v>280582.59999999998</v>
      </c>
      <c r="F27" s="71">
        <f>'Приложение 4 (новое)'!G49</f>
        <v>51118.6</v>
      </c>
      <c r="G27" s="71">
        <f>'Приложение 4 (новое)'!H49</f>
        <v>57366</v>
      </c>
      <c r="H27" s="71">
        <f>'Приложение 4 (новое)'!I49</f>
        <v>57366</v>
      </c>
      <c r="I27" s="71">
        <f>'Приложение 4 (новое)'!J49</f>
        <v>57366</v>
      </c>
      <c r="J27" s="71">
        <f>'Приложение 4 (новое)'!K49</f>
        <v>57366</v>
      </c>
      <c r="K27" s="74"/>
    </row>
    <row r="28" spans="1:11" s="11" customFormat="1" ht="15" x14ac:dyDescent="0.2">
      <c r="A28" s="76"/>
      <c r="B28" s="79"/>
      <c r="C28" s="53" t="s">
        <v>23</v>
      </c>
      <c r="D28" s="53"/>
      <c r="E28" s="71">
        <f>'Приложение 4 (новое)'!F50</f>
        <v>0</v>
      </c>
      <c r="F28" s="71">
        <f>'Приложение 4 (новое)'!G50</f>
        <v>0</v>
      </c>
      <c r="G28" s="71">
        <f>'Приложение 4 (новое)'!H50</f>
        <v>0</v>
      </c>
      <c r="H28" s="71">
        <f>'Приложение 4 (новое)'!I50</f>
        <v>0</v>
      </c>
      <c r="I28" s="71">
        <f>'Приложение 4 (новое)'!J50</f>
        <v>0</v>
      </c>
      <c r="J28" s="71">
        <f>'Приложение 4 (новое)'!K50</f>
        <v>0</v>
      </c>
      <c r="K28" s="76"/>
    </row>
    <row r="29" spans="1:11" ht="23.25" customHeight="1" x14ac:dyDescent="0.2">
      <c r="A29" s="67" t="str">
        <f>'Приложение 4 (новое)'!A56:M56</f>
        <v>Подпрограмма     III  «Совершенствование муниципальной службы Московской области»</v>
      </c>
      <c r="B29" s="37"/>
      <c r="C29" s="37"/>
      <c r="D29" s="37"/>
      <c r="E29" s="37"/>
      <c r="F29" s="37"/>
      <c r="G29" s="37"/>
      <c r="H29" s="37"/>
      <c r="I29" s="37"/>
      <c r="J29" s="37"/>
      <c r="K29" s="48"/>
    </row>
    <row r="30" spans="1:11" ht="30" x14ac:dyDescent="0.2">
      <c r="A30" s="72">
        <v>1</v>
      </c>
      <c r="B30" s="69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53" t="s">
        <v>0</v>
      </c>
      <c r="D30" s="53"/>
      <c r="E30" s="80">
        <f>'Приложение 4 (новое)'!F63</f>
        <v>0</v>
      </c>
      <c r="F30" s="80">
        <f>'Приложение 4 (новое)'!G63</f>
        <v>0</v>
      </c>
      <c r="G30" s="80">
        <f>'Приложение 4 (новое)'!H63</f>
        <v>0</v>
      </c>
      <c r="H30" s="80">
        <f>'Приложение 4 (новое)'!I63</f>
        <v>0</v>
      </c>
      <c r="I30" s="80">
        <f>'Приложение 4 (новое)'!J63</f>
        <v>0</v>
      </c>
      <c r="J30" s="80">
        <f>'Приложение 4 (новое)'!K63</f>
        <v>0</v>
      </c>
      <c r="K30" s="77"/>
    </row>
    <row r="31" spans="1:11" ht="30" x14ac:dyDescent="0.2">
      <c r="A31" s="74"/>
      <c r="B31" s="73"/>
      <c r="C31" s="53" t="s">
        <v>6</v>
      </c>
      <c r="D31" s="53"/>
      <c r="E31" s="80">
        <f>'Приложение 4 (новое)'!F64</f>
        <v>0</v>
      </c>
      <c r="F31" s="80">
        <f>'Приложение 4 (новое)'!G64</f>
        <v>0</v>
      </c>
      <c r="G31" s="80">
        <f>'Приложение 4 (новое)'!H64</f>
        <v>0</v>
      </c>
      <c r="H31" s="80">
        <f>'Приложение 4 (новое)'!I64</f>
        <v>0</v>
      </c>
      <c r="I31" s="80">
        <f>'Приложение 4 (новое)'!J64</f>
        <v>0</v>
      </c>
      <c r="J31" s="80">
        <f>'Приложение 4 (новое)'!K64</f>
        <v>0</v>
      </c>
      <c r="K31" s="78"/>
    </row>
    <row r="32" spans="1:11" ht="60" x14ac:dyDescent="0.2">
      <c r="A32" s="74"/>
      <c r="B32" s="73"/>
      <c r="C32" s="53" t="s">
        <v>15</v>
      </c>
      <c r="D32" s="53" t="s">
        <v>33</v>
      </c>
      <c r="E32" s="80">
        <f>'Приложение 4 (новое)'!F65</f>
        <v>1620</v>
      </c>
      <c r="F32" s="80">
        <f>'Приложение 4 (новое)'!G65</f>
        <v>420</v>
      </c>
      <c r="G32" s="80">
        <f>'Приложение 4 (новое)'!H65</f>
        <v>300</v>
      </c>
      <c r="H32" s="80">
        <f>'Приложение 4 (новое)'!I65</f>
        <v>300</v>
      </c>
      <c r="I32" s="80">
        <f>'Приложение 4 (новое)'!J65</f>
        <v>300</v>
      </c>
      <c r="J32" s="80">
        <f>'Приложение 4 (новое)'!K65</f>
        <v>300</v>
      </c>
      <c r="K32" s="78"/>
    </row>
    <row r="33" spans="1:11" ht="15" x14ac:dyDescent="0.2">
      <c r="A33" s="76"/>
      <c r="B33" s="75"/>
      <c r="C33" s="53" t="s">
        <v>23</v>
      </c>
      <c r="D33" s="53"/>
      <c r="E33" s="80">
        <f>'Приложение 4 (новое)'!F66</f>
        <v>0</v>
      </c>
      <c r="F33" s="80">
        <f>'Приложение 4 (новое)'!G66</f>
        <v>0</v>
      </c>
      <c r="G33" s="80">
        <f>'Приложение 4 (новое)'!H66</f>
        <v>0</v>
      </c>
      <c r="H33" s="80">
        <f>'Приложение 4 (новое)'!I66</f>
        <v>0</v>
      </c>
      <c r="I33" s="80">
        <f>'Приложение 4 (новое)'!J66</f>
        <v>0</v>
      </c>
      <c r="J33" s="80">
        <f>'Приложение 4 (новое)'!K66</f>
        <v>0</v>
      </c>
      <c r="K33" s="79"/>
    </row>
    <row r="34" spans="1:11" ht="30" x14ac:dyDescent="0.2">
      <c r="A34" s="72">
        <f>A30+1</f>
        <v>2</v>
      </c>
      <c r="B34" s="77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53" t="s">
        <v>0</v>
      </c>
      <c r="D34" s="53"/>
      <c r="E34" s="80">
        <f>'Приложение 4 (новое)'!F68</f>
        <v>0</v>
      </c>
      <c r="F34" s="80">
        <f>'Приложение 4 (новое)'!G68</f>
        <v>0</v>
      </c>
      <c r="G34" s="80">
        <f>'Приложение 4 (новое)'!H68</f>
        <v>0</v>
      </c>
      <c r="H34" s="80">
        <f>'Приложение 4 (новое)'!I68</f>
        <v>0</v>
      </c>
      <c r="I34" s="80">
        <f>'Приложение 4 (новое)'!J68</f>
        <v>0</v>
      </c>
      <c r="J34" s="80">
        <f>'Приложение 4 (новое)'!K68</f>
        <v>0</v>
      </c>
      <c r="K34" s="77"/>
    </row>
    <row r="35" spans="1:11" ht="30" x14ac:dyDescent="0.2">
      <c r="A35" s="74"/>
      <c r="B35" s="78"/>
      <c r="C35" s="53" t="s">
        <v>6</v>
      </c>
      <c r="D35" s="53"/>
      <c r="E35" s="80">
        <f>'Приложение 4 (новое)'!F69</f>
        <v>0</v>
      </c>
      <c r="F35" s="80">
        <f>'Приложение 4 (новое)'!G69</f>
        <v>0</v>
      </c>
      <c r="G35" s="80">
        <f>'Приложение 4 (новое)'!H69</f>
        <v>0</v>
      </c>
      <c r="H35" s="80">
        <f>'Приложение 4 (новое)'!I69</f>
        <v>0</v>
      </c>
      <c r="I35" s="80">
        <f>'Приложение 4 (новое)'!J69</f>
        <v>0</v>
      </c>
      <c r="J35" s="80">
        <f>'Приложение 4 (новое)'!K69</f>
        <v>0</v>
      </c>
      <c r="K35" s="78"/>
    </row>
    <row r="36" spans="1:11" ht="60" x14ac:dyDescent="0.2">
      <c r="A36" s="74"/>
      <c r="B36" s="78"/>
      <c r="C36" s="53" t="s">
        <v>15</v>
      </c>
      <c r="D36" s="53" t="s">
        <v>33</v>
      </c>
      <c r="E36" s="80">
        <f>'Приложение 4 (новое)'!F70</f>
        <v>1380</v>
      </c>
      <c r="F36" s="80">
        <f>'Приложение 4 (новое)'!G70</f>
        <v>180</v>
      </c>
      <c r="G36" s="80">
        <f>'Приложение 4 (новое)'!H70</f>
        <v>300</v>
      </c>
      <c r="H36" s="80">
        <f>'Приложение 4 (новое)'!I70</f>
        <v>300</v>
      </c>
      <c r="I36" s="80">
        <f>'Приложение 4 (новое)'!J70</f>
        <v>300</v>
      </c>
      <c r="J36" s="80">
        <f>'Приложение 4 (новое)'!K70</f>
        <v>300</v>
      </c>
      <c r="K36" s="78"/>
    </row>
    <row r="37" spans="1:11" ht="15" x14ac:dyDescent="0.2">
      <c r="A37" s="76"/>
      <c r="B37" s="79"/>
      <c r="C37" s="53" t="s">
        <v>23</v>
      </c>
      <c r="D37" s="53"/>
      <c r="E37" s="80">
        <f>'Приложение 4 (новое)'!F71</f>
        <v>0</v>
      </c>
      <c r="F37" s="80">
        <f>'Приложение 4 (новое)'!G71</f>
        <v>0</v>
      </c>
      <c r="G37" s="80">
        <f>'Приложение 4 (новое)'!H71</f>
        <v>0</v>
      </c>
      <c r="H37" s="80">
        <f>'Приложение 4 (новое)'!I71</f>
        <v>0</v>
      </c>
      <c r="I37" s="80">
        <f>'Приложение 4 (новое)'!J71</f>
        <v>0</v>
      </c>
      <c r="J37" s="80">
        <f>'Приложение 4 (новое)'!K71</f>
        <v>0</v>
      </c>
      <c r="K37" s="79"/>
    </row>
    <row r="38" spans="1:11" ht="32.25" customHeight="1" x14ac:dyDescent="0.2">
      <c r="A38" s="67" t="str">
        <f>'Приложение 4 (новое)'!A77:M77</f>
        <v>Подпрограмма     IV  «Управление муниципальными финансами »</v>
      </c>
      <c r="B38" s="37"/>
      <c r="C38" s="37"/>
      <c r="D38" s="37"/>
      <c r="E38" s="37"/>
      <c r="F38" s="37"/>
      <c r="G38" s="37"/>
      <c r="H38" s="37"/>
      <c r="I38" s="37"/>
      <c r="J38" s="37"/>
      <c r="K38" s="48"/>
    </row>
    <row r="39" spans="1:11" ht="30" x14ac:dyDescent="0.2">
      <c r="A39" s="72">
        <v>1</v>
      </c>
      <c r="B39" s="69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53" t="s">
        <v>0</v>
      </c>
      <c r="D39" s="53"/>
      <c r="E39" s="81" t="str">
        <f>'Приложение 4 (новое)'!E83</f>
        <v>В пределах средств, выделенных на обеспечение деятельности</v>
      </c>
      <c r="F39" s="82"/>
      <c r="G39" s="82"/>
      <c r="H39" s="82"/>
      <c r="I39" s="82"/>
      <c r="J39" s="83"/>
      <c r="K39" s="77"/>
    </row>
    <row r="40" spans="1:11" ht="30" x14ac:dyDescent="0.2">
      <c r="A40" s="74"/>
      <c r="B40" s="73"/>
      <c r="C40" s="53" t="s">
        <v>6</v>
      </c>
      <c r="D40" s="53"/>
      <c r="E40" s="84"/>
      <c r="F40" s="85"/>
      <c r="G40" s="85"/>
      <c r="H40" s="85"/>
      <c r="I40" s="85"/>
      <c r="J40" s="86"/>
      <c r="K40" s="78"/>
    </row>
    <row r="41" spans="1:11" ht="45" x14ac:dyDescent="0.2">
      <c r="A41" s="74"/>
      <c r="B41" s="73"/>
      <c r="C41" s="53" t="s">
        <v>15</v>
      </c>
      <c r="D41" s="53"/>
      <c r="E41" s="84"/>
      <c r="F41" s="85"/>
      <c r="G41" s="85"/>
      <c r="H41" s="85"/>
      <c r="I41" s="85"/>
      <c r="J41" s="86"/>
      <c r="K41" s="78"/>
    </row>
    <row r="42" spans="1:11" ht="15" x14ac:dyDescent="0.2">
      <c r="A42" s="76"/>
      <c r="B42" s="75"/>
      <c r="C42" s="53" t="s">
        <v>23</v>
      </c>
      <c r="D42" s="53"/>
      <c r="E42" s="87"/>
      <c r="F42" s="88"/>
      <c r="G42" s="88"/>
      <c r="H42" s="88"/>
      <c r="I42" s="88"/>
      <c r="J42" s="89"/>
      <c r="K42" s="79"/>
    </row>
    <row r="43" spans="1:11" ht="30" x14ac:dyDescent="0.2">
      <c r="A43" s="72">
        <f>A39+1</f>
        <v>2</v>
      </c>
      <c r="B43" s="77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53" t="s">
        <v>0</v>
      </c>
      <c r="D43" s="53"/>
      <c r="E43" s="81" t="str">
        <f>'Приложение 4 (новое)'!E88</f>
        <v>В пределах средств, выделенных на обеспечение деятельности</v>
      </c>
      <c r="F43" s="82"/>
      <c r="G43" s="82"/>
      <c r="H43" s="82"/>
      <c r="I43" s="82"/>
      <c r="J43" s="83"/>
      <c r="K43" s="77"/>
    </row>
    <row r="44" spans="1:11" ht="30" x14ac:dyDescent="0.2">
      <c r="A44" s="74"/>
      <c r="B44" s="78"/>
      <c r="C44" s="53" t="s">
        <v>6</v>
      </c>
      <c r="D44" s="53"/>
      <c r="E44" s="84"/>
      <c r="F44" s="85"/>
      <c r="G44" s="85"/>
      <c r="H44" s="85"/>
      <c r="I44" s="85"/>
      <c r="J44" s="86"/>
      <c r="K44" s="78"/>
    </row>
    <row r="45" spans="1:11" ht="45" x14ac:dyDescent="0.2">
      <c r="A45" s="74"/>
      <c r="B45" s="78"/>
      <c r="C45" s="53" t="s">
        <v>15</v>
      </c>
      <c r="D45" s="53"/>
      <c r="E45" s="84"/>
      <c r="F45" s="85"/>
      <c r="G45" s="85"/>
      <c r="H45" s="85"/>
      <c r="I45" s="85"/>
      <c r="J45" s="86"/>
      <c r="K45" s="78"/>
    </row>
    <row r="46" spans="1:11" ht="15" x14ac:dyDescent="0.2">
      <c r="A46" s="76"/>
      <c r="B46" s="79"/>
      <c r="C46" s="53" t="s">
        <v>23</v>
      </c>
      <c r="D46" s="53"/>
      <c r="E46" s="87"/>
      <c r="F46" s="88"/>
      <c r="G46" s="88"/>
      <c r="H46" s="88"/>
      <c r="I46" s="88"/>
      <c r="J46" s="89"/>
      <c r="K46" s="79"/>
    </row>
    <row r="47" spans="1:11" ht="30" x14ac:dyDescent="0.2">
      <c r="A47" s="72">
        <f>A43+1</f>
        <v>3</v>
      </c>
      <c r="B47" s="77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53" t="s">
        <v>0</v>
      </c>
      <c r="D47" s="53"/>
      <c r="E47" s="81" t="str">
        <f>'Приложение 4 (новое)'!E93</f>
        <v>В пределах средств, выделенных на обеспечение деятельности</v>
      </c>
      <c r="F47" s="82"/>
      <c r="G47" s="82"/>
      <c r="H47" s="82"/>
      <c r="I47" s="82"/>
      <c r="J47" s="83"/>
      <c r="K47" s="77"/>
    </row>
    <row r="48" spans="1:11" ht="30" x14ac:dyDescent="0.2">
      <c r="A48" s="74"/>
      <c r="B48" s="78"/>
      <c r="C48" s="53" t="s">
        <v>6</v>
      </c>
      <c r="D48" s="53"/>
      <c r="E48" s="84"/>
      <c r="F48" s="85"/>
      <c r="G48" s="85"/>
      <c r="H48" s="85"/>
      <c r="I48" s="85"/>
      <c r="J48" s="86"/>
      <c r="K48" s="78"/>
    </row>
    <row r="49" spans="1:11" ht="45" x14ac:dyDescent="0.2">
      <c r="A49" s="74"/>
      <c r="B49" s="78"/>
      <c r="C49" s="53" t="s">
        <v>15</v>
      </c>
      <c r="D49" s="53"/>
      <c r="E49" s="84"/>
      <c r="F49" s="85"/>
      <c r="G49" s="85"/>
      <c r="H49" s="85"/>
      <c r="I49" s="85"/>
      <c r="J49" s="86"/>
      <c r="K49" s="78"/>
    </row>
    <row r="50" spans="1:11" ht="15" x14ac:dyDescent="0.2">
      <c r="A50" s="76"/>
      <c r="B50" s="79"/>
      <c r="C50" s="53" t="s">
        <v>23</v>
      </c>
      <c r="D50" s="53"/>
      <c r="E50" s="87"/>
      <c r="F50" s="88"/>
      <c r="G50" s="88"/>
      <c r="H50" s="88"/>
      <c r="I50" s="88"/>
      <c r="J50" s="89"/>
      <c r="K50" s="79"/>
    </row>
    <row r="51" spans="1:11" ht="30" x14ac:dyDescent="0.2">
      <c r="A51" s="72">
        <f>A47+1</f>
        <v>4</v>
      </c>
      <c r="B51" s="77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53" t="s">
        <v>0</v>
      </c>
      <c r="D51" s="53"/>
      <c r="E51" s="81" t="str">
        <f>'Приложение 4 (новое)'!E98</f>
        <v>В пределах средств, выделенных на обеспечение деятельности</v>
      </c>
      <c r="F51" s="82"/>
      <c r="G51" s="82"/>
      <c r="H51" s="82"/>
      <c r="I51" s="82"/>
      <c r="J51" s="83"/>
      <c r="K51" s="77"/>
    </row>
    <row r="52" spans="1:11" ht="30" x14ac:dyDescent="0.2">
      <c r="A52" s="74"/>
      <c r="B52" s="78"/>
      <c r="C52" s="53" t="s">
        <v>6</v>
      </c>
      <c r="D52" s="53"/>
      <c r="E52" s="84"/>
      <c r="F52" s="85"/>
      <c r="G52" s="85"/>
      <c r="H52" s="85"/>
      <c r="I52" s="85"/>
      <c r="J52" s="86"/>
      <c r="K52" s="78"/>
    </row>
    <row r="53" spans="1:11" ht="45" x14ac:dyDescent="0.2">
      <c r="A53" s="74"/>
      <c r="B53" s="78"/>
      <c r="C53" s="53" t="s">
        <v>15</v>
      </c>
      <c r="D53" s="53"/>
      <c r="E53" s="84"/>
      <c r="F53" s="85"/>
      <c r="G53" s="85"/>
      <c r="H53" s="85"/>
      <c r="I53" s="85"/>
      <c r="J53" s="86"/>
      <c r="K53" s="78"/>
    </row>
    <row r="54" spans="1:11" ht="15" x14ac:dyDescent="0.2">
      <c r="A54" s="76"/>
      <c r="B54" s="79"/>
      <c r="C54" s="53" t="s">
        <v>23</v>
      </c>
      <c r="D54" s="53"/>
      <c r="E54" s="87"/>
      <c r="F54" s="88"/>
      <c r="G54" s="88"/>
      <c r="H54" s="88"/>
      <c r="I54" s="88"/>
      <c r="J54" s="89"/>
      <c r="K54" s="79"/>
    </row>
    <row r="55" spans="1:11" ht="30" x14ac:dyDescent="0.2">
      <c r="A55" s="72">
        <f>A51+1</f>
        <v>5</v>
      </c>
      <c r="B55" s="77" t="str">
        <f>'Приложение 4 (новое)'!B108</f>
        <v>Мероприятие 05.01
Мониторинг и оценка качества управления муниципальными финансами</v>
      </c>
      <c r="C55" s="53" t="s">
        <v>0</v>
      </c>
      <c r="D55" s="53"/>
      <c r="E55" s="81" t="str">
        <f>'Приложение 4 (новое)'!E108</f>
        <v>В пределах средств, выделенных на обеспечение деятельности</v>
      </c>
      <c r="F55" s="82"/>
      <c r="G55" s="82"/>
      <c r="H55" s="82"/>
      <c r="I55" s="82"/>
      <c r="J55" s="83"/>
      <c r="K55" s="77"/>
    </row>
    <row r="56" spans="1:11" ht="30" x14ac:dyDescent="0.2">
      <c r="A56" s="74"/>
      <c r="B56" s="78"/>
      <c r="C56" s="53" t="s">
        <v>6</v>
      </c>
      <c r="D56" s="53"/>
      <c r="E56" s="84"/>
      <c r="F56" s="85"/>
      <c r="G56" s="85"/>
      <c r="H56" s="85"/>
      <c r="I56" s="85"/>
      <c r="J56" s="86"/>
      <c r="K56" s="78"/>
    </row>
    <row r="57" spans="1:11" ht="45" x14ac:dyDescent="0.2">
      <c r="A57" s="74"/>
      <c r="B57" s="78"/>
      <c r="C57" s="53" t="s">
        <v>15</v>
      </c>
      <c r="D57" s="53"/>
      <c r="E57" s="84"/>
      <c r="F57" s="85"/>
      <c r="G57" s="85"/>
      <c r="H57" s="85"/>
      <c r="I57" s="85"/>
      <c r="J57" s="86"/>
      <c r="K57" s="78"/>
    </row>
    <row r="58" spans="1:11" ht="15" x14ac:dyDescent="0.2">
      <c r="A58" s="76"/>
      <c r="B58" s="79"/>
      <c r="C58" s="53" t="s">
        <v>23</v>
      </c>
      <c r="D58" s="53"/>
      <c r="E58" s="87"/>
      <c r="F58" s="88"/>
      <c r="G58" s="88"/>
      <c r="H58" s="88"/>
      <c r="I58" s="88"/>
      <c r="J58" s="89"/>
      <c r="K58" s="79"/>
    </row>
    <row r="59" spans="1:11" ht="30" x14ac:dyDescent="0.2">
      <c r="A59" s="74">
        <v>6</v>
      </c>
      <c r="B59" s="77" t="str">
        <f>'Приложение 4 (новое)'!B118</f>
        <v>Мероприятие 06.01
Обслуживание муниципального долга по бюджетным кредитам</v>
      </c>
      <c r="C59" s="53" t="s">
        <v>0</v>
      </c>
      <c r="D59" s="53"/>
      <c r="E59" s="90">
        <f>'Приложение 4 (новое)'!F119</f>
        <v>0</v>
      </c>
      <c r="F59" s="90">
        <f>'Приложение 4 (новое)'!G119</f>
        <v>0</v>
      </c>
      <c r="G59" s="90">
        <f>'Приложение 4 (новое)'!H119</f>
        <v>0</v>
      </c>
      <c r="H59" s="90">
        <f>'Приложение 4 (новое)'!I119</f>
        <v>0</v>
      </c>
      <c r="I59" s="90">
        <f>'Приложение 4 (новое)'!J119</f>
        <v>0</v>
      </c>
      <c r="J59" s="90">
        <f>'Приложение 4 (новое)'!K119</f>
        <v>0</v>
      </c>
      <c r="K59" s="78"/>
    </row>
    <row r="60" spans="1:11" ht="30" x14ac:dyDescent="0.2">
      <c r="A60" s="74"/>
      <c r="B60" s="91"/>
      <c r="C60" s="53" t="s">
        <v>6</v>
      </c>
      <c r="D60" s="53"/>
      <c r="E60" s="90">
        <f>'Приложение 4 (новое)'!F120</f>
        <v>0</v>
      </c>
      <c r="F60" s="90">
        <f>'Приложение 4 (новое)'!G120</f>
        <v>0</v>
      </c>
      <c r="G60" s="90">
        <f>'Приложение 4 (новое)'!H120</f>
        <v>0</v>
      </c>
      <c r="H60" s="90">
        <f>'Приложение 4 (новое)'!I120</f>
        <v>0</v>
      </c>
      <c r="I60" s="90">
        <f>'Приложение 4 (новое)'!J120</f>
        <v>0</v>
      </c>
      <c r="J60" s="90">
        <f>'Приложение 4 (новое)'!K120</f>
        <v>0</v>
      </c>
      <c r="K60" s="78"/>
    </row>
    <row r="61" spans="1:11" ht="45" x14ac:dyDescent="0.2">
      <c r="A61" s="74"/>
      <c r="B61" s="91"/>
      <c r="C61" s="53" t="s">
        <v>15</v>
      </c>
      <c r="D61" s="53"/>
      <c r="E61" s="90">
        <f>'Приложение 4 (новое)'!F121</f>
        <v>0</v>
      </c>
      <c r="F61" s="90">
        <f>'Приложение 4 (новое)'!G121</f>
        <v>0</v>
      </c>
      <c r="G61" s="90">
        <f>'Приложение 4 (новое)'!H121</f>
        <v>0</v>
      </c>
      <c r="H61" s="90">
        <f>'Приложение 4 (новое)'!I121</f>
        <v>0</v>
      </c>
      <c r="I61" s="90">
        <f>'Приложение 4 (новое)'!J121</f>
        <v>0</v>
      </c>
      <c r="J61" s="90">
        <f>'Приложение 4 (новое)'!K121</f>
        <v>0</v>
      </c>
      <c r="K61" s="78"/>
    </row>
    <row r="62" spans="1:11" ht="15" x14ac:dyDescent="0.2">
      <c r="A62" s="76"/>
      <c r="B62" s="92"/>
      <c r="C62" s="53" t="s">
        <v>23</v>
      </c>
      <c r="D62" s="53"/>
      <c r="E62" s="90">
        <f>'Приложение 4 (новое)'!F122</f>
        <v>0</v>
      </c>
      <c r="F62" s="90">
        <f>'Приложение 4 (новое)'!G122</f>
        <v>0</v>
      </c>
      <c r="G62" s="90">
        <f>'Приложение 4 (новое)'!H122</f>
        <v>0</v>
      </c>
      <c r="H62" s="90">
        <f>'Приложение 4 (новое)'!I122</f>
        <v>0</v>
      </c>
      <c r="I62" s="90">
        <f>'Приложение 4 (новое)'!J122</f>
        <v>0</v>
      </c>
      <c r="J62" s="90">
        <f>'Приложение 4 (новое)'!K122</f>
        <v>0</v>
      </c>
      <c r="K62" s="79"/>
    </row>
    <row r="63" spans="1:11" ht="30" x14ac:dyDescent="0.2">
      <c r="A63" s="74">
        <v>7</v>
      </c>
      <c r="B63" s="77" t="str">
        <f>'Приложение 4 (новое)'!B123</f>
        <v>Мероприятие 06.02
Обслуживание муниципального долга по коммерческим кредитам</v>
      </c>
      <c r="C63" s="53" t="s">
        <v>0</v>
      </c>
      <c r="D63" s="53"/>
      <c r="E63" s="90">
        <f>'Приложение 4 (новое)'!F124</f>
        <v>0</v>
      </c>
      <c r="F63" s="90">
        <f>'Приложение 4 (новое)'!G124</f>
        <v>0</v>
      </c>
      <c r="G63" s="90">
        <f>'Приложение 4 (новое)'!H124</f>
        <v>0</v>
      </c>
      <c r="H63" s="90">
        <f>'Приложение 4 (новое)'!I124</f>
        <v>0</v>
      </c>
      <c r="I63" s="90">
        <f>'Приложение 4 (новое)'!J124</f>
        <v>0</v>
      </c>
      <c r="J63" s="90">
        <f>'Приложение 4 (новое)'!K124</f>
        <v>0</v>
      </c>
      <c r="K63" s="78"/>
    </row>
    <row r="64" spans="1:11" ht="30" x14ac:dyDescent="0.2">
      <c r="A64" s="74"/>
      <c r="B64" s="91"/>
      <c r="C64" s="53" t="s">
        <v>6</v>
      </c>
      <c r="D64" s="53"/>
      <c r="E64" s="90">
        <f>'Приложение 4 (новое)'!F125</f>
        <v>0</v>
      </c>
      <c r="F64" s="90">
        <f>'Приложение 4 (новое)'!G125</f>
        <v>0</v>
      </c>
      <c r="G64" s="90">
        <f>'Приложение 4 (новое)'!H125</f>
        <v>0</v>
      </c>
      <c r="H64" s="90">
        <f>'Приложение 4 (новое)'!I125</f>
        <v>0</v>
      </c>
      <c r="I64" s="90">
        <f>'Приложение 4 (новое)'!J125</f>
        <v>0</v>
      </c>
      <c r="J64" s="90">
        <f>'Приложение 4 (новое)'!K125</f>
        <v>0</v>
      </c>
      <c r="K64" s="78"/>
    </row>
    <row r="65" spans="1:11" ht="60" x14ac:dyDescent="0.2">
      <c r="A65" s="74"/>
      <c r="B65" s="91"/>
      <c r="C65" s="53" t="s">
        <v>15</v>
      </c>
      <c r="D65" s="53" t="s">
        <v>33</v>
      </c>
      <c r="E65" s="90">
        <f>'Приложение 4 (новое)'!F126</f>
        <v>1157935.7</v>
      </c>
      <c r="F65" s="90">
        <f>'Приложение 4 (новое)'!G126</f>
        <v>146935.70000000001</v>
      </c>
      <c r="G65" s="90">
        <f>'Приложение 4 (новое)'!H126</f>
        <v>294000</v>
      </c>
      <c r="H65" s="90">
        <f>'Приложение 4 (новое)'!I126</f>
        <v>239000</v>
      </c>
      <c r="I65" s="90">
        <f>'Приложение 4 (новое)'!J126</f>
        <v>239000</v>
      </c>
      <c r="J65" s="90">
        <f>'Приложение 4 (новое)'!K126</f>
        <v>239000</v>
      </c>
      <c r="K65" s="78"/>
    </row>
    <row r="66" spans="1:11" ht="15" x14ac:dyDescent="0.2">
      <c r="A66" s="76"/>
      <c r="B66" s="92"/>
      <c r="C66" s="53" t="s">
        <v>23</v>
      </c>
      <c r="D66" s="53"/>
      <c r="E66" s="90">
        <f>'Приложение 4 (новое)'!F127</f>
        <v>0</v>
      </c>
      <c r="F66" s="90">
        <f>'Приложение 4 (новое)'!G127</f>
        <v>0</v>
      </c>
      <c r="G66" s="90">
        <f>'Приложение 4 (новое)'!H127</f>
        <v>0</v>
      </c>
      <c r="H66" s="90">
        <f>'Приложение 4 (новое)'!I127</f>
        <v>0</v>
      </c>
      <c r="I66" s="90">
        <f>'Приложение 4 (новое)'!J127</f>
        <v>0</v>
      </c>
      <c r="J66" s="90">
        <f>'Приложение 4 (новое)'!K127</f>
        <v>0</v>
      </c>
      <c r="K66" s="79"/>
    </row>
    <row r="67" spans="1:11" s="16" customFormat="1" ht="30" x14ac:dyDescent="0.2">
      <c r="A67" s="74">
        <v>8</v>
      </c>
      <c r="B67" s="77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53" t="s">
        <v>0</v>
      </c>
      <c r="D67" s="53"/>
      <c r="E67" s="93" t="str">
        <f>'Приложение 4 (новое)'!E133</f>
        <v>В пределах средств, выделенных на обеспечение деятельности</v>
      </c>
      <c r="F67" s="94"/>
      <c r="G67" s="94"/>
      <c r="H67" s="94"/>
      <c r="I67" s="94"/>
      <c r="J67" s="95"/>
      <c r="K67" s="78"/>
    </row>
    <row r="68" spans="1:11" s="16" customFormat="1" ht="30" x14ac:dyDescent="0.2">
      <c r="A68" s="74"/>
      <c r="B68" s="91"/>
      <c r="C68" s="53" t="s">
        <v>6</v>
      </c>
      <c r="D68" s="53"/>
      <c r="E68" s="96"/>
      <c r="F68" s="97"/>
      <c r="G68" s="97"/>
      <c r="H68" s="97"/>
      <c r="I68" s="97"/>
      <c r="J68" s="98"/>
      <c r="K68" s="78"/>
    </row>
    <row r="69" spans="1:11" s="16" customFormat="1" ht="45" x14ac:dyDescent="0.2">
      <c r="A69" s="74"/>
      <c r="B69" s="91"/>
      <c r="C69" s="53" t="s">
        <v>15</v>
      </c>
      <c r="D69" s="53"/>
      <c r="E69" s="96"/>
      <c r="F69" s="97"/>
      <c r="G69" s="97"/>
      <c r="H69" s="97"/>
      <c r="I69" s="97"/>
      <c r="J69" s="98"/>
      <c r="K69" s="78"/>
    </row>
    <row r="70" spans="1:11" s="16" customFormat="1" ht="15" x14ac:dyDescent="0.2">
      <c r="A70" s="76"/>
      <c r="B70" s="92"/>
      <c r="C70" s="53" t="s">
        <v>23</v>
      </c>
      <c r="D70" s="53"/>
      <c r="E70" s="99"/>
      <c r="F70" s="100"/>
      <c r="G70" s="100"/>
      <c r="H70" s="100"/>
      <c r="I70" s="100"/>
      <c r="J70" s="101"/>
      <c r="K70" s="79"/>
    </row>
    <row r="71" spans="1:11" s="16" customFormat="1" ht="30" x14ac:dyDescent="0.2">
      <c r="A71" s="74">
        <v>9</v>
      </c>
      <c r="B71" s="77" t="str">
        <f>'Приложение 4 (новое)'!B138</f>
        <v>Мероприятие 07.02
Инвентаризация просроченной кредиторской задолженности</v>
      </c>
      <c r="C71" s="53" t="s">
        <v>0</v>
      </c>
      <c r="D71" s="53"/>
      <c r="E71" s="93" t="str">
        <f>'Приложение 4 (новое)'!E138</f>
        <v>В пределах средств, выделенных на обеспечение деятельности</v>
      </c>
      <c r="F71" s="94"/>
      <c r="G71" s="94"/>
      <c r="H71" s="94"/>
      <c r="I71" s="94"/>
      <c r="J71" s="95"/>
      <c r="K71" s="78"/>
    </row>
    <row r="72" spans="1:11" s="16" customFormat="1" ht="30" x14ac:dyDescent="0.2">
      <c r="A72" s="74"/>
      <c r="B72" s="91"/>
      <c r="C72" s="53" t="s">
        <v>6</v>
      </c>
      <c r="D72" s="53"/>
      <c r="E72" s="96"/>
      <c r="F72" s="97"/>
      <c r="G72" s="97"/>
      <c r="H72" s="97"/>
      <c r="I72" s="97"/>
      <c r="J72" s="98"/>
      <c r="K72" s="78"/>
    </row>
    <row r="73" spans="1:11" s="16" customFormat="1" ht="45" x14ac:dyDescent="0.2">
      <c r="A73" s="74"/>
      <c r="B73" s="91"/>
      <c r="C73" s="53" t="s">
        <v>15</v>
      </c>
      <c r="D73" s="53"/>
      <c r="E73" s="96"/>
      <c r="F73" s="97"/>
      <c r="G73" s="97"/>
      <c r="H73" s="97"/>
      <c r="I73" s="97"/>
      <c r="J73" s="98"/>
      <c r="K73" s="78"/>
    </row>
    <row r="74" spans="1:11" s="16" customFormat="1" ht="15" x14ac:dyDescent="0.2">
      <c r="A74" s="76"/>
      <c r="B74" s="92"/>
      <c r="C74" s="53" t="s">
        <v>23</v>
      </c>
      <c r="D74" s="53"/>
      <c r="E74" s="99"/>
      <c r="F74" s="100"/>
      <c r="G74" s="100"/>
      <c r="H74" s="100"/>
      <c r="I74" s="100"/>
      <c r="J74" s="101"/>
      <c r="K74" s="79"/>
    </row>
    <row r="75" spans="1:11" ht="27" customHeight="1" x14ac:dyDescent="0.2">
      <c r="A75" s="67" t="str">
        <f>'Приложение 4 (новое)'!A148</f>
        <v>Подпрограмма     V  «Обеспечивающая подпрограмма»</v>
      </c>
      <c r="B75" s="37"/>
      <c r="C75" s="37"/>
      <c r="D75" s="37"/>
      <c r="E75" s="37"/>
      <c r="F75" s="37"/>
      <c r="G75" s="37"/>
      <c r="H75" s="37"/>
      <c r="I75" s="37"/>
      <c r="J75" s="37"/>
      <c r="K75" s="48"/>
    </row>
    <row r="76" spans="1:11" ht="30" x14ac:dyDescent="0.2">
      <c r="A76" s="74">
        <v>1</v>
      </c>
      <c r="B76" s="69" t="str">
        <f>'Приложение 4 (новое)'!B154</f>
        <v>Мероприятие 01.01 
Функционирование высшего должностного лица</v>
      </c>
      <c r="C76" s="53" t="s">
        <v>0</v>
      </c>
      <c r="D76" s="53"/>
      <c r="E76" s="71">
        <f>'Приложение 4 (новое)'!F155</f>
        <v>0</v>
      </c>
      <c r="F76" s="71">
        <f>'Приложение 4 (новое)'!G155</f>
        <v>0</v>
      </c>
      <c r="G76" s="71">
        <f>'Приложение 4 (новое)'!H155</f>
        <v>0</v>
      </c>
      <c r="H76" s="71">
        <f>'Приложение 4 (новое)'!I155</f>
        <v>0</v>
      </c>
      <c r="I76" s="71">
        <f>'Приложение 4 (новое)'!J155</f>
        <v>0</v>
      </c>
      <c r="J76" s="71">
        <f>'Приложение 4 (новое)'!K155</f>
        <v>0</v>
      </c>
      <c r="K76" s="78"/>
    </row>
    <row r="77" spans="1:11" ht="30" x14ac:dyDescent="0.2">
      <c r="A77" s="74"/>
      <c r="B77" s="78"/>
      <c r="C77" s="53" t="s">
        <v>6</v>
      </c>
      <c r="D77" s="53"/>
      <c r="E77" s="71">
        <f>'Приложение 4 (новое)'!F156</f>
        <v>0</v>
      </c>
      <c r="F77" s="71">
        <f>'Приложение 4 (новое)'!G156</f>
        <v>0</v>
      </c>
      <c r="G77" s="71">
        <f>'Приложение 4 (новое)'!H156</f>
        <v>0</v>
      </c>
      <c r="H77" s="71">
        <f>'Приложение 4 (новое)'!I156</f>
        <v>0</v>
      </c>
      <c r="I77" s="71">
        <f>'Приложение 4 (новое)'!J156</f>
        <v>0</v>
      </c>
      <c r="J77" s="71">
        <f>'Приложение 4 (новое)'!K156</f>
        <v>0</v>
      </c>
      <c r="K77" s="78"/>
    </row>
    <row r="78" spans="1:11" ht="60" x14ac:dyDescent="0.2">
      <c r="A78" s="74"/>
      <c r="B78" s="78"/>
      <c r="C78" s="53" t="s">
        <v>15</v>
      </c>
      <c r="D78" s="53" t="s">
        <v>33</v>
      </c>
      <c r="E78" s="71">
        <f>'Приложение 4 (новое)'!F157</f>
        <v>21164.5</v>
      </c>
      <c r="F78" s="71">
        <f>'Приложение 4 (новое)'!G157</f>
        <v>4232.8999999999996</v>
      </c>
      <c r="G78" s="71">
        <f>'Приложение 4 (новое)'!H157</f>
        <v>4232.8999999999996</v>
      </c>
      <c r="H78" s="71">
        <f>'Приложение 4 (новое)'!I157</f>
        <v>4232.8999999999996</v>
      </c>
      <c r="I78" s="71">
        <f>'Приложение 4 (новое)'!J157</f>
        <v>4232.8999999999996</v>
      </c>
      <c r="J78" s="71">
        <f>'Приложение 4 (новое)'!K157</f>
        <v>4232.8999999999996</v>
      </c>
      <c r="K78" s="78"/>
    </row>
    <row r="79" spans="1:11" ht="15" x14ac:dyDescent="0.2">
      <c r="A79" s="76"/>
      <c r="B79" s="79"/>
      <c r="C79" s="53" t="s">
        <v>23</v>
      </c>
      <c r="D79" s="53"/>
      <c r="E79" s="71">
        <f>'Приложение 4 (новое)'!F158</f>
        <v>0</v>
      </c>
      <c r="F79" s="71">
        <f>'Приложение 4 (новое)'!G158</f>
        <v>0</v>
      </c>
      <c r="G79" s="71">
        <f>'Приложение 4 (новое)'!H158</f>
        <v>0</v>
      </c>
      <c r="H79" s="71">
        <f>'Приложение 4 (новое)'!I158</f>
        <v>0</v>
      </c>
      <c r="I79" s="71">
        <f>'Приложение 4 (новое)'!J158</f>
        <v>0</v>
      </c>
      <c r="J79" s="71">
        <f>'Приложение 4 (новое)'!K158</f>
        <v>0</v>
      </c>
      <c r="K79" s="79"/>
    </row>
    <row r="80" spans="1:11" ht="30" x14ac:dyDescent="0.2">
      <c r="A80" s="74">
        <f>A76+1</f>
        <v>2</v>
      </c>
      <c r="B80" s="77" t="str">
        <f>'Приложение 4 (новое)'!B159</f>
        <v>Мероприятие 01.02 
Расходы на обеспечение деятельности администрации</v>
      </c>
      <c r="C80" s="53" t="s">
        <v>0</v>
      </c>
      <c r="D80" s="53"/>
      <c r="E80" s="71">
        <f>'Приложение 4 (новое)'!F160</f>
        <v>0</v>
      </c>
      <c r="F80" s="71">
        <f>'Приложение 4 (новое)'!G160</f>
        <v>0</v>
      </c>
      <c r="G80" s="71">
        <f>'Приложение 4 (новое)'!H160</f>
        <v>0</v>
      </c>
      <c r="H80" s="71">
        <f>'Приложение 4 (новое)'!I160</f>
        <v>0</v>
      </c>
      <c r="I80" s="71">
        <f>'Приложение 4 (новое)'!J160</f>
        <v>0</v>
      </c>
      <c r="J80" s="71">
        <f>'Приложение 4 (новое)'!K160</f>
        <v>0</v>
      </c>
      <c r="K80" s="78"/>
    </row>
    <row r="81" spans="1:11" ht="30" x14ac:dyDescent="0.2">
      <c r="A81" s="74"/>
      <c r="B81" s="78"/>
      <c r="C81" s="53" t="s">
        <v>6</v>
      </c>
      <c r="D81" s="53"/>
      <c r="E81" s="71">
        <f>'Приложение 4 (новое)'!F161</f>
        <v>0</v>
      </c>
      <c r="F81" s="71">
        <f>'Приложение 4 (новое)'!G161</f>
        <v>0</v>
      </c>
      <c r="G81" s="71">
        <f>'Приложение 4 (новое)'!H161</f>
        <v>0</v>
      </c>
      <c r="H81" s="71">
        <f>'Приложение 4 (новое)'!I161</f>
        <v>0</v>
      </c>
      <c r="I81" s="71">
        <f>'Приложение 4 (новое)'!J161</f>
        <v>0</v>
      </c>
      <c r="J81" s="71">
        <f>'Приложение 4 (новое)'!K161</f>
        <v>0</v>
      </c>
      <c r="K81" s="78"/>
    </row>
    <row r="82" spans="1:11" ht="60" x14ac:dyDescent="0.2">
      <c r="A82" s="74"/>
      <c r="B82" s="78"/>
      <c r="C82" s="53" t="s">
        <v>15</v>
      </c>
      <c r="D82" s="53" t="s">
        <v>33</v>
      </c>
      <c r="E82" s="71">
        <f>'Приложение 4 (новое)'!F162</f>
        <v>1950585.4000000001</v>
      </c>
      <c r="F82" s="71">
        <f>'Приложение 4 (новое)'!G162</f>
        <v>378532.2</v>
      </c>
      <c r="G82" s="71">
        <f>'Приложение 4 (новое)'!H162</f>
        <v>393013.3</v>
      </c>
      <c r="H82" s="71">
        <f>'Приложение 4 (новое)'!I162</f>
        <v>393013.3</v>
      </c>
      <c r="I82" s="71">
        <f>'Приложение 4 (новое)'!J162</f>
        <v>393013.3</v>
      </c>
      <c r="J82" s="71">
        <f>'Приложение 4 (новое)'!K162</f>
        <v>393013.3</v>
      </c>
      <c r="K82" s="78"/>
    </row>
    <row r="83" spans="1:11" ht="15" x14ac:dyDescent="0.2">
      <c r="A83" s="76"/>
      <c r="B83" s="79"/>
      <c r="C83" s="53" t="s">
        <v>23</v>
      </c>
      <c r="D83" s="53"/>
      <c r="E83" s="71">
        <f>'Приложение 4 (новое)'!F163</f>
        <v>0</v>
      </c>
      <c r="F83" s="71">
        <f>'Приложение 4 (новое)'!G163</f>
        <v>0</v>
      </c>
      <c r="G83" s="71">
        <f>'Приложение 4 (новое)'!H163</f>
        <v>0</v>
      </c>
      <c r="H83" s="71">
        <f>'Приложение 4 (новое)'!I163</f>
        <v>0</v>
      </c>
      <c r="I83" s="71">
        <f>'Приложение 4 (новое)'!J163</f>
        <v>0</v>
      </c>
      <c r="J83" s="71">
        <f>'Приложение 4 (новое)'!K163</f>
        <v>0</v>
      </c>
      <c r="K83" s="79"/>
    </row>
    <row r="84" spans="1:11" ht="30" x14ac:dyDescent="0.2">
      <c r="A84" s="74">
        <f>A80+1</f>
        <v>3</v>
      </c>
      <c r="B84" s="77" t="str">
        <f>'Приложение 4 (новое)'!B164</f>
        <v xml:space="preserve">Мероприятие 01.03 
Комитеты и отраслевые управления при администрации </v>
      </c>
      <c r="C84" s="53" t="s">
        <v>0</v>
      </c>
      <c r="D84" s="53"/>
      <c r="E84" s="71">
        <f>'Приложение 4 (новое)'!F165</f>
        <v>0</v>
      </c>
      <c r="F84" s="71">
        <f>'Приложение 4 (новое)'!G165</f>
        <v>0</v>
      </c>
      <c r="G84" s="71">
        <f>'Приложение 4 (новое)'!H165</f>
        <v>0</v>
      </c>
      <c r="H84" s="71">
        <f>'Приложение 4 (новое)'!I165</f>
        <v>0</v>
      </c>
      <c r="I84" s="71">
        <f>'Приложение 4 (новое)'!J165</f>
        <v>0</v>
      </c>
      <c r="J84" s="71">
        <f>'Приложение 4 (новое)'!K165</f>
        <v>0</v>
      </c>
      <c r="K84" s="78"/>
    </row>
    <row r="85" spans="1:11" ht="30" x14ac:dyDescent="0.2">
      <c r="A85" s="74"/>
      <c r="B85" s="78"/>
      <c r="C85" s="53" t="s">
        <v>6</v>
      </c>
      <c r="D85" s="53"/>
      <c r="E85" s="71">
        <f>'Приложение 4 (новое)'!F166</f>
        <v>0</v>
      </c>
      <c r="F85" s="71">
        <f>'Приложение 4 (новое)'!G166</f>
        <v>0</v>
      </c>
      <c r="G85" s="71">
        <f>'Приложение 4 (новое)'!H166</f>
        <v>0</v>
      </c>
      <c r="H85" s="71">
        <f>'Приложение 4 (новое)'!I166</f>
        <v>0</v>
      </c>
      <c r="I85" s="71">
        <f>'Приложение 4 (новое)'!J166</f>
        <v>0</v>
      </c>
      <c r="J85" s="71">
        <f>'Приложение 4 (новое)'!K166</f>
        <v>0</v>
      </c>
      <c r="K85" s="78"/>
    </row>
    <row r="86" spans="1:11" ht="45" x14ac:dyDescent="0.2">
      <c r="A86" s="74"/>
      <c r="B86" s="78"/>
      <c r="C86" s="53" t="s">
        <v>15</v>
      </c>
      <c r="D86" s="53"/>
      <c r="E86" s="71">
        <f>'Приложение 4 (новое)'!F167</f>
        <v>0</v>
      </c>
      <c r="F86" s="71">
        <f>'Приложение 4 (новое)'!G167</f>
        <v>0</v>
      </c>
      <c r="G86" s="71">
        <f>'Приложение 4 (новое)'!H167</f>
        <v>0</v>
      </c>
      <c r="H86" s="71">
        <f>'Приложение 4 (новое)'!I167</f>
        <v>0</v>
      </c>
      <c r="I86" s="71">
        <f>'Приложение 4 (новое)'!J167</f>
        <v>0</v>
      </c>
      <c r="J86" s="71">
        <f>'Приложение 4 (новое)'!K167</f>
        <v>0</v>
      </c>
      <c r="K86" s="78"/>
    </row>
    <row r="87" spans="1:11" ht="15" x14ac:dyDescent="0.2">
      <c r="A87" s="76"/>
      <c r="B87" s="79"/>
      <c r="C87" s="53" t="s">
        <v>23</v>
      </c>
      <c r="D87" s="53"/>
      <c r="E87" s="71">
        <f>'Приложение 4 (новое)'!F168</f>
        <v>0</v>
      </c>
      <c r="F87" s="71">
        <f>'Приложение 4 (новое)'!G168</f>
        <v>0</v>
      </c>
      <c r="G87" s="71">
        <f>'Приложение 4 (новое)'!H168</f>
        <v>0</v>
      </c>
      <c r="H87" s="71">
        <f>'Приложение 4 (новое)'!I168</f>
        <v>0</v>
      </c>
      <c r="I87" s="71">
        <f>'Приложение 4 (новое)'!J168</f>
        <v>0</v>
      </c>
      <c r="J87" s="71">
        <f>'Приложение 4 (новое)'!K168</f>
        <v>0</v>
      </c>
      <c r="K87" s="79"/>
    </row>
    <row r="88" spans="1:11" ht="30" x14ac:dyDescent="0.2">
      <c r="A88" s="74">
        <f>A84+1</f>
        <v>4</v>
      </c>
      <c r="B88" s="77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53" t="s">
        <v>0</v>
      </c>
      <c r="D88" s="53"/>
      <c r="E88" s="71">
        <f>'Приложение 4 (новое)'!F170</f>
        <v>0</v>
      </c>
      <c r="F88" s="71">
        <f>'Приложение 4 (новое)'!G170</f>
        <v>0</v>
      </c>
      <c r="G88" s="71">
        <f>'Приложение 4 (новое)'!H170</f>
        <v>0</v>
      </c>
      <c r="H88" s="71">
        <f>'Приложение 4 (новое)'!I170</f>
        <v>0</v>
      </c>
      <c r="I88" s="71">
        <f>'Приложение 4 (новое)'!J170</f>
        <v>0</v>
      </c>
      <c r="J88" s="71">
        <f>'Приложение 4 (новое)'!K170</f>
        <v>0</v>
      </c>
      <c r="K88" s="78"/>
    </row>
    <row r="89" spans="1:11" ht="30" x14ac:dyDescent="0.2">
      <c r="A89" s="74"/>
      <c r="B89" s="78"/>
      <c r="C89" s="53" t="s">
        <v>6</v>
      </c>
      <c r="D89" s="53"/>
      <c r="E89" s="71">
        <f>'Приложение 4 (новое)'!F171</f>
        <v>0</v>
      </c>
      <c r="F89" s="71">
        <f>'Приложение 4 (новое)'!G171</f>
        <v>0</v>
      </c>
      <c r="G89" s="71">
        <f>'Приложение 4 (новое)'!H171</f>
        <v>0</v>
      </c>
      <c r="H89" s="71">
        <f>'Приложение 4 (новое)'!I171</f>
        <v>0</v>
      </c>
      <c r="I89" s="71">
        <f>'Приложение 4 (новое)'!J171</f>
        <v>0</v>
      </c>
      <c r="J89" s="71">
        <f>'Приложение 4 (новое)'!K171</f>
        <v>0</v>
      </c>
      <c r="K89" s="78"/>
    </row>
    <row r="90" spans="1:11" ht="45" x14ac:dyDescent="0.2">
      <c r="A90" s="74"/>
      <c r="B90" s="78"/>
      <c r="C90" s="53" t="s">
        <v>15</v>
      </c>
      <c r="D90" s="53"/>
      <c r="E90" s="71">
        <f>'Приложение 4 (новое)'!F172</f>
        <v>0</v>
      </c>
      <c r="F90" s="71">
        <f>'Приложение 4 (новое)'!G172</f>
        <v>0</v>
      </c>
      <c r="G90" s="71">
        <f>'Приложение 4 (новое)'!H172</f>
        <v>0</v>
      </c>
      <c r="H90" s="71">
        <f>'Приложение 4 (новое)'!I172</f>
        <v>0</v>
      </c>
      <c r="I90" s="71">
        <f>'Приложение 4 (новое)'!J172</f>
        <v>0</v>
      </c>
      <c r="J90" s="71">
        <f>'Приложение 4 (новое)'!K172</f>
        <v>0</v>
      </c>
      <c r="K90" s="78"/>
    </row>
    <row r="91" spans="1:11" ht="15" x14ac:dyDescent="0.2">
      <c r="A91" s="76"/>
      <c r="B91" s="79"/>
      <c r="C91" s="53" t="s">
        <v>23</v>
      </c>
      <c r="D91" s="53"/>
      <c r="E91" s="71">
        <f>'Приложение 4 (новое)'!F173</f>
        <v>0</v>
      </c>
      <c r="F91" s="71">
        <f>'Приложение 4 (новое)'!G173</f>
        <v>0</v>
      </c>
      <c r="G91" s="71">
        <f>'Приложение 4 (новое)'!H173</f>
        <v>0</v>
      </c>
      <c r="H91" s="71">
        <f>'Приложение 4 (новое)'!I173</f>
        <v>0</v>
      </c>
      <c r="I91" s="71">
        <f>'Приложение 4 (новое)'!J173</f>
        <v>0</v>
      </c>
      <c r="J91" s="71">
        <f>'Приложение 4 (новое)'!K173</f>
        <v>0</v>
      </c>
      <c r="K91" s="79"/>
    </row>
    <row r="92" spans="1:11" ht="30" x14ac:dyDescent="0.2">
      <c r="A92" s="74">
        <f>A88+1</f>
        <v>5</v>
      </c>
      <c r="B92" s="77" t="str">
        <f>'Приложение 4 (новое)'!B174</f>
        <v>Мероприятие 01.05
Обеспечение деятельности финансового органа</v>
      </c>
      <c r="C92" s="53" t="s">
        <v>0</v>
      </c>
      <c r="D92" s="53"/>
      <c r="E92" s="71">
        <f>'Приложение 4 (новое)'!F175</f>
        <v>0</v>
      </c>
      <c r="F92" s="71">
        <f>'Приложение 4 (новое)'!G175</f>
        <v>0</v>
      </c>
      <c r="G92" s="71">
        <f>'Приложение 4 (новое)'!H175</f>
        <v>0</v>
      </c>
      <c r="H92" s="71">
        <f>'Приложение 4 (новое)'!I175</f>
        <v>0</v>
      </c>
      <c r="I92" s="71">
        <f>'Приложение 4 (новое)'!J175</f>
        <v>0</v>
      </c>
      <c r="J92" s="71">
        <f>'Приложение 4 (новое)'!K175</f>
        <v>0</v>
      </c>
      <c r="K92" s="78"/>
    </row>
    <row r="93" spans="1:11" ht="30" x14ac:dyDescent="0.2">
      <c r="A93" s="74"/>
      <c r="B93" s="78"/>
      <c r="C93" s="53" t="s">
        <v>6</v>
      </c>
      <c r="D93" s="53"/>
      <c r="E93" s="71">
        <f>'Приложение 4 (новое)'!F176</f>
        <v>0</v>
      </c>
      <c r="F93" s="71">
        <f>'Приложение 4 (новое)'!G176</f>
        <v>0</v>
      </c>
      <c r="G93" s="71">
        <f>'Приложение 4 (новое)'!H176</f>
        <v>0</v>
      </c>
      <c r="H93" s="71">
        <f>'Приложение 4 (новое)'!I176</f>
        <v>0</v>
      </c>
      <c r="I93" s="71">
        <f>'Приложение 4 (новое)'!J176</f>
        <v>0</v>
      </c>
      <c r="J93" s="71">
        <f>'Приложение 4 (новое)'!K176</f>
        <v>0</v>
      </c>
      <c r="K93" s="78"/>
    </row>
    <row r="94" spans="1:11" ht="60" x14ac:dyDescent="0.2">
      <c r="A94" s="74"/>
      <c r="B94" s="78"/>
      <c r="C94" s="53" t="s">
        <v>15</v>
      </c>
      <c r="D94" s="53" t="s">
        <v>33</v>
      </c>
      <c r="E94" s="71">
        <f>'Приложение 4 (новое)'!F177</f>
        <v>170000</v>
      </c>
      <c r="F94" s="71">
        <f>'Приложение 4 (новое)'!G177</f>
        <v>34000</v>
      </c>
      <c r="G94" s="71">
        <f>'Приложение 4 (новое)'!H177</f>
        <v>34000</v>
      </c>
      <c r="H94" s="71">
        <f>'Приложение 4 (новое)'!I177</f>
        <v>34000</v>
      </c>
      <c r="I94" s="71">
        <f>'Приложение 4 (новое)'!J177</f>
        <v>34000</v>
      </c>
      <c r="J94" s="71">
        <f>'Приложение 4 (новое)'!K177</f>
        <v>34000</v>
      </c>
      <c r="K94" s="78"/>
    </row>
    <row r="95" spans="1:11" ht="15" x14ac:dyDescent="0.2">
      <c r="A95" s="76"/>
      <c r="B95" s="79"/>
      <c r="C95" s="53" t="s">
        <v>23</v>
      </c>
      <c r="D95" s="53"/>
      <c r="E95" s="71">
        <f>'Приложение 4 (новое)'!F178</f>
        <v>0</v>
      </c>
      <c r="F95" s="71">
        <f>'Приложение 4 (новое)'!G178</f>
        <v>0</v>
      </c>
      <c r="G95" s="71">
        <f>'Приложение 4 (новое)'!H178</f>
        <v>0</v>
      </c>
      <c r="H95" s="71">
        <f>'Приложение 4 (новое)'!I178</f>
        <v>0</v>
      </c>
      <c r="I95" s="71">
        <f>'Приложение 4 (новое)'!J178</f>
        <v>0</v>
      </c>
      <c r="J95" s="71">
        <f>'Приложение 4 (новое)'!K178</f>
        <v>0</v>
      </c>
      <c r="K95" s="79"/>
    </row>
    <row r="96" spans="1:11" ht="30" x14ac:dyDescent="0.2">
      <c r="A96" s="74">
        <f>A92+1</f>
        <v>6</v>
      </c>
      <c r="B96" s="77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53" t="s">
        <v>0</v>
      </c>
      <c r="D96" s="53"/>
      <c r="E96" s="102">
        <f>'Приложение 4 (новое)'!F180</f>
        <v>0</v>
      </c>
      <c r="F96" s="102">
        <f>'Приложение 4 (новое)'!G180</f>
        <v>0</v>
      </c>
      <c r="G96" s="102">
        <f>'Приложение 4 (новое)'!H180</f>
        <v>0</v>
      </c>
      <c r="H96" s="102">
        <f>'Приложение 4 (новое)'!I180</f>
        <v>0</v>
      </c>
      <c r="I96" s="102">
        <f>'Приложение 4 (новое)'!J180</f>
        <v>0</v>
      </c>
      <c r="J96" s="102">
        <f>'Приложение 4 (новое)'!K180</f>
        <v>0</v>
      </c>
      <c r="K96" s="78"/>
    </row>
    <row r="97" spans="1:11" ht="30" x14ac:dyDescent="0.2">
      <c r="A97" s="74"/>
      <c r="B97" s="78"/>
      <c r="C97" s="53" t="s">
        <v>6</v>
      </c>
      <c r="D97" s="53"/>
      <c r="E97" s="102">
        <f>'Приложение 4 (новое)'!F181</f>
        <v>0</v>
      </c>
      <c r="F97" s="102">
        <f>'Приложение 4 (новое)'!G181</f>
        <v>0</v>
      </c>
      <c r="G97" s="102">
        <f>'Приложение 4 (новое)'!H181</f>
        <v>0</v>
      </c>
      <c r="H97" s="102">
        <f>'Приложение 4 (новое)'!I181</f>
        <v>0</v>
      </c>
      <c r="I97" s="102">
        <f>'Приложение 4 (новое)'!J181</f>
        <v>0</v>
      </c>
      <c r="J97" s="102">
        <f>'Приложение 4 (новое)'!K181</f>
        <v>0</v>
      </c>
      <c r="K97" s="78"/>
    </row>
    <row r="98" spans="1:11" ht="60" x14ac:dyDescent="0.2">
      <c r="A98" s="74"/>
      <c r="B98" s="78"/>
      <c r="C98" s="53" t="s">
        <v>15</v>
      </c>
      <c r="D98" s="53" t="s">
        <v>33</v>
      </c>
      <c r="E98" s="102">
        <f>'Приложение 4 (новое)'!F182</f>
        <v>389262.5</v>
      </c>
      <c r="F98" s="102">
        <f>'Приложение 4 (новое)'!G182</f>
        <v>75492.5</v>
      </c>
      <c r="G98" s="102">
        <f>'Приложение 4 (новое)'!H182</f>
        <v>85942.5</v>
      </c>
      <c r="H98" s="102">
        <f>'Приложение 4 (новое)'!I182</f>
        <v>75942.5</v>
      </c>
      <c r="I98" s="102">
        <f>'Приложение 4 (новое)'!J182</f>
        <v>75942.5</v>
      </c>
      <c r="J98" s="102">
        <f>'Приложение 4 (новое)'!K182</f>
        <v>75942.5</v>
      </c>
      <c r="K98" s="78"/>
    </row>
    <row r="99" spans="1:11" ht="15" x14ac:dyDescent="0.2">
      <c r="A99" s="76"/>
      <c r="B99" s="79"/>
      <c r="C99" s="53" t="s">
        <v>23</v>
      </c>
      <c r="D99" s="53"/>
      <c r="E99" s="102">
        <f>'Приложение 4 (новое)'!F183</f>
        <v>0</v>
      </c>
      <c r="F99" s="102">
        <f>'Приложение 4 (новое)'!G183</f>
        <v>0</v>
      </c>
      <c r="G99" s="102">
        <f>'Приложение 4 (новое)'!H183</f>
        <v>0</v>
      </c>
      <c r="H99" s="102">
        <f>'Приложение 4 (новое)'!I183</f>
        <v>0</v>
      </c>
      <c r="I99" s="102">
        <f>'Приложение 4 (новое)'!J183</f>
        <v>0</v>
      </c>
      <c r="J99" s="102">
        <f>'Приложение 4 (новое)'!K183</f>
        <v>0</v>
      </c>
      <c r="K99" s="79"/>
    </row>
    <row r="100" spans="1:11" ht="30" x14ac:dyDescent="0.2">
      <c r="A100" s="74">
        <f>A96+1</f>
        <v>7</v>
      </c>
      <c r="B100" s="77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53" t="s">
        <v>0</v>
      </c>
      <c r="D100" s="53"/>
      <c r="E100" s="71">
        <f>'Приложение 4 (новое)'!F185</f>
        <v>0</v>
      </c>
      <c r="F100" s="71">
        <f>'Приложение 4 (новое)'!G185</f>
        <v>0</v>
      </c>
      <c r="G100" s="71">
        <f>'Приложение 4 (новое)'!H185</f>
        <v>0</v>
      </c>
      <c r="H100" s="71">
        <f>'Приложение 4 (новое)'!I185</f>
        <v>0</v>
      </c>
      <c r="I100" s="71">
        <f>'Приложение 4 (новое)'!J185</f>
        <v>0</v>
      </c>
      <c r="J100" s="71">
        <f>'Приложение 4 (новое)'!K185</f>
        <v>0</v>
      </c>
      <c r="K100" s="78"/>
    </row>
    <row r="101" spans="1:11" ht="30" x14ac:dyDescent="0.2">
      <c r="A101" s="74"/>
      <c r="B101" s="78"/>
      <c r="C101" s="53" t="s">
        <v>6</v>
      </c>
      <c r="D101" s="53"/>
      <c r="E101" s="71">
        <f>'Приложение 4 (новое)'!F186</f>
        <v>0</v>
      </c>
      <c r="F101" s="71">
        <f>'Приложение 4 (новое)'!G186</f>
        <v>0</v>
      </c>
      <c r="G101" s="71">
        <f>'Приложение 4 (новое)'!H186</f>
        <v>0</v>
      </c>
      <c r="H101" s="71">
        <f>'Приложение 4 (новое)'!I186</f>
        <v>0</v>
      </c>
      <c r="I101" s="71">
        <f>'Приложение 4 (новое)'!J186</f>
        <v>0</v>
      </c>
      <c r="J101" s="71">
        <f>'Приложение 4 (новое)'!K186</f>
        <v>0</v>
      </c>
      <c r="K101" s="78"/>
    </row>
    <row r="102" spans="1:11" ht="60" x14ac:dyDescent="0.2">
      <c r="A102" s="74"/>
      <c r="B102" s="78"/>
      <c r="C102" s="53" t="s">
        <v>15</v>
      </c>
      <c r="D102" s="53" t="s">
        <v>33</v>
      </c>
      <c r="E102" s="71">
        <f>'Приложение 4 (новое)'!F187</f>
        <v>936360.3</v>
      </c>
      <c r="F102" s="71">
        <f>'Приложение 4 (новое)'!G187</f>
        <v>222460.3</v>
      </c>
      <c r="G102" s="71">
        <f>'Приложение 4 (новое)'!H187</f>
        <v>178475</v>
      </c>
      <c r="H102" s="71">
        <f>'Приложение 4 (новое)'!I187</f>
        <v>178475</v>
      </c>
      <c r="I102" s="71">
        <f>'Приложение 4 (новое)'!J187</f>
        <v>178475</v>
      </c>
      <c r="J102" s="71">
        <f>'Приложение 4 (новое)'!K187</f>
        <v>178475</v>
      </c>
      <c r="K102" s="78"/>
    </row>
    <row r="103" spans="1:11" ht="15" x14ac:dyDescent="0.2">
      <c r="A103" s="76"/>
      <c r="B103" s="79"/>
      <c r="C103" s="53" t="s">
        <v>23</v>
      </c>
      <c r="D103" s="53"/>
      <c r="E103" s="71">
        <f>'Приложение 4 (новое)'!F188</f>
        <v>0</v>
      </c>
      <c r="F103" s="71">
        <f>'Приложение 4 (новое)'!G188</f>
        <v>0</v>
      </c>
      <c r="G103" s="71">
        <f>'Приложение 4 (новое)'!H188</f>
        <v>0</v>
      </c>
      <c r="H103" s="71">
        <f>'Приложение 4 (новое)'!I188</f>
        <v>0</v>
      </c>
      <c r="I103" s="71">
        <f>'Приложение 4 (новое)'!J188</f>
        <v>0</v>
      </c>
      <c r="J103" s="71">
        <f>'Приложение 4 (новое)'!K188</f>
        <v>0</v>
      </c>
      <c r="K103" s="79"/>
    </row>
    <row r="104" spans="1:11" ht="30" x14ac:dyDescent="0.2">
      <c r="A104" s="74">
        <f>A100+1</f>
        <v>8</v>
      </c>
      <c r="B104" s="77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53" t="s">
        <v>0</v>
      </c>
      <c r="D104" s="53"/>
      <c r="E104" s="71">
        <f>'Приложение 4 (новое)'!F190</f>
        <v>0</v>
      </c>
      <c r="F104" s="71">
        <f>'Приложение 4 (новое)'!G190</f>
        <v>0</v>
      </c>
      <c r="G104" s="71">
        <f>'Приложение 4 (новое)'!H190</f>
        <v>0</v>
      </c>
      <c r="H104" s="71">
        <f>'Приложение 4 (новое)'!I190</f>
        <v>0</v>
      </c>
      <c r="I104" s="71">
        <f>'Приложение 4 (новое)'!J190</f>
        <v>0</v>
      </c>
      <c r="J104" s="71">
        <f>'Приложение 4 (новое)'!K190</f>
        <v>0</v>
      </c>
      <c r="K104" s="78"/>
    </row>
    <row r="105" spans="1:11" ht="30" x14ac:dyDescent="0.2">
      <c r="A105" s="74"/>
      <c r="B105" s="78"/>
      <c r="C105" s="53" t="s">
        <v>6</v>
      </c>
      <c r="D105" s="53"/>
      <c r="E105" s="71">
        <f>'Приложение 4 (новое)'!F191</f>
        <v>0</v>
      </c>
      <c r="F105" s="71">
        <f>'Приложение 4 (новое)'!G191</f>
        <v>0</v>
      </c>
      <c r="G105" s="71">
        <f>'Приложение 4 (новое)'!H191</f>
        <v>0</v>
      </c>
      <c r="H105" s="71">
        <f>'Приложение 4 (новое)'!I191</f>
        <v>0</v>
      </c>
      <c r="I105" s="71">
        <f>'Приложение 4 (новое)'!J191</f>
        <v>0</v>
      </c>
      <c r="J105" s="71">
        <f>'Приложение 4 (новое)'!K191</f>
        <v>0</v>
      </c>
      <c r="K105" s="78"/>
    </row>
    <row r="106" spans="1:11" ht="45" x14ac:dyDescent="0.2">
      <c r="A106" s="74"/>
      <c r="B106" s="78"/>
      <c r="C106" s="53" t="s">
        <v>15</v>
      </c>
      <c r="D106" s="53"/>
      <c r="E106" s="71">
        <f>'Приложение 4 (новое)'!F192</f>
        <v>1990</v>
      </c>
      <c r="F106" s="71">
        <f>'Приложение 4 (новое)'!G192</f>
        <v>390</v>
      </c>
      <c r="G106" s="71">
        <f>'Приложение 4 (новое)'!H192</f>
        <v>400</v>
      </c>
      <c r="H106" s="71">
        <f>'Приложение 4 (новое)'!I192</f>
        <v>400</v>
      </c>
      <c r="I106" s="71">
        <f>'Приложение 4 (новое)'!J192</f>
        <v>400</v>
      </c>
      <c r="J106" s="71">
        <f>'Приложение 4 (новое)'!K192</f>
        <v>400</v>
      </c>
      <c r="K106" s="78"/>
    </row>
    <row r="107" spans="1:11" ht="15" x14ac:dyDescent="0.2">
      <c r="A107" s="76"/>
      <c r="B107" s="79"/>
      <c r="C107" s="53" t="s">
        <v>23</v>
      </c>
      <c r="D107" s="53"/>
      <c r="E107" s="71">
        <f>'Приложение 4 (новое)'!F193</f>
        <v>0</v>
      </c>
      <c r="F107" s="71">
        <f>'Приложение 4 (новое)'!G193</f>
        <v>0</v>
      </c>
      <c r="G107" s="71">
        <f>'Приложение 4 (новое)'!H193</f>
        <v>0</v>
      </c>
      <c r="H107" s="71">
        <f>'Приложение 4 (новое)'!I193</f>
        <v>0</v>
      </c>
      <c r="I107" s="71">
        <f>'Приложение 4 (новое)'!J193</f>
        <v>0</v>
      </c>
      <c r="J107" s="71">
        <f>'Приложение 4 (новое)'!K193</f>
        <v>0</v>
      </c>
      <c r="K107" s="79"/>
    </row>
    <row r="108" spans="1:11" ht="30" x14ac:dyDescent="0.2">
      <c r="A108" s="74">
        <f>A104+1</f>
        <v>9</v>
      </c>
      <c r="B108" s="77" t="str">
        <f>'Приложение 4 (новое)'!B194</f>
        <v>Мероприятие 01.09 
Взносы в уставной капитал муниципальных предприятий</v>
      </c>
      <c r="C108" s="53" t="s">
        <v>0</v>
      </c>
      <c r="D108" s="53"/>
      <c r="E108" s="71">
        <f>'Приложение 4 (новое)'!F195</f>
        <v>0</v>
      </c>
      <c r="F108" s="71">
        <f>'Приложение 4 (новое)'!G195</f>
        <v>0</v>
      </c>
      <c r="G108" s="71">
        <f>'Приложение 4 (новое)'!H195</f>
        <v>0</v>
      </c>
      <c r="H108" s="71">
        <f>'Приложение 4 (новое)'!I195</f>
        <v>0</v>
      </c>
      <c r="I108" s="71">
        <f>'Приложение 4 (новое)'!J195</f>
        <v>0</v>
      </c>
      <c r="J108" s="71">
        <f>'Приложение 4 (новое)'!K195</f>
        <v>0</v>
      </c>
      <c r="K108" s="78"/>
    </row>
    <row r="109" spans="1:11" ht="30" x14ac:dyDescent="0.2">
      <c r="A109" s="74"/>
      <c r="B109" s="78"/>
      <c r="C109" s="53" t="s">
        <v>6</v>
      </c>
      <c r="D109" s="53"/>
      <c r="E109" s="71">
        <f>'Приложение 4 (новое)'!F196</f>
        <v>0</v>
      </c>
      <c r="F109" s="71">
        <f>'Приложение 4 (новое)'!G196</f>
        <v>0</v>
      </c>
      <c r="G109" s="71">
        <f>'Приложение 4 (новое)'!H196</f>
        <v>0</v>
      </c>
      <c r="H109" s="71">
        <f>'Приложение 4 (новое)'!I196</f>
        <v>0</v>
      </c>
      <c r="I109" s="71">
        <f>'Приложение 4 (новое)'!J196</f>
        <v>0</v>
      </c>
      <c r="J109" s="71">
        <f>'Приложение 4 (новое)'!K196</f>
        <v>0</v>
      </c>
      <c r="K109" s="78"/>
    </row>
    <row r="110" spans="1:11" ht="60" x14ac:dyDescent="0.2">
      <c r="A110" s="74"/>
      <c r="B110" s="78"/>
      <c r="C110" s="53" t="s">
        <v>15</v>
      </c>
      <c r="D110" s="53" t="s">
        <v>33</v>
      </c>
      <c r="E110" s="71">
        <f>'Приложение 4 (новое)'!F197</f>
        <v>219213.8</v>
      </c>
      <c r="F110" s="71">
        <f>'Приложение 4 (новое)'!G197</f>
        <v>219213.8</v>
      </c>
      <c r="G110" s="71">
        <f>'Приложение 4 (новое)'!H197</f>
        <v>0</v>
      </c>
      <c r="H110" s="71">
        <f>'Приложение 4 (новое)'!I197</f>
        <v>0</v>
      </c>
      <c r="I110" s="71">
        <f>'Приложение 4 (новое)'!J197</f>
        <v>0</v>
      </c>
      <c r="J110" s="71">
        <f>'Приложение 4 (новое)'!K197</f>
        <v>0</v>
      </c>
      <c r="K110" s="78"/>
    </row>
    <row r="111" spans="1:11" ht="15" x14ac:dyDescent="0.2">
      <c r="A111" s="76"/>
      <c r="B111" s="79"/>
      <c r="C111" s="53" t="s">
        <v>23</v>
      </c>
      <c r="D111" s="53"/>
      <c r="E111" s="71">
        <f>'Приложение 4 (новое)'!F198</f>
        <v>0</v>
      </c>
      <c r="F111" s="71">
        <f>'Приложение 4 (новое)'!G198</f>
        <v>0</v>
      </c>
      <c r="G111" s="71">
        <f>'Приложение 4 (новое)'!H198</f>
        <v>0</v>
      </c>
      <c r="H111" s="71">
        <f>'Приложение 4 (новое)'!I198</f>
        <v>0</v>
      </c>
      <c r="I111" s="71">
        <f>'Приложение 4 (новое)'!J198</f>
        <v>0</v>
      </c>
      <c r="J111" s="71">
        <f>'Приложение 4 (новое)'!K198</f>
        <v>0</v>
      </c>
      <c r="K111" s="79"/>
    </row>
    <row r="112" spans="1:11" ht="30" x14ac:dyDescent="0.2">
      <c r="A112" s="74">
        <f>A108+1</f>
        <v>10</v>
      </c>
      <c r="B112" s="77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53" t="s">
        <v>0</v>
      </c>
      <c r="D112" s="53"/>
      <c r="E112" s="71">
        <f>'Приложение 4 (новое)'!F200</f>
        <v>0</v>
      </c>
      <c r="F112" s="71">
        <f>'Приложение 4 (новое)'!G200</f>
        <v>0</v>
      </c>
      <c r="G112" s="71">
        <f>'Приложение 4 (новое)'!H200</f>
        <v>0</v>
      </c>
      <c r="H112" s="71">
        <f>'Приложение 4 (новое)'!I200</f>
        <v>0</v>
      </c>
      <c r="I112" s="71">
        <f>'Приложение 4 (новое)'!J200</f>
        <v>0</v>
      </c>
      <c r="J112" s="71">
        <f>'Приложение 4 (новое)'!K200</f>
        <v>0</v>
      </c>
      <c r="K112" s="78"/>
    </row>
    <row r="113" spans="1:11" ht="30" x14ac:dyDescent="0.2">
      <c r="A113" s="74"/>
      <c r="B113" s="78"/>
      <c r="C113" s="53" t="s">
        <v>6</v>
      </c>
      <c r="D113" s="53"/>
      <c r="E113" s="71">
        <f>'Приложение 4 (новое)'!F201</f>
        <v>0</v>
      </c>
      <c r="F113" s="71">
        <f>'Приложение 4 (новое)'!G201</f>
        <v>0</v>
      </c>
      <c r="G113" s="71">
        <f>'Приложение 4 (новое)'!H201</f>
        <v>0</v>
      </c>
      <c r="H113" s="71">
        <f>'Приложение 4 (новое)'!I201</f>
        <v>0</v>
      </c>
      <c r="I113" s="71">
        <f>'Приложение 4 (новое)'!J201</f>
        <v>0</v>
      </c>
      <c r="J113" s="71">
        <f>'Приложение 4 (новое)'!K201</f>
        <v>0</v>
      </c>
      <c r="K113" s="78"/>
    </row>
    <row r="114" spans="1:11" ht="60" x14ac:dyDescent="0.2">
      <c r="A114" s="74"/>
      <c r="B114" s="78"/>
      <c r="C114" s="53" t="s">
        <v>15</v>
      </c>
      <c r="D114" s="53" t="s">
        <v>33</v>
      </c>
      <c r="E114" s="71">
        <f>'Приложение 4 (новое)'!F202</f>
        <v>3930</v>
      </c>
      <c r="F114" s="71">
        <f>'Приложение 4 (новое)'!G202</f>
        <v>730</v>
      </c>
      <c r="G114" s="71">
        <f>'Приложение 4 (новое)'!H202</f>
        <v>800</v>
      </c>
      <c r="H114" s="71">
        <f>'Приложение 4 (новое)'!I202</f>
        <v>800</v>
      </c>
      <c r="I114" s="71">
        <f>'Приложение 4 (новое)'!J202</f>
        <v>800</v>
      </c>
      <c r="J114" s="71">
        <f>'Приложение 4 (новое)'!K202</f>
        <v>800</v>
      </c>
      <c r="K114" s="78"/>
    </row>
    <row r="115" spans="1:11" ht="15" x14ac:dyDescent="0.2">
      <c r="A115" s="76"/>
      <c r="B115" s="79"/>
      <c r="C115" s="53" t="s">
        <v>23</v>
      </c>
      <c r="D115" s="53"/>
      <c r="E115" s="71">
        <f>'Приложение 4 (новое)'!F203</f>
        <v>0</v>
      </c>
      <c r="F115" s="71">
        <f>'Приложение 4 (новое)'!G203</f>
        <v>0</v>
      </c>
      <c r="G115" s="71">
        <f>'Приложение 4 (новое)'!H203</f>
        <v>0</v>
      </c>
      <c r="H115" s="71">
        <f>'Приложение 4 (новое)'!I203</f>
        <v>0</v>
      </c>
      <c r="I115" s="71">
        <f>'Приложение 4 (новое)'!J203</f>
        <v>0</v>
      </c>
      <c r="J115" s="71">
        <f>'Приложение 4 (новое)'!K203</f>
        <v>0</v>
      </c>
      <c r="K115" s="79"/>
    </row>
    <row r="116" spans="1:11" s="16" customFormat="1" ht="30" x14ac:dyDescent="0.2">
      <c r="A116" s="74">
        <f>A112+1</f>
        <v>11</v>
      </c>
      <c r="B116" s="77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53" t="s">
        <v>0</v>
      </c>
      <c r="D116" s="53"/>
      <c r="E116" s="71">
        <f>'Приложение 4 (новое)'!F205</f>
        <v>0</v>
      </c>
      <c r="F116" s="71">
        <f>'Приложение 4 (новое)'!G205</f>
        <v>0</v>
      </c>
      <c r="G116" s="71">
        <f>'Приложение 4 (новое)'!H205</f>
        <v>0</v>
      </c>
      <c r="H116" s="71">
        <f>'Приложение 4 (новое)'!I205</f>
        <v>0</v>
      </c>
      <c r="I116" s="71">
        <f>'Приложение 4 (новое)'!J205</f>
        <v>0</v>
      </c>
      <c r="J116" s="71">
        <f>'Приложение 4 (новое)'!K205</f>
        <v>0</v>
      </c>
      <c r="K116" s="78"/>
    </row>
    <row r="117" spans="1:11" s="16" customFormat="1" ht="30" x14ac:dyDescent="0.2">
      <c r="A117" s="74"/>
      <c r="B117" s="78"/>
      <c r="C117" s="53" t="s">
        <v>6</v>
      </c>
      <c r="D117" s="53"/>
      <c r="E117" s="71">
        <f>'Приложение 4 (новое)'!F206</f>
        <v>0</v>
      </c>
      <c r="F117" s="71">
        <f>'Приложение 4 (новое)'!G206</f>
        <v>0</v>
      </c>
      <c r="G117" s="71">
        <f>'Приложение 4 (новое)'!H206</f>
        <v>0</v>
      </c>
      <c r="H117" s="71">
        <f>'Приложение 4 (новое)'!I206</f>
        <v>0</v>
      </c>
      <c r="I117" s="71">
        <f>'Приложение 4 (новое)'!J206</f>
        <v>0</v>
      </c>
      <c r="J117" s="71">
        <f>'Приложение 4 (новое)'!K206</f>
        <v>0</v>
      </c>
      <c r="K117" s="78"/>
    </row>
    <row r="118" spans="1:11" s="16" customFormat="1" ht="60" x14ac:dyDescent="0.2">
      <c r="A118" s="74"/>
      <c r="B118" s="78"/>
      <c r="C118" s="53" t="s">
        <v>15</v>
      </c>
      <c r="D118" s="53" t="s">
        <v>33</v>
      </c>
      <c r="E118" s="71">
        <f>'Приложение 4 (новое)'!F207</f>
        <v>66940</v>
      </c>
      <c r="F118" s="71">
        <f>'Приложение 4 (новое)'!G207</f>
        <v>13388</v>
      </c>
      <c r="G118" s="71">
        <f>'Приложение 4 (новое)'!H207</f>
        <v>13388</v>
      </c>
      <c r="H118" s="71">
        <f>'Приложение 4 (новое)'!I207</f>
        <v>13388</v>
      </c>
      <c r="I118" s="71">
        <f>'Приложение 4 (новое)'!J207</f>
        <v>13388</v>
      </c>
      <c r="J118" s="71">
        <f>'Приложение 4 (новое)'!K207</f>
        <v>13388</v>
      </c>
      <c r="K118" s="78"/>
    </row>
    <row r="119" spans="1:11" s="16" customFormat="1" ht="15" x14ac:dyDescent="0.2">
      <c r="A119" s="76"/>
      <c r="B119" s="79"/>
      <c r="C119" s="53" t="s">
        <v>23</v>
      </c>
      <c r="D119" s="53"/>
      <c r="E119" s="71">
        <f>'Приложение 4 (новое)'!F208</f>
        <v>0</v>
      </c>
      <c r="F119" s="71">
        <f>'Приложение 4 (новое)'!G208</f>
        <v>0</v>
      </c>
      <c r="G119" s="71">
        <f>'Приложение 4 (новое)'!H208</f>
        <v>0</v>
      </c>
      <c r="H119" s="71">
        <f>'Приложение 4 (новое)'!I208</f>
        <v>0</v>
      </c>
      <c r="I119" s="71">
        <f>'Приложение 4 (новое)'!J208</f>
        <v>0</v>
      </c>
      <c r="J119" s="71">
        <f>'Приложение 4 (новое)'!K208</f>
        <v>0</v>
      </c>
      <c r="K119" s="79"/>
    </row>
    <row r="120" spans="1:11" s="16" customFormat="1" ht="30" x14ac:dyDescent="0.2">
      <c r="A120" s="74">
        <f>A116+1</f>
        <v>12</v>
      </c>
      <c r="B120" s="77" t="str">
        <f>'Приложение 4 (новое)'!B209</f>
        <v xml:space="preserve">Мероприятие 01.12 
Премия Губернатора Московской области «Прорыв года»
</v>
      </c>
      <c r="C120" s="53" t="s">
        <v>0</v>
      </c>
      <c r="D120" s="53"/>
      <c r="E120" s="102">
        <f>'Приложение 4 (новое)'!F210</f>
        <v>0</v>
      </c>
      <c r="F120" s="102">
        <f>'Приложение 4 (новое)'!G210</f>
        <v>0</v>
      </c>
      <c r="G120" s="102">
        <f>'Приложение 4 (новое)'!H210</f>
        <v>0</v>
      </c>
      <c r="H120" s="102">
        <f>'Приложение 4 (новое)'!I210</f>
        <v>0</v>
      </c>
      <c r="I120" s="102">
        <f>'Приложение 4 (новое)'!J210</f>
        <v>0</v>
      </c>
      <c r="J120" s="102">
        <f>'Приложение 4 (новое)'!K210</f>
        <v>0</v>
      </c>
      <c r="K120" s="78"/>
    </row>
    <row r="121" spans="1:11" s="16" customFormat="1" ht="30" x14ac:dyDescent="0.2">
      <c r="A121" s="74"/>
      <c r="B121" s="78"/>
      <c r="C121" s="53" t="s">
        <v>6</v>
      </c>
      <c r="D121" s="53"/>
      <c r="E121" s="102">
        <f>'Приложение 4 (новое)'!F211</f>
        <v>0</v>
      </c>
      <c r="F121" s="102">
        <f>'Приложение 4 (новое)'!G211</f>
        <v>0</v>
      </c>
      <c r="G121" s="102">
        <f>'Приложение 4 (новое)'!H211</f>
        <v>0</v>
      </c>
      <c r="H121" s="102">
        <f>'Приложение 4 (новое)'!I211</f>
        <v>0</v>
      </c>
      <c r="I121" s="102">
        <f>'Приложение 4 (новое)'!J211</f>
        <v>0</v>
      </c>
      <c r="J121" s="102">
        <f>'Приложение 4 (новое)'!K211</f>
        <v>0</v>
      </c>
      <c r="K121" s="78"/>
    </row>
    <row r="122" spans="1:11" s="16" customFormat="1" ht="45" x14ac:dyDescent="0.2">
      <c r="A122" s="74"/>
      <c r="B122" s="78"/>
      <c r="C122" s="53" t="s">
        <v>15</v>
      </c>
      <c r="D122" s="53"/>
      <c r="E122" s="102">
        <f>'Приложение 4 (новое)'!F212</f>
        <v>0</v>
      </c>
      <c r="F122" s="102">
        <f>'Приложение 4 (новое)'!G212</f>
        <v>0</v>
      </c>
      <c r="G122" s="102">
        <f>'Приложение 4 (новое)'!H212</f>
        <v>0</v>
      </c>
      <c r="H122" s="102">
        <f>'Приложение 4 (новое)'!I212</f>
        <v>0</v>
      </c>
      <c r="I122" s="102">
        <f>'Приложение 4 (новое)'!J212</f>
        <v>0</v>
      </c>
      <c r="J122" s="102">
        <f>'Приложение 4 (новое)'!K212</f>
        <v>0</v>
      </c>
      <c r="K122" s="78"/>
    </row>
    <row r="123" spans="1:11" s="16" customFormat="1" ht="15" x14ac:dyDescent="0.2">
      <c r="A123" s="76"/>
      <c r="B123" s="79"/>
      <c r="C123" s="53" t="s">
        <v>23</v>
      </c>
      <c r="D123" s="53"/>
      <c r="E123" s="102">
        <f>'Приложение 4 (новое)'!F213</f>
        <v>0</v>
      </c>
      <c r="F123" s="102">
        <f>'Приложение 4 (новое)'!G213</f>
        <v>0</v>
      </c>
      <c r="G123" s="102">
        <f>'Приложение 4 (новое)'!H213</f>
        <v>0</v>
      </c>
      <c r="H123" s="102">
        <f>'Приложение 4 (новое)'!I213</f>
        <v>0</v>
      </c>
      <c r="I123" s="102">
        <f>'Приложение 4 (новое)'!J213</f>
        <v>0</v>
      </c>
      <c r="J123" s="102">
        <f>'Приложение 4 (новое)'!K213</f>
        <v>0</v>
      </c>
      <c r="K123" s="79"/>
    </row>
    <row r="124" spans="1:11" s="16" customFormat="1" ht="30" x14ac:dyDescent="0.2">
      <c r="A124" s="74">
        <f>A120+1</f>
        <v>13</v>
      </c>
      <c r="B124" s="77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53" t="s">
        <v>0</v>
      </c>
      <c r="D124" s="53"/>
      <c r="E124" s="81" t="str">
        <f>'Приложение 4 (новое)'!E214</f>
        <v>В пределах средств, выделенных на обеспечение деятельности</v>
      </c>
      <c r="F124" s="82"/>
      <c r="G124" s="82"/>
      <c r="H124" s="82"/>
      <c r="I124" s="82"/>
      <c r="J124" s="83"/>
      <c r="K124" s="78"/>
    </row>
    <row r="125" spans="1:11" s="16" customFormat="1" ht="30" x14ac:dyDescent="0.2">
      <c r="A125" s="74"/>
      <c r="B125" s="78"/>
      <c r="C125" s="53" t="s">
        <v>6</v>
      </c>
      <c r="D125" s="53"/>
      <c r="E125" s="84"/>
      <c r="F125" s="85"/>
      <c r="G125" s="85"/>
      <c r="H125" s="85"/>
      <c r="I125" s="85"/>
      <c r="J125" s="86"/>
      <c r="K125" s="78"/>
    </row>
    <row r="126" spans="1:11" s="16" customFormat="1" ht="45" x14ac:dyDescent="0.2">
      <c r="A126" s="74"/>
      <c r="B126" s="78"/>
      <c r="C126" s="53" t="s">
        <v>15</v>
      </c>
      <c r="D126" s="53"/>
      <c r="E126" s="84"/>
      <c r="F126" s="85"/>
      <c r="G126" s="85"/>
      <c r="H126" s="85"/>
      <c r="I126" s="85"/>
      <c r="J126" s="86"/>
      <c r="K126" s="78"/>
    </row>
    <row r="127" spans="1:11" s="16" customFormat="1" ht="15" x14ac:dyDescent="0.2">
      <c r="A127" s="76"/>
      <c r="B127" s="79"/>
      <c r="C127" s="53" t="s">
        <v>23</v>
      </c>
      <c r="D127" s="53"/>
      <c r="E127" s="87"/>
      <c r="F127" s="88"/>
      <c r="G127" s="88"/>
      <c r="H127" s="88"/>
      <c r="I127" s="88"/>
      <c r="J127" s="89"/>
      <c r="K127" s="79"/>
    </row>
    <row r="128" spans="1:11" s="16" customFormat="1" ht="30" x14ac:dyDescent="0.2">
      <c r="A128" s="74">
        <f>A124+1</f>
        <v>14</v>
      </c>
      <c r="B128" s="77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53" t="s">
        <v>0</v>
      </c>
      <c r="D128" s="53"/>
      <c r="E128" s="81" t="str">
        <f>'Приложение 4 (новое)'!E219</f>
        <v>В пределах средств, выделенных на обеспечение деятельности</v>
      </c>
      <c r="F128" s="82"/>
      <c r="G128" s="82"/>
      <c r="H128" s="82"/>
      <c r="I128" s="82"/>
      <c r="J128" s="83"/>
      <c r="K128" s="78"/>
    </row>
    <row r="129" spans="1:11" s="16" customFormat="1" ht="30" x14ac:dyDescent="0.2">
      <c r="A129" s="74"/>
      <c r="B129" s="78"/>
      <c r="C129" s="53" t="s">
        <v>6</v>
      </c>
      <c r="D129" s="53"/>
      <c r="E129" s="84"/>
      <c r="F129" s="85"/>
      <c r="G129" s="85"/>
      <c r="H129" s="85"/>
      <c r="I129" s="85"/>
      <c r="J129" s="86"/>
      <c r="K129" s="78"/>
    </row>
    <row r="130" spans="1:11" s="16" customFormat="1" ht="45" x14ac:dyDescent="0.2">
      <c r="A130" s="74"/>
      <c r="B130" s="78"/>
      <c r="C130" s="53" t="s">
        <v>15</v>
      </c>
      <c r="D130" s="53"/>
      <c r="E130" s="84"/>
      <c r="F130" s="85"/>
      <c r="G130" s="85"/>
      <c r="H130" s="85"/>
      <c r="I130" s="85"/>
      <c r="J130" s="86"/>
      <c r="K130" s="78"/>
    </row>
    <row r="131" spans="1:11" s="16" customFormat="1" ht="15" x14ac:dyDescent="0.2">
      <c r="A131" s="76"/>
      <c r="B131" s="79"/>
      <c r="C131" s="53" t="s">
        <v>23</v>
      </c>
      <c r="D131" s="53"/>
      <c r="E131" s="87"/>
      <c r="F131" s="88"/>
      <c r="G131" s="88"/>
      <c r="H131" s="88"/>
      <c r="I131" s="88"/>
      <c r="J131" s="89"/>
      <c r="K131" s="79"/>
    </row>
    <row r="132" spans="1:11" s="16" customFormat="1" ht="30" x14ac:dyDescent="0.2">
      <c r="A132" s="74">
        <f>A128+1</f>
        <v>15</v>
      </c>
      <c r="B132" s="77" t="str">
        <f>'Приложение 4 (новое)'!B224</f>
        <v xml:space="preserve">Мероприятие 01.15 
Организация сбора статистических показателей
</v>
      </c>
      <c r="C132" s="53" t="s">
        <v>0</v>
      </c>
      <c r="D132" s="53"/>
      <c r="E132" s="81" t="str">
        <f>'Приложение 4 (новое)'!E224</f>
        <v>В пределах средств, выделенных на обеспечение деятельности</v>
      </c>
      <c r="F132" s="82"/>
      <c r="G132" s="82"/>
      <c r="H132" s="82"/>
      <c r="I132" s="82"/>
      <c r="J132" s="83"/>
      <c r="K132" s="78"/>
    </row>
    <row r="133" spans="1:11" s="16" customFormat="1" ht="30" x14ac:dyDescent="0.2">
      <c r="A133" s="74"/>
      <c r="B133" s="78"/>
      <c r="C133" s="53" t="s">
        <v>6</v>
      </c>
      <c r="D133" s="53"/>
      <c r="E133" s="84"/>
      <c r="F133" s="85"/>
      <c r="G133" s="85"/>
      <c r="H133" s="85"/>
      <c r="I133" s="85"/>
      <c r="J133" s="86"/>
      <c r="K133" s="78"/>
    </row>
    <row r="134" spans="1:11" s="16" customFormat="1" ht="45" x14ac:dyDescent="0.2">
      <c r="A134" s="74"/>
      <c r="B134" s="78"/>
      <c r="C134" s="53" t="s">
        <v>15</v>
      </c>
      <c r="D134" s="53"/>
      <c r="E134" s="84"/>
      <c r="F134" s="85"/>
      <c r="G134" s="85"/>
      <c r="H134" s="85"/>
      <c r="I134" s="85"/>
      <c r="J134" s="86"/>
      <c r="K134" s="78"/>
    </row>
    <row r="135" spans="1:11" s="16" customFormat="1" ht="15" x14ac:dyDescent="0.2">
      <c r="A135" s="76"/>
      <c r="B135" s="79"/>
      <c r="C135" s="53" t="s">
        <v>23</v>
      </c>
      <c r="D135" s="53"/>
      <c r="E135" s="87"/>
      <c r="F135" s="88"/>
      <c r="G135" s="88"/>
      <c r="H135" s="88"/>
      <c r="I135" s="88"/>
      <c r="J135" s="89"/>
      <c r="K135" s="79"/>
    </row>
    <row r="136" spans="1:11" ht="30" x14ac:dyDescent="0.2">
      <c r="A136" s="74">
        <f>A132+1</f>
        <v>16</v>
      </c>
      <c r="B136" s="77" t="s">
        <v>136</v>
      </c>
      <c r="C136" s="53" t="s">
        <v>0</v>
      </c>
      <c r="D136" s="53"/>
      <c r="E136" s="102">
        <f>'Приложение 4 (новое)'!F235</f>
        <v>0</v>
      </c>
      <c r="F136" s="102">
        <f>'Приложение 4 (новое)'!G235</f>
        <v>0</v>
      </c>
      <c r="G136" s="102">
        <f>'Приложение 4 (новое)'!H235</f>
        <v>0</v>
      </c>
      <c r="H136" s="102">
        <f>'Приложение 4 (новое)'!I235</f>
        <v>0</v>
      </c>
      <c r="I136" s="102">
        <f>'Приложение 4 (новое)'!J235</f>
        <v>0</v>
      </c>
      <c r="J136" s="102">
        <f>'Приложение 4 (новое)'!K235</f>
        <v>0</v>
      </c>
      <c r="K136" s="78"/>
    </row>
    <row r="137" spans="1:11" ht="30" x14ac:dyDescent="0.2">
      <c r="A137" s="74"/>
      <c r="B137" s="78"/>
      <c r="C137" s="53" t="s">
        <v>6</v>
      </c>
      <c r="D137" s="53"/>
      <c r="E137" s="102">
        <f>'Приложение 4 (новое)'!F236</f>
        <v>0</v>
      </c>
      <c r="F137" s="102">
        <f>'Приложение 4 (новое)'!G236</f>
        <v>0</v>
      </c>
      <c r="G137" s="102">
        <f>'Приложение 4 (новое)'!H236</f>
        <v>0</v>
      </c>
      <c r="H137" s="102">
        <f>'Приложение 4 (новое)'!I236</f>
        <v>0</v>
      </c>
      <c r="I137" s="102">
        <f>'Приложение 4 (новое)'!J236</f>
        <v>0</v>
      </c>
      <c r="J137" s="102">
        <f>'Приложение 4 (новое)'!K236</f>
        <v>0</v>
      </c>
      <c r="K137" s="78"/>
    </row>
    <row r="138" spans="1:11" ht="45" x14ac:dyDescent="0.2">
      <c r="A138" s="74"/>
      <c r="B138" s="78"/>
      <c r="C138" s="53" t="s">
        <v>15</v>
      </c>
      <c r="D138" s="53"/>
      <c r="E138" s="102">
        <f>'Приложение 4 (новое)'!F237</f>
        <v>168</v>
      </c>
      <c r="F138" s="102">
        <f>'Приложение 4 (новое)'!G237</f>
        <v>168</v>
      </c>
      <c r="G138" s="102">
        <f>'Приложение 4 (новое)'!H237</f>
        <v>0</v>
      </c>
      <c r="H138" s="102">
        <f>'Приложение 4 (новое)'!I237</f>
        <v>0</v>
      </c>
      <c r="I138" s="102">
        <f>'Приложение 4 (новое)'!J237</f>
        <v>0</v>
      </c>
      <c r="J138" s="102">
        <f>'Приложение 4 (новое)'!K237</f>
        <v>0</v>
      </c>
      <c r="K138" s="78"/>
    </row>
    <row r="139" spans="1:11" ht="15" x14ac:dyDescent="0.2">
      <c r="A139" s="76"/>
      <c r="B139" s="79"/>
      <c r="C139" s="53" t="s">
        <v>23</v>
      </c>
      <c r="D139" s="53"/>
      <c r="E139" s="102">
        <f>'Приложение 4 (новое)'!F238</f>
        <v>0</v>
      </c>
      <c r="F139" s="102">
        <f>'Приложение 4 (новое)'!G238</f>
        <v>0</v>
      </c>
      <c r="G139" s="102">
        <f>'Приложение 4 (новое)'!H238</f>
        <v>0</v>
      </c>
      <c r="H139" s="102">
        <f>'Приложение 4 (новое)'!I238</f>
        <v>0</v>
      </c>
      <c r="I139" s="102">
        <f>'Приложение 4 (новое)'!J238</f>
        <v>0</v>
      </c>
      <c r="J139" s="102">
        <f>'Приложение 4 (новое)'!K238</f>
        <v>0</v>
      </c>
      <c r="K139" s="79"/>
    </row>
  </sheetData>
  <mergeCells count="121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view="pageBreakPreview" zoomScale="80" zoomScaleNormal="100" zoomScaleSheetLayoutView="80" workbookViewId="0">
      <selection activeCell="J1" sqref="J1:M1"/>
    </sheetView>
  </sheetViews>
  <sheetFormatPr defaultRowHeight="12.75" x14ac:dyDescent="0.2"/>
  <cols>
    <col min="1" max="1" width="11.28515625" style="103" customWidth="1"/>
    <col min="2" max="2" width="44" style="103" customWidth="1"/>
    <col min="3" max="3" width="14.7109375" style="103" customWidth="1"/>
    <col min="4" max="4" width="17.85546875" style="103" customWidth="1"/>
    <col min="5" max="5" width="23" style="176" customWidth="1"/>
    <col min="6" max="6" width="14.5703125" style="176" customWidth="1"/>
    <col min="7" max="7" width="16.140625" style="176" customWidth="1"/>
    <col min="8" max="8" width="16" style="176" customWidth="1"/>
    <col min="9" max="10" width="16.85546875" style="176" bestFit="1" customWidth="1"/>
    <col min="11" max="11" width="16.42578125" style="176" customWidth="1"/>
    <col min="12" max="12" width="17.28515625" style="103" customWidth="1"/>
    <col min="13" max="13" width="75.5703125" style="103" customWidth="1"/>
    <col min="14" max="16384" width="9.140625" style="5"/>
  </cols>
  <sheetData>
    <row r="1" spans="1:13" ht="81" customHeight="1" x14ac:dyDescent="0.2">
      <c r="D1" s="104" t="s">
        <v>28</v>
      </c>
      <c r="E1" s="105"/>
      <c r="F1" s="105"/>
      <c r="G1" s="105"/>
      <c r="H1" s="105"/>
      <c r="I1" s="105"/>
      <c r="J1" s="106" t="s">
        <v>181</v>
      </c>
      <c r="K1" s="106"/>
      <c r="L1" s="106"/>
      <c r="M1" s="106"/>
    </row>
    <row r="2" spans="1:13" ht="81" customHeight="1" x14ac:dyDescent="0.2">
      <c r="D2" s="104"/>
      <c r="E2" s="105"/>
      <c r="F2" s="105"/>
      <c r="G2" s="105"/>
      <c r="H2" s="105"/>
      <c r="I2" s="105"/>
      <c r="J2" s="23" t="s">
        <v>120</v>
      </c>
      <c r="K2" s="107"/>
      <c r="L2" s="107"/>
      <c r="M2" s="107"/>
    </row>
    <row r="3" spans="1:13" s="8" customFormat="1" ht="15.75" x14ac:dyDescent="0.2">
      <c r="A3" s="31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59"/>
    </row>
    <row r="4" spans="1:13" s="8" customFormat="1" ht="15.75" x14ac:dyDescent="0.2">
      <c r="A4" s="31" t="s">
        <v>62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59"/>
    </row>
    <row r="5" spans="1:13" s="8" customFormat="1" ht="15.75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9"/>
    </row>
    <row r="6" spans="1:13" s="8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108"/>
      <c r="M6" s="108"/>
    </row>
    <row r="7" spans="1:13" ht="18" customHeight="1" x14ac:dyDescent="0.2">
      <c r="A7" s="109" t="s">
        <v>3</v>
      </c>
      <c r="B7" s="109" t="s">
        <v>19</v>
      </c>
      <c r="C7" s="109" t="s">
        <v>20</v>
      </c>
      <c r="D7" s="109" t="s">
        <v>7</v>
      </c>
      <c r="E7" s="109" t="s">
        <v>101</v>
      </c>
      <c r="F7" s="109" t="s">
        <v>21</v>
      </c>
      <c r="G7" s="110"/>
      <c r="H7" s="109" t="s">
        <v>8</v>
      </c>
      <c r="I7" s="109"/>
      <c r="J7" s="109"/>
      <c r="K7" s="109"/>
      <c r="L7" s="109" t="s">
        <v>10</v>
      </c>
      <c r="M7" s="111" t="s">
        <v>14</v>
      </c>
    </row>
    <row r="8" spans="1:13" ht="79.5" customHeight="1" x14ac:dyDescent="0.2">
      <c r="A8" s="109"/>
      <c r="B8" s="109"/>
      <c r="C8" s="109"/>
      <c r="D8" s="109"/>
      <c r="E8" s="109"/>
      <c r="F8" s="109"/>
      <c r="G8" s="24" t="s">
        <v>96</v>
      </c>
      <c r="H8" s="24" t="s">
        <v>97</v>
      </c>
      <c r="I8" s="24" t="s">
        <v>98</v>
      </c>
      <c r="J8" s="24" t="s">
        <v>99</v>
      </c>
      <c r="K8" s="24" t="s">
        <v>100</v>
      </c>
      <c r="L8" s="109"/>
      <c r="M8" s="112"/>
    </row>
    <row r="9" spans="1:13" ht="15" x14ac:dyDescent="0.2">
      <c r="A9" s="113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3"/>
      <c r="H9" s="113">
        <v>7</v>
      </c>
      <c r="I9" s="113">
        <v>8</v>
      </c>
      <c r="J9" s="113">
        <v>9</v>
      </c>
      <c r="K9" s="113">
        <v>10</v>
      </c>
      <c r="L9" s="113">
        <v>11</v>
      </c>
      <c r="M9" s="113">
        <v>12</v>
      </c>
    </row>
    <row r="10" spans="1:13" s="4" customFormat="1" ht="32.25" customHeight="1" x14ac:dyDescent="0.2">
      <c r="A10" s="114" t="s">
        <v>102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13" ht="23.25" customHeight="1" x14ac:dyDescent="0.2">
      <c r="A11" s="117">
        <v>1</v>
      </c>
      <c r="B11" s="118" t="s">
        <v>137</v>
      </c>
      <c r="C11" s="117" t="s">
        <v>72</v>
      </c>
      <c r="D11" s="49" t="s">
        <v>1</v>
      </c>
      <c r="E11" s="119">
        <f>E12+E13+E14+E15</f>
        <v>154892.4</v>
      </c>
      <c r="F11" s="119">
        <f>SUM(G11:K11)</f>
        <v>392883.69999999995</v>
      </c>
      <c r="G11" s="119">
        <f>G12+G13+G14+G15</f>
        <v>59004.299999999988</v>
      </c>
      <c r="H11" s="119">
        <f t="shared" ref="H11:K11" si="0">H12+H13+H14+H15</f>
        <v>183114.4</v>
      </c>
      <c r="I11" s="119">
        <f t="shared" si="0"/>
        <v>50255</v>
      </c>
      <c r="J11" s="119">
        <f t="shared" si="0"/>
        <v>50255</v>
      </c>
      <c r="K11" s="119">
        <f t="shared" si="0"/>
        <v>50255</v>
      </c>
      <c r="L11" s="120"/>
      <c r="M11" s="120" t="s">
        <v>131</v>
      </c>
    </row>
    <row r="12" spans="1:13" ht="45" x14ac:dyDescent="0.2">
      <c r="A12" s="121"/>
      <c r="B12" s="122"/>
      <c r="C12" s="121"/>
      <c r="D12" s="49" t="s">
        <v>0</v>
      </c>
      <c r="E12" s="119">
        <f>E17+E22+E27</f>
        <v>0</v>
      </c>
      <c r="F12" s="119">
        <f t="shared" ref="F12:F40" si="1">SUM(G12:K12)</f>
        <v>0</v>
      </c>
      <c r="G12" s="119">
        <f>G17+G22+G27</f>
        <v>0</v>
      </c>
      <c r="H12" s="119">
        <f t="shared" ref="H12:K12" si="2">H17+H22+H27</f>
        <v>0</v>
      </c>
      <c r="I12" s="119">
        <f t="shared" si="2"/>
        <v>0</v>
      </c>
      <c r="J12" s="119">
        <f t="shared" si="2"/>
        <v>0</v>
      </c>
      <c r="K12" s="119">
        <f t="shared" si="2"/>
        <v>0</v>
      </c>
      <c r="L12" s="123"/>
      <c r="M12" s="123"/>
    </row>
    <row r="13" spans="1:13" ht="60" x14ac:dyDescent="0.2">
      <c r="A13" s="121"/>
      <c r="B13" s="122"/>
      <c r="C13" s="121"/>
      <c r="D13" s="49" t="s">
        <v>6</v>
      </c>
      <c r="E13" s="119">
        <f t="shared" ref="E13:E15" si="3">E18+E23+E28</f>
        <v>0</v>
      </c>
      <c r="F13" s="119">
        <f t="shared" si="1"/>
        <v>0</v>
      </c>
      <c r="G13" s="119">
        <f t="shared" ref="G13:K15" si="4">G18+G23+G28</f>
        <v>0</v>
      </c>
      <c r="H13" s="119">
        <f t="shared" si="4"/>
        <v>0</v>
      </c>
      <c r="I13" s="119">
        <f t="shared" si="4"/>
        <v>0</v>
      </c>
      <c r="J13" s="119">
        <f t="shared" si="4"/>
        <v>0</v>
      </c>
      <c r="K13" s="119">
        <f t="shared" si="4"/>
        <v>0</v>
      </c>
      <c r="L13" s="123"/>
      <c r="M13" s="123"/>
    </row>
    <row r="14" spans="1:13" ht="60" x14ac:dyDescent="0.2">
      <c r="A14" s="121"/>
      <c r="B14" s="122"/>
      <c r="C14" s="121"/>
      <c r="D14" s="49" t="s">
        <v>15</v>
      </c>
      <c r="E14" s="119">
        <f t="shared" si="3"/>
        <v>154892.4</v>
      </c>
      <c r="F14" s="119">
        <f t="shared" si="1"/>
        <v>392883.69999999995</v>
      </c>
      <c r="G14" s="119">
        <f t="shared" si="4"/>
        <v>59004.299999999988</v>
      </c>
      <c r="H14" s="119">
        <f t="shared" si="4"/>
        <v>183114.4</v>
      </c>
      <c r="I14" s="119">
        <f t="shared" si="4"/>
        <v>50255</v>
      </c>
      <c r="J14" s="119">
        <f t="shared" si="4"/>
        <v>50255</v>
      </c>
      <c r="K14" s="119">
        <f t="shared" si="4"/>
        <v>50255</v>
      </c>
      <c r="L14" s="123"/>
      <c r="M14" s="123"/>
    </row>
    <row r="15" spans="1:13" ht="30" x14ac:dyDescent="0.2">
      <c r="A15" s="124"/>
      <c r="B15" s="125"/>
      <c r="C15" s="124"/>
      <c r="D15" s="49" t="s">
        <v>23</v>
      </c>
      <c r="E15" s="119">
        <f t="shared" si="3"/>
        <v>0</v>
      </c>
      <c r="F15" s="119">
        <f t="shared" si="1"/>
        <v>0</v>
      </c>
      <c r="G15" s="119">
        <f t="shared" si="4"/>
        <v>0</v>
      </c>
      <c r="H15" s="119">
        <f t="shared" si="4"/>
        <v>0</v>
      </c>
      <c r="I15" s="119">
        <f t="shared" si="4"/>
        <v>0</v>
      </c>
      <c r="J15" s="119">
        <f t="shared" si="4"/>
        <v>0</v>
      </c>
      <c r="K15" s="119">
        <f t="shared" si="4"/>
        <v>0</v>
      </c>
      <c r="L15" s="126"/>
      <c r="M15" s="126"/>
    </row>
    <row r="16" spans="1:13" ht="15" customHeight="1" x14ac:dyDescent="0.2">
      <c r="A16" s="117" t="s">
        <v>11</v>
      </c>
      <c r="B16" s="127" t="s">
        <v>138</v>
      </c>
      <c r="C16" s="117" t="s">
        <v>72</v>
      </c>
      <c r="D16" s="49" t="s">
        <v>1</v>
      </c>
      <c r="E16" s="119">
        <f>SUM(E17:E20)</f>
        <v>128430.39999999999</v>
      </c>
      <c r="F16" s="119">
        <f t="shared" si="1"/>
        <v>259385.69999999998</v>
      </c>
      <c r="G16" s="119">
        <f>SUM(G17:G20)</f>
        <v>38586.299999999988</v>
      </c>
      <c r="H16" s="119">
        <f>SUM(H17:H20)</f>
        <v>154844.4</v>
      </c>
      <c r="I16" s="119">
        <f>SUM(I17:I20)</f>
        <v>21985</v>
      </c>
      <c r="J16" s="119">
        <f>SUM(J17:J20)</f>
        <v>21985</v>
      </c>
      <c r="K16" s="119">
        <f>SUM(K17:K20)</f>
        <v>21985</v>
      </c>
      <c r="L16" s="120" t="s">
        <v>48</v>
      </c>
      <c r="M16" s="128"/>
    </row>
    <row r="17" spans="1:13" ht="45" x14ac:dyDescent="0.2">
      <c r="A17" s="121"/>
      <c r="B17" s="129"/>
      <c r="C17" s="121"/>
      <c r="D17" s="49" t="s">
        <v>0</v>
      </c>
      <c r="E17" s="119">
        <v>0</v>
      </c>
      <c r="F17" s="119">
        <f t="shared" si="1"/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23"/>
      <c r="M17" s="130"/>
    </row>
    <row r="18" spans="1:13" ht="60" x14ac:dyDescent="0.2">
      <c r="A18" s="121"/>
      <c r="B18" s="129"/>
      <c r="C18" s="121"/>
      <c r="D18" s="49" t="s">
        <v>6</v>
      </c>
      <c r="E18" s="119">
        <v>0</v>
      </c>
      <c r="F18" s="119">
        <f t="shared" si="1"/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23"/>
      <c r="M18" s="130"/>
    </row>
    <row r="19" spans="1:13" ht="60" x14ac:dyDescent="0.2">
      <c r="A19" s="121"/>
      <c r="B19" s="129"/>
      <c r="C19" s="121"/>
      <c r="D19" s="49" t="s">
        <v>15</v>
      </c>
      <c r="E19" s="119">
        <v>128430.39999999999</v>
      </c>
      <c r="F19" s="119">
        <f t="shared" si="1"/>
        <v>259385.69999999998</v>
      </c>
      <c r="G19" s="119">
        <f>50984.4+64940.6+27559.4+70-120+50+30+5700+2640+1300+2500-1000+102-1000-4800-500-175+3000+1821+300-780-92500-26559.4-10.4-1.3+1000-65-95+95+2300+1800</f>
        <v>38586.299999999988</v>
      </c>
      <c r="H19" s="119">
        <f>21985+92500+26559.4+13800</f>
        <v>154844.4</v>
      </c>
      <c r="I19" s="119">
        <v>21985</v>
      </c>
      <c r="J19" s="119">
        <v>21985</v>
      </c>
      <c r="K19" s="119">
        <v>21985</v>
      </c>
      <c r="L19" s="123"/>
      <c r="M19" s="130"/>
    </row>
    <row r="20" spans="1:13" ht="30" x14ac:dyDescent="0.2">
      <c r="A20" s="124"/>
      <c r="B20" s="131"/>
      <c r="C20" s="124"/>
      <c r="D20" s="49" t="s">
        <v>23</v>
      </c>
      <c r="E20" s="119">
        <v>0</v>
      </c>
      <c r="F20" s="119">
        <f t="shared" si="1"/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26"/>
      <c r="M20" s="132"/>
    </row>
    <row r="21" spans="1:13" ht="15" customHeight="1" x14ac:dyDescent="0.2">
      <c r="A21" s="133" t="s">
        <v>22</v>
      </c>
      <c r="B21" s="120" t="s">
        <v>139</v>
      </c>
      <c r="C21" s="117" t="s">
        <v>72</v>
      </c>
      <c r="D21" s="49" t="s">
        <v>1</v>
      </c>
      <c r="E21" s="119">
        <f>SUM(E22:E25)</f>
        <v>26462</v>
      </c>
      <c r="F21" s="119">
        <f t="shared" si="1"/>
        <v>132298</v>
      </c>
      <c r="G21" s="119">
        <f>SUM(G22:G25)</f>
        <v>20418</v>
      </c>
      <c r="H21" s="119">
        <f>SUM(H22:H25)</f>
        <v>27970</v>
      </c>
      <c r="I21" s="119">
        <f>SUM(I22:I25)</f>
        <v>27970</v>
      </c>
      <c r="J21" s="119">
        <f>SUM(J22:J25)</f>
        <v>27970</v>
      </c>
      <c r="K21" s="119">
        <f>SUM(K22:K25)</f>
        <v>27970</v>
      </c>
      <c r="L21" s="120" t="s">
        <v>48</v>
      </c>
      <c r="M21" s="134"/>
    </row>
    <row r="22" spans="1:13" ht="45" x14ac:dyDescent="0.2">
      <c r="A22" s="135"/>
      <c r="B22" s="123"/>
      <c r="C22" s="121"/>
      <c r="D22" s="49" t="s">
        <v>0</v>
      </c>
      <c r="E22" s="119">
        <v>0</v>
      </c>
      <c r="F22" s="119">
        <f t="shared" si="1"/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23"/>
      <c r="M22" s="123"/>
    </row>
    <row r="23" spans="1:13" ht="60" x14ac:dyDescent="0.2">
      <c r="A23" s="135"/>
      <c r="B23" s="123"/>
      <c r="C23" s="121"/>
      <c r="D23" s="49" t="s">
        <v>6</v>
      </c>
      <c r="E23" s="119">
        <v>0</v>
      </c>
      <c r="F23" s="119">
        <f t="shared" si="1"/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23"/>
      <c r="M23" s="123"/>
    </row>
    <row r="24" spans="1:13" ht="60" x14ac:dyDescent="0.2">
      <c r="A24" s="135"/>
      <c r="B24" s="123"/>
      <c r="C24" s="121"/>
      <c r="D24" s="49" t="s">
        <v>15</v>
      </c>
      <c r="E24" s="119">
        <v>26462</v>
      </c>
      <c r="F24" s="119">
        <f t="shared" si="1"/>
        <v>132298</v>
      </c>
      <c r="G24" s="119">
        <f>27970-70-230-50-102-4800-2300</f>
        <v>20418</v>
      </c>
      <c r="H24" s="119">
        <v>27970</v>
      </c>
      <c r="I24" s="119">
        <v>27970</v>
      </c>
      <c r="J24" s="119">
        <v>27970</v>
      </c>
      <c r="K24" s="119">
        <v>27970</v>
      </c>
      <c r="L24" s="123"/>
      <c r="M24" s="123"/>
    </row>
    <row r="25" spans="1:13" ht="30" x14ac:dyDescent="0.2">
      <c r="A25" s="136"/>
      <c r="B25" s="126"/>
      <c r="C25" s="124"/>
      <c r="D25" s="49" t="s">
        <v>23</v>
      </c>
      <c r="E25" s="119">
        <v>0</v>
      </c>
      <c r="F25" s="119">
        <f t="shared" si="1"/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26"/>
      <c r="M25" s="126"/>
    </row>
    <row r="26" spans="1:13" ht="15" customHeight="1" x14ac:dyDescent="0.2">
      <c r="A26" s="133" t="s">
        <v>25</v>
      </c>
      <c r="B26" s="120" t="s">
        <v>140</v>
      </c>
      <c r="C26" s="117" t="s">
        <v>72</v>
      </c>
      <c r="D26" s="49" t="s">
        <v>1</v>
      </c>
      <c r="E26" s="119">
        <f>SUM(E27:E30)</f>
        <v>0</v>
      </c>
      <c r="F26" s="119">
        <f t="shared" si="1"/>
        <v>1200</v>
      </c>
      <c r="G26" s="119">
        <f>SUM(G27:G30)</f>
        <v>0</v>
      </c>
      <c r="H26" s="119">
        <f>SUM(H27:H30)</f>
        <v>300</v>
      </c>
      <c r="I26" s="119">
        <f>SUM(I27:I30)</f>
        <v>300</v>
      </c>
      <c r="J26" s="119">
        <f>SUM(J27:J30)</f>
        <v>300</v>
      </c>
      <c r="K26" s="119">
        <f>SUM(K27:K30)</f>
        <v>300</v>
      </c>
      <c r="L26" s="120" t="s">
        <v>48</v>
      </c>
      <c r="M26" s="134"/>
    </row>
    <row r="27" spans="1:13" ht="45" x14ac:dyDescent="0.2">
      <c r="A27" s="135"/>
      <c r="B27" s="123"/>
      <c r="C27" s="121"/>
      <c r="D27" s="49" t="s">
        <v>0</v>
      </c>
      <c r="E27" s="119">
        <v>0</v>
      </c>
      <c r="F27" s="119">
        <f t="shared" si="1"/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23"/>
      <c r="M27" s="123"/>
    </row>
    <row r="28" spans="1:13" ht="60" x14ac:dyDescent="0.2">
      <c r="A28" s="135"/>
      <c r="B28" s="123"/>
      <c r="C28" s="121"/>
      <c r="D28" s="49" t="s">
        <v>6</v>
      </c>
      <c r="E28" s="119">
        <v>0</v>
      </c>
      <c r="F28" s="119">
        <f t="shared" si="1"/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23"/>
      <c r="M28" s="123"/>
    </row>
    <row r="29" spans="1:13" ht="60" x14ac:dyDescent="0.2">
      <c r="A29" s="135"/>
      <c r="B29" s="123"/>
      <c r="C29" s="121"/>
      <c r="D29" s="49" t="s">
        <v>15</v>
      </c>
      <c r="E29" s="119">
        <v>0</v>
      </c>
      <c r="F29" s="119">
        <f t="shared" si="1"/>
        <v>1200</v>
      </c>
      <c r="G29" s="119">
        <f>300-300</f>
        <v>0</v>
      </c>
      <c r="H29" s="119">
        <v>300</v>
      </c>
      <c r="I29" s="119">
        <v>300</v>
      </c>
      <c r="J29" s="119">
        <v>300</v>
      </c>
      <c r="K29" s="119">
        <v>300</v>
      </c>
      <c r="L29" s="123"/>
      <c r="M29" s="123"/>
    </row>
    <row r="30" spans="1:13" ht="30" x14ac:dyDescent="0.2">
      <c r="A30" s="136"/>
      <c r="B30" s="126"/>
      <c r="C30" s="124"/>
      <c r="D30" s="49" t="s">
        <v>23</v>
      </c>
      <c r="E30" s="119">
        <v>0</v>
      </c>
      <c r="F30" s="119">
        <f t="shared" si="1"/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26"/>
      <c r="M30" s="126"/>
    </row>
    <row r="31" spans="1:13" ht="25.5" customHeight="1" x14ac:dyDescent="0.2">
      <c r="A31" s="117" t="s">
        <v>9</v>
      </c>
      <c r="B31" s="137" t="s">
        <v>141</v>
      </c>
      <c r="C31" s="117" t="s">
        <v>72</v>
      </c>
      <c r="D31" s="49" t="s">
        <v>1</v>
      </c>
      <c r="E31" s="119">
        <f t="shared" ref="E31:K31" si="5">E36</f>
        <v>14149</v>
      </c>
      <c r="F31" s="119">
        <f t="shared" si="1"/>
        <v>24513.599999999999</v>
      </c>
      <c r="G31" s="119">
        <f t="shared" si="5"/>
        <v>24513.599999999999</v>
      </c>
      <c r="H31" s="119">
        <f t="shared" si="5"/>
        <v>0</v>
      </c>
      <c r="I31" s="119">
        <f t="shared" si="5"/>
        <v>0</v>
      </c>
      <c r="J31" s="119">
        <f t="shared" si="5"/>
        <v>0</v>
      </c>
      <c r="K31" s="119">
        <f t="shared" si="5"/>
        <v>0</v>
      </c>
      <c r="L31" s="120"/>
      <c r="M31" s="120" t="s">
        <v>132</v>
      </c>
    </row>
    <row r="32" spans="1:13" ht="47.25" customHeight="1" x14ac:dyDescent="0.2">
      <c r="A32" s="121"/>
      <c r="B32" s="138"/>
      <c r="C32" s="121"/>
      <c r="D32" s="49" t="s">
        <v>0</v>
      </c>
      <c r="E32" s="119">
        <f>E37</f>
        <v>0</v>
      </c>
      <c r="F32" s="119">
        <f t="shared" si="1"/>
        <v>0</v>
      </c>
      <c r="G32" s="119">
        <f t="shared" ref="G32:K32" si="6">G37</f>
        <v>0</v>
      </c>
      <c r="H32" s="119">
        <f t="shared" si="6"/>
        <v>0</v>
      </c>
      <c r="I32" s="119">
        <f t="shared" si="6"/>
        <v>0</v>
      </c>
      <c r="J32" s="119">
        <f t="shared" si="6"/>
        <v>0</v>
      </c>
      <c r="K32" s="119">
        <f t="shared" si="6"/>
        <v>0</v>
      </c>
      <c r="L32" s="123"/>
      <c r="M32" s="123"/>
    </row>
    <row r="33" spans="1:13" ht="60" x14ac:dyDescent="0.2">
      <c r="A33" s="121"/>
      <c r="B33" s="138"/>
      <c r="C33" s="121"/>
      <c r="D33" s="49" t="s">
        <v>6</v>
      </c>
      <c r="E33" s="119">
        <f>E38</f>
        <v>14149</v>
      </c>
      <c r="F33" s="119">
        <f t="shared" si="1"/>
        <v>16309</v>
      </c>
      <c r="G33" s="119">
        <f t="shared" ref="G33:K33" si="7">G38</f>
        <v>16309</v>
      </c>
      <c r="H33" s="119">
        <f t="shared" si="7"/>
        <v>0</v>
      </c>
      <c r="I33" s="119">
        <f t="shared" si="7"/>
        <v>0</v>
      </c>
      <c r="J33" s="119">
        <f t="shared" si="7"/>
        <v>0</v>
      </c>
      <c r="K33" s="119">
        <f t="shared" si="7"/>
        <v>0</v>
      </c>
      <c r="L33" s="123"/>
      <c r="M33" s="123"/>
    </row>
    <row r="34" spans="1:13" ht="60" x14ac:dyDescent="0.2">
      <c r="A34" s="121"/>
      <c r="B34" s="138"/>
      <c r="C34" s="121"/>
      <c r="D34" s="49" t="s">
        <v>15</v>
      </c>
      <c r="E34" s="119">
        <f>E39</f>
        <v>0</v>
      </c>
      <c r="F34" s="119">
        <f t="shared" si="1"/>
        <v>8204.6</v>
      </c>
      <c r="G34" s="119">
        <f t="shared" ref="G34:K35" si="8">G39</f>
        <v>8204.6</v>
      </c>
      <c r="H34" s="119">
        <f t="shared" si="8"/>
        <v>0</v>
      </c>
      <c r="I34" s="119">
        <f t="shared" si="8"/>
        <v>0</v>
      </c>
      <c r="J34" s="119">
        <f t="shared" si="8"/>
        <v>0</v>
      </c>
      <c r="K34" s="119">
        <f t="shared" si="8"/>
        <v>0</v>
      </c>
      <c r="L34" s="123"/>
      <c r="M34" s="123"/>
    </row>
    <row r="35" spans="1:13" ht="30" x14ac:dyDescent="0.2">
      <c r="A35" s="124"/>
      <c r="B35" s="139"/>
      <c r="C35" s="124"/>
      <c r="D35" s="49" t="s">
        <v>23</v>
      </c>
      <c r="E35" s="119">
        <f>E40</f>
        <v>0</v>
      </c>
      <c r="F35" s="119">
        <f t="shared" si="1"/>
        <v>0</v>
      </c>
      <c r="G35" s="119">
        <f t="shared" ref="G35:H35" si="9">G40</f>
        <v>0</v>
      </c>
      <c r="H35" s="119">
        <f t="shared" si="9"/>
        <v>0</v>
      </c>
      <c r="I35" s="119">
        <f t="shared" si="8"/>
        <v>0</v>
      </c>
      <c r="J35" s="119">
        <f>J40</f>
        <v>0</v>
      </c>
      <c r="K35" s="119">
        <f>K40</f>
        <v>0</v>
      </c>
      <c r="L35" s="126"/>
      <c r="M35" s="126"/>
    </row>
    <row r="36" spans="1:13" ht="15" customHeight="1" x14ac:dyDescent="0.2">
      <c r="A36" s="133" t="s">
        <v>12</v>
      </c>
      <c r="B36" s="120" t="s">
        <v>142</v>
      </c>
      <c r="C36" s="117" t="s">
        <v>72</v>
      </c>
      <c r="D36" s="49" t="s">
        <v>1</v>
      </c>
      <c r="E36" s="119">
        <f>SUM(E37:E40)</f>
        <v>14149</v>
      </c>
      <c r="F36" s="119">
        <f t="shared" si="1"/>
        <v>24513.599999999999</v>
      </c>
      <c r="G36" s="119">
        <f>SUM(G37:G40)</f>
        <v>24513.599999999999</v>
      </c>
      <c r="H36" s="119">
        <f>SUM(H37:H40)</f>
        <v>0</v>
      </c>
      <c r="I36" s="119">
        <f>SUM(I37:I40)</f>
        <v>0</v>
      </c>
      <c r="J36" s="119">
        <f>SUM(J37:J40)</f>
        <v>0</v>
      </c>
      <c r="K36" s="119">
        <f>SUM(K37:K40)</f>
        <v>0</v>
      </c>
      <c r="L36" s="120" t="s">
        <v>48</v>
      </c>
      <c r="M36" s="134"/>
    </row>
    <row r="37" spans="1:13" ht="45" x14ac:dyDescent="0.2">
      <c r="A37" s="135"/>
      <c r="B37" s="123"/>
      <c r="C37" s="121"/>
      <c r="D37" s="49" t="s">
        <v>0</v>
      </c>
      <c r="E37" s="119"/>
      <c r="F37" s="119">
        <f t="shared" si="1"/>
        <v>0</v>
      </c>
      <c r="G37" s="119"/>
      <c r="H37" s="119"/>
      <c r="I37" s="119"/>
      <c r="J37" s="119"/>
      <c r="K37" s="119"/>
      <c r="L37" s="123"/>
      <c r="M37" s="140"/>
    </row>
    <row r="38" spans="1:13" ht="60" x14ac:dyDescent="0.2">
      <c r="A38" s="135"/>
      <c r="B38" s="123"/>
      <c r="C38" s="121"/>
      <c r="D38" s="49" t="s">
        <v>6</v>
      </c>
      <c r="E38" s="119">
        <v>14149</v>
      </c>
      <c r="F38" s="119">
        <f t="shared" si="1"/>
        <v>16309</v>
      </c>
      <c r="G38" s="119">
        <f>16309-2346.6+2346.6-10+10</f>
        <v>16309</v>
      </c>
      <c r="H38" s="119">
        <v>0</v>
      </c>
      <c r="I38" s="119">
        <v>0</v>
      </c>
      <c r="J38" s="119">
        <v>0</v>
      </c>
      <c r="K38" s="119">
        <v>0</v>
      </c>
      <c r="L38" s="123"/>
      <c r="M38" s="140"/>
    </row>
    <row r="39" spans="1:13" ht="60" x14ac:dyDescent="0.2">
      <c r="A39" s="135"/>
      <c r="B39" s="123"/>
      <c r="C39" s="121"/>
      <c r="D39" s="49" t="s">
        <v>15</v>
      </c>
      <c r="E39" s="119">
        <v>0</v>
      </c>
      <c r="F39" s="119">
        <f t="shared" si="1"/>
        <v>8204.6</v>
      </c>
      <c r="G39" s="119">
        <f>6204.6+2000</f>
        <v>8204.6</v>
      </c>
      <c r="H39" s="119">
        <v>0</v>
      </c>
      <c r="I39" s="119">
        <v>0</v>
      </c>
      <c r="J39" s="119">
        <v>0</v>
      </c>
      <c r="K39" s="119">
        <v>0</v>
      </c>
      <c r="L39" s="123"/>
      <c r="M39" s="140"/>
    </row>
    <row r="40" spans="1:13" ht="30" x14ac:dyDescent="0.2">
      <c r="A40" s="136"/>
      <c r="B40" s="126"/>
      <c r="C40" s="124"/>
      <c r="D40" s="49" t="s">
        <v>23</v>
      </c>
      <c r="E40" s="119">
        <v>0</v>
      </c>
      <c r="F40" s="119">
        <f t="shared" si="1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26"/>
      <c r="M40" s="141"/>
    </row>
    <row r="41" spans="1:13" ht="25.5" customHeight="1" x14ac:dyDescent="0.2">
      <c r="A41" s="117" t="s">
        <v>31</v>
      </c>
      <c r="B41" s="142" t="s">
        <v>143</v>
      </c>
      <c r="C41" s="117" t="s">
        <v>72</v>
      </c>
      <c r="D41" s="49" t="s">
        <v>1</v>
      </c>
      <c r="E41" s="119">
        <f t="shared" ref="E41" si="10">E46</f>
        <v>56326.2</v>
      </c>
      <c r="F41" s="119">
        <f t="shared" ref="F41:F50" si="11">SUM(G41:K41)</f>
        <v>280582.59999999998</v>
      </c>
      <c r="G41" s="119">
        <f t="shared" ref="G41:K41" si="12">G46</f>
        <v>51118.6</v>
      </c>
      <c r="H41" s="119">
        <f t="shared" si="12"/>
        <v>57366</v>
      </c>
      <c r="I41" s="119">
        <f t="shared" si="12"/>
        <v>57366</v>
      </c>
      <c r="J41" s="119">
        <f t="shared" si="12"/>
        <v>57366</v>
      </c>
      <c r="K41" s="119">
        <f t="shared" si="12"/>
        <v>57366</v>
      </c>
      <c r="L41" s="120"/>
      <c r="M41" s="120" t="s">
        <v>133</v>
      </c>
    </row>
    <row r="42" spans="1:13" ht="47.25" customHeight="1" x14ac:dyDescent="0.2">
      <c r="A42" s="121"/>
      <c r="B42" s="138"/>
      <c r="C42" s="121"/>
      <c r="D42" s="49" t="s">
        <v>0</v>
      </c>
      <c r="E42" s="119">
        <f>E47</f>
        <v>0</v>
      </c>
      <c r="F42" s="119">
        <f t="shared" si="11"/>
        <v>0</v>
      </c>
      <c r="G42" s="119">
        <f t="shared" ref="G42:K42" si="13">G47</f>
        <v>0</v>
      </c>
      <c r="H42" s="119">
        <f t="shared" si="13"/>
        <v>0</v>
      </c>
      <c r="I42" s="119">
        <f t="shared" si="13"/>
        <v>0</v>
      </c>
      <c r="J42" s="119">
        <f t="shared" si="13"/>
        <v>0</v>
      </c>
      <c r="K42" s="119">
        <f t="shared" si="13"/>
        <v>0</v>
      </c>
      <c r="L42" s="123"/>
      <c r="M42" s="123"/>
    </row>
    <row r="43" spans="1:13" ht="60" x14ac:dyDescent="0.2">
      <c r="A43" s="121"/>
      <c r="B43" s="138"/>
      <c r="C43" s="121"/>
      <c r="D43" s="49" t="s">
        <v>6</v>
      </c>
      <c r="E43" s="119">
        <f>E48</f>
        <v>0</v>
      </c>
      <c r="F43" s="119">
        <f t="shared" si="11"/>
        <v>0</v>
      </c>
      <c r="G43" s="119">
        <f t="shared" ref="G43:K43" si="14">G48</f>
        <v>0</v>
      </c>
      <c r="H43" s="119">
        <f t="shared" si="14"/>
        <v>0</v>
      </c>
      <c r="I43" s="119">
        <f t="shared" si="14"/>
        <v>0</v>
      </c>
      <c r="J43" s="119">
        <f t="shared" si="14"/>
        <v>0</v>
      </c>
      <c r="K43" s="119">
        <f t="shared" si="14"/>
        <v>0</v>
      </c>
      <c r="L43" s="123"/>
      <c r="M43" s="123"/>
    </row>
    <row r="44" spans="1:13" ht="60" x14ac:dyDescent="0.2">
      <c r="A44" s="121"/>
      <c r="B44" s="138"/>
      <c r="C44" s="121"/>
      <c r="D44" s="49" t="s">
        <v>15</v>
      </c>
      <c r="E44" s="119">
        <f>E49</f>
        <v>56326.2</v>
      </c>
      <c r="F44" s="119">
        <f t="shared" si="11"/>
        <v>280582.59999999998</v>
      </c>
      <c r="G44" s="119">
        <f t="shared" ref="G44:K44" si="15">G49</f>
        <v>51118.6</v>
      </c>
      <c r="H44" s="119">
        <f t="shared" si="15"/>
        <v>57366</v>
      </c>
      <c r="I44" s="119">
        <f t="shared" si="15"/>
        <v>57366</v>
      </c>
      <c r="J44" s="119">
        <f t="shared" si="15"/>
        <v>57366</v>
      </c>
      <c r="K44" s="119">
        <f t="shared" si="15"/>
        <v>57366</v>
      </c>
      <c r="L44" s="123"/>
      <c r="M44" s="123"/>
    </row>
    <row r="45" spans="1:13" ht="71.25" customHeight="1" x14ac:dyDescent="0.2">
      <c r="A45" s="124"/>
      <c r="B45" s="139"/>
      <c r="C45" s="124"/>
      <c r="D45" s="49" t="s">
        <v>23</v>
      </c>
      <c r="E45" s="119">
        <f>E50</f>
        <v>0</v>
      </c>
      <c r="F45" s="119">
        <f t="shared" si="11"/>
        <v>0</v>
      </c>
      <c r="G45" s="119">
        <f t="shared" ref="G45:I45" si="16">G50</f>
        <v>0</v>
      </c>
      <c r="H45" s="119">
        <f t="shared" si="16"/>
        <v>0</v>
      </c>
      <c r="I45" s="119">
        <f t="shared" si="16"/>
        <v>0</v>
      </c>
      <c r="J45" s="119">
        <f>J50</f>
        <v>0</v>
      </c>
      <c r="K45" s="119">
        <f>K50</f>
        <v>0</v>
      </c>
      <c r="L45" s="126"/>
      <c r="M45" s="126"/>
    </row>
    <row r="46" spans="1:13" ht="15" customHeight="1" x14ac:dyDescent="0.2">
      <c r="A46" s="133" t="s">
        <v>80</v>
      </c>
      <c r="B46" s="120" t="s">
        <v>144</v>
      </c>
      <c r="C46" s="117" t="s">
        <v>72</v>
      </c>
      <c r="D46" s="49" t="s">
        <v>1</v>
      </c>
      <c r="E46" s="119">
        <f>SUM(E47:E50)</f>
        <v>56326.2</v>
      </c>
      <c r="F46" s="119">
        <f t="shared" si="11"/>
        <v>280582.59999999998</v>
      </c>
      <c r="G46" s="119">
        <f>SUM(G47:G50)</f>
        <v>51118.6</v>
      </c>
      <c r="H46" s="119">
        <f>SUM(H47:H50)</f>
        <v>57366</v>
      </c>
      <c r="I46" s="119">
        <f>SUM(I47:I50)</f>
        <v>57366</v>
      </c>
      <c r="J46" s="119">
        <f>SUM(J47:J50)</f>
        <v>57366</v>
      </c>
      <c r="K46" s="119">
        <f>SUM(K47:K50)</f>
        <v>57366</v>
      </c>
      <c r="L46" s="120" t="s">
        <v>48</v>
      </c>
      <c r="M46" s="134"/>
    </row>
    <row r="47" spans="1:13" ht="45" x14ac:dyDescent="0.2">
      <c r="A47" s="135"/>
      <c r="B47" s="123"/>
      <c r="C47" s="121"/>
      <c r="D47" s="49" t="s">
        <v>0</v>
      </c>
      <c r="E47" s="119">
        <v>0</v>
      </c>
      <c r="F47" s="119">
        <f t="shared" si="11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23"/>
      <c r="M47" s="140"/>
    </row>
    <row r="48" spans="1:13" ht="60" x14ac:dyDescent="0.2">
      <c r="A48" s="135"/>
      <c r="B48" s="123"/>
      <c r="C48" s="121"/>
      <c r="D48" s="49" t="s">
        <v>6</v>
      </c>
      <c r="E48" s="119">
        <v>0</v>
      </c>
      <c r="F48" s="119">
        <f t="shared" si="11"/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23"/>
      <c r="M48" s="140"/>
    </row>
    <row r="49" spans="1:13" ht="60" x14ac:dyDescent="0.2">
      <c r="A49" s="135"/>
      <c r="B49" s="123"/>
      <c r="C49" s="121"/>
      <c r="D49" s="49" t="s">
        <v>15</v>
      </c>
      <c r="E49" s="119">
        <v>56326.2</v>
      </c>
      <c r="F49" s="119">
        <f t="shared" si="11"/>
        <v>280582.59999999998</v>
      </c>
      <c r="G49" s="119">
        <f>52333.6+320-100+100+597+3-50+115-200-2000</f>
        <v>51118.6</v>
      </c>
      <c r="H49" s="119">
        <f>57366</f>
        <v>57366</v>
      </c>
      <c r="I49" s="119">
        <f>57366</f>
        <v>57366</v>
      </c>
      <c r="J49" s="119">
        <f>57366</f>
        <v>57366</v>
      </c>
      <c r="K49" s="119">
        <f>57366</f>
        <v>57366</v>
      </c>
      <c r="L49" s="123"/>
      <c r="M49" s="140"/>
    </row>
    <row r="50" spans="1:13" ht="30" x14ac:dyDescent="0.2">
      <c r="A50" s="136"/>
      <c r="B50" s="126"/>
      <c r="C50" s="124"/>
      <c r="D50" s="49" t="s">
        <v>23</v>
      </c>
      <c r="E50" s="119">
        <v>0</v>
      </c>
      <c r="F50" s="119">
        <f t="shared" si="11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26"/>
      <c r="M50" s="141"/>
    </row>
    <row r="51" spans="1:13" ht="15" customHeight="1" x14ac:dyDescent="0.2">
      <c r="A51" s="133"/>
      <c r="B51" s="143" t="s">
        <v>103</v>
      </c>
      <c r="C51" s="144"/>
      <c r="D51" s="49" t="s">
        <v>1</v>
      </c>
      <c r="E51" s="119">
        <f>E11+E31+E41</f>
        <v>225367.59999999998</v>
      </c>
      <c r="F51" s="119">
        <f>SUM(G51:K51)</f>
        <v>697979.9</v>
      </c>
      <c r="G51" s="119">
        <f>G31+G11+G41</f>
        <v>134636.5</v>
      </c>
      <c r="H51" s="119">
        <f t="shared" ref="H51:K51" si="17">H31+H11+H41</f>
        <v>240480.4</v>
      </c>
      <c r="I51" s="119">
        <f t="shared" si="17"/>
        <v>107621</v>
      </c>
      <c r="J51" s="119">
        <f t="shared" si="17"/>
        <v>107621</v>
      </c>
      <c r="K51" s="119">
        <f t="shared" si="17"/>
        <v>107621</v>
      </c>
      <c r="L51" s="120"/>
      <c r="M51" s="120"/>
    </row>
    <row r="52" spans="1:13" ht="45" x14ac:dyDescent="0.2">
      <c r="A52" s="135"/>
      <c r="B52" s="145"/>
      <c r="C52" s="146"/>
      <c r="D52" s="49" t="s">
        <v>0</v>
      </c>
      <c r="E52" s="119">
        <f>E12+E32</f>
        <v>0</v>
      </c>
      <c r="F52" s="119">
        <f t="shared" ref="F52:F55" si="18">SUM(G52:K52)</f>
        <v>0</v>
      </c>
      <c r="G52" s="119">
        <f t="shared" ref="G52:K55" si="19">G32+G12+G42</f>
        <v>0</v>
      </c>
      <c r="H52" s="119">
        <f t="shared" si="19"/>
        <v>0</v>
      </c>
      <c r="I52" s="119">
        <f t="shared" si="19"/>
        <v>0</v>
      </c>
      <c r="J52" s="119">
        <f t="shared" si="19"/>
        <v>0</v>
      </c>
      <c r="K52" s="119">
        <f t="shared" si="19"/>
        <v>0</v>
      </c>
      <c r="L52" s="123"/>
      <c r="M52" s="123"/>
    </row>
    <row r="53" spans="1:13" ht="60" x14ac:dyDescent="0.2">
      <c r="A53" s="135"/>
      <c r="B53" s="145"/>
      <c r="C53" s="146"/>
      <c r="D53" s="49" t="s">
        <v>6</v>
      </c>
      <c r="E53" s="119">
        <f>E13+E33</f>
        <v>14149</v>
      </c>
      <c r="F53" s="119">
        <f t="shared" si="18"/>
        <v>16309</v>
      </c>
      <c r="G53" s="119">
        <f t="shared" si="19"/>
        <v>16309</v>
      </c>
      <c r="H53" s="119">
        <f t="shared" si="19"/>
        <v>0</v>
      </c>
      <c r="I53" s="119">
        <f t="shared" si="19"/>
        <v>0</v>
      </c>
      <c r="J53" s="119">
        <f t="shared" si="19"/>
        <v>0</v>
      </c>
      <c r="K53" s="119">
        <f t="shared" si="19"/>
        <v>0</v>
      </c>
      <c r="L53" s="123"/>
      <c r="M53" s="123"/>
    </row>
    <row r="54" spans="1:13" ht="60" x14ac:dyDescent="0.2">
      <c r="A54" s="135"/>
      <c r="B54" s="145"/>
      <c r="C54" s="146"/>
      <c r="D54" s="49" t="s">
        <v>15</v>
      </c>
      <c r="E54" s="119">
        <f>E14+E34</f>
        <v>154892.4</v>
      </c>
      <c r="F54" s="119">
        <f t="shared" si="18"/>
        <v>681670.9</v>
      </c>
      <c r="G54" s="119">
        <f t="shared" si="19"/>
        <v>118327.5</v>
      </c>
      <c r="H54" s="119">
        <f t="shared" si="19"/>
        <v>240480.4</v>
      </c>
      <c r="I54" s="119">
        <f t="shared" si="19"/>
        <v>107621</v>
      </c>
      <c r="J54" s="119">
        <f t="shared" si="19"/>
        <v>107621</v>
      </c>
      <c r="K54" s="119">
        <f t="shared" si="19"/>
        <v>107621</v>
      </c>
      <c r="L54" s="123"/>
      <c r="M54" s="123"/>
    </row>
    <row r="55" spans="1:13" ht="30" x14ac:dyDescent="0.2">
      <c r="A55" s="136"/>
      <c r="B55" s="147"/>
      <c r="C55" s="148"/>
      <c r="D55" s="49" t="s">
        <v>23</v>
      </c>
      <c r="E55" s="119">
        <f>E15+E35</f>
        <v>0</v>
      </c>
      <c r="F55" s="119">
        <f t="shared" si="18"/>
        <v>0</v>
      </c>
      <c r="G55" s="119">
        <f t="shared" si="19"/>
        <v>0</v>
      </c>
      <c r="H55" s="119">
        <f t="shared" si="19"/>
        <v>0</v>
      </c>
      <c r="I55" s="119">
        <f t="shared" si="19"/>
        <v>0</v>
      </c>
      <c r="J55" s="119">
        <f t="shared" si="19"/>
        <v>0</v>
      </c>
      <c r="K55" s="119">
        <f t="shared" si="19"/>
        <v>0</v>
      </c>
      <c r="L55" s="126"/>
      <c r="M55" s="126"/>
    </row>
    <row r="56" spans="1:13" ht="64.5" customHeight="1" x14ac:dyDescent="0.2">
      <c r="A56" s="114" t="s">
        <v>104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6"/>
    </row>
    <row r="57" spans="1:13" s="12" customFormat="1" ht="15" customHeight="1" x14ac:dyDescent="0.2">
      <c r="A57" s="133" t="s">
        <v>5</v>
      </c>
      <c r="B57" s="120" t="s">
        <v>145</v>
      </c>
      <c r="C57" s="117" t="s">
        <v>72</v>
      </c>
      <c r="D57" s="49" t="s">
        <v>1</v>
      </c>
      <c r="E57" s="119">
        <f>E62+E67</f>
        <v>550</v>
      </c>
      <c r="F57" s="119">
        <f t="shared" ref="F57:F66" si="20">SUM(G57:K57)</f>
        <v>3000</v>
      </c>
      <c r="G57" s="119">
        <f>G62+G67</f>
        <v>600</v>
      </c>
      <c r="H57" s="119">
        <f t="shared" ref="H57:K57" si="21">H62+H67</f>
        <v>600</v>
      </c>
      <c r="I57" s="119">
        <f t="shared" si="21"/>
        <v>600</v>
      </c>
      <c r="J57" s="119">
        <f t="shared" si="21"/>
        <v>600</v>
      </c>
      <c r="K57" s="119">
        <f t="shared" si="21"/>
        <v>600</v>
      </c>
      <c r="L57" s="120"/>
      <c r="M57" s="120" t="s">
        <v>94</v>
      </c>
    </row>
    <row r="58" spans="1:13" s="12" customFormat="1" ht="33.75" customHeight="1" x14ac:dyDescent="0.2">
      <c r="A58" s="135"/>
      <c r="B58" s="123"/>
      <c r="C58" s="121"/>
      <c r="D58" s="49" t="s">
        <v>0</v>
      </c>
      <c r="E58" s="119">
        <f t="shared" ref="E58:E61" si="22">E63+E68</f>
        <v>0</v>
      </c>
      <c r="F58" s="119">
        <f t="shared" si="20"/>
        <v>0</v>
      </c>
      <c r="G58" s="119">
        <f>G63+G68</f>
        <v>0</v>
      </c>
      <c r="H58" s="119">
        <f t="shared" ref="H58:K58" si="23">H63+H68</f>
        <v>0</v>
      </c>
      <c r="I58" s="119">
        <f t="shared" si="23"/>
        <v>0</v>
      </c>
      <c r="J58" s="119">
        <f t="shared" si="23"/>
        <v>0</v>
      </c>
      <c r="K58" s="119">
        <f t="shared" si="23"/>
        <v>0</v>
      </c>
      <c r="L58" s="123"/>
      <c r="M58" s="123"/>
    </row>
    <row r="59" spans="1:13" s="12" customFormat="1" ht="47.25" customHeight="1" x14ac:dyDescent="0.2">
      <c r="A59" s="135"/>
      <c r="B59" s="123"/>
      <c r="C59" s="121"/>
      <c r="D59" s="49" t="s">
        <v>6</v>
      </c>
      <c r="E59" s="119">
        <f t="shared" si="22"/>
        <v>0</v>
      </c>
      <c r="F59" s="119">
        <f t="shared" si="20"/>
        <v>0</v>
      </c>
      <c r="G59" s="119">
        <f t="shared" ref="G59:K61" si="24">G64+G69</f>
        <v>0</v>
      </c>
      <c r="H59" s="119">
        <f t="shared" si="24"/>
        <v>0</v>
      </c>
      <c r="I59" s="119">
        <f t="shared" si="24"/>
        <v>0</v>
      </c>
      <c r="J59" s="119">
        <f t="shared" si="24"/>
        <v>0</v>
      </c>
      <c r="K59" s="119">
        <f t="shared" si="24"/>
        <v>0</v>
      </c>
      <c r="L59" s="123"/>
      <c r="M59" s="123"/>
    </row>
    <row r="60" spans="1:13" s="12" customFormat="1" ht="68.25" customHeight="1" x14ac:dyDescent="0.2">
      <c r="A60" s="135"/>
      <c r="B60" s="123"/>
      <c r="C60" s="121"/>
      <c r="D60" s="49" t="s">
        <v>15</v>
      </c>
      <c r="E60" s="119">
        <f t="shared" si="22"/>
        <v>550</v>
      </c>
      <c r="F60" s="119">
        <f t="shared" si="20"/>
        <v>3000</v>
      </c>
      <c r="G60" s="119">
        <f t="shared" si="24"/>
        <v>600</v>
      </c>
      <c r="H60" s="119">
        <f t="shared" si="24"/>
        <v>600</v>
      </c>
      <c r="I60" s="119">
        <f t="shared" si="24"/>
        <v>600</v>
      </c>
      <c r="J60" s="119">
        <f t="shared" si="24"/>
        <v>600</v>
      </c>
      <c r="K60" s="119">
        <f t="shared" si="24"/>
        <v>600</v>
      </c>
      <c r="L60" s="123"/>
      <c r="M60" s="123"/>
    </row>
    <row r="61" spans="1:13" s="12" customFormat="1" ht="30" x14ac:dyDescent="0.2">
      <c r="A61" s="136"/>
      <c r="B61" s="126"/>
      <c r="C61" s="124"/>
      <c r="D61" s="49" t="s">
        <v>23</v>
      </c>
      <c r="E61" s="119">
        <f t="shared" si="22"/>
        <v>0</v>
      </c>
      <c r="F61" s="119">
        <f t="shared" si="20"/>
        <v>0</v>
      </c>
      <c r="G61" s="119">
        <f t="shared" si="24"/>
        <v>0</v>
      </c>
      <c r="H61" s="119">
        <f t="shared" si="24"/>
        <v>0</v>
      </c>
      <c r="I61" s="119">
        <f t="shared" si="24"/>
        <v>0</v>
      </c>
      <c r="J61" s="119">
        <f t="shared" si="24"/>
        <v>0</v>
      </c>
      <c r="K61" s="119">
        <f t="shared" si="24"/>
        <v>0</v>
      </c>
      <c r="L61" s="126"/>
      <c r="M61" s="126"/>
    </row>
    <row r="62" spans="1:13" ht="15" customHeight="1" x14ac:dyDescent="0.2">
      <c r="A62" s="149" t="s">
        <v>73</v>
      </c>
      <c r="B62" s="120" t="s">
        <v>146</v>
      </c>
      <c r="C62" s="117" t="s">
        <v>72</v>
      </c>
      <c r="D62" s="49" t="s">
        <v>1</v>
      </c>
      <c r="E62" s="119">
        <f>SUM(E63:E66)</f>
        <v>250</v>
      </c>
      <c r="F62" s="119">
        <f t="shared" si="20"/>
        <v>1620</v>
      </c>
      <c r="G62" s="119">
        <f>SUM(G63:G66)</f>
        <v>420</v>
      </c>
      <c r="H62" s="119">
        <f>SUM(H63:H66)</f>
        <v>300</v>
      </c>
      <c r="I62" s="119">
        <f>SUM(I63:I66)</f>
        <v>300</v>
      </c>
      <c r="J62" s="119">
        <f>SUM(J63:J66)</f>
        <v>300</v>
      </c>
      <c r="K62" s="119">
        <f>SUM(K63:K66)</f>
        <v>300</v>
      </c>
      <c r="L62" s="120" t="s">
        <v>74</v>
      </c>
      <c r="M62" s="134"/>
    </row>
    <row r="63" spans="1:13" ht="31.5" customHeight="1" x14ac:dyDescent="0.2">
      <c r="A63" s="150"/>
      <c r="B63" s="123"/>
      <c r="C63" s="121"/>
      <c r="D63" s="49" t="s">
        <v>0</v>
      </c>
      <c r="E63" s="119">
        <v>0</v>
      </c>
      <c r="F63" s="119">
        <f t="shared" si="20"/>
        <v>0</v>
      </c>
      <c r="G63" s="119">
        <v>0</v>
      </c>
      <c r="H63" s="119">
        <v>0</v>
      </c>
      <c r="I63" s="119">
        <v>0</v>
      </c>
      <c r="J63" s="119">
        <v>0</v>
      </c>
      <c r="K63" s="119">
        <v>0</v>
      </c>
      <c r="L63" s="123"/>
      <c r="M63" s="140"/>
    </row>
    <row r="64" spans="1:13" ht="63" customHeight="1" x14ac:dyDescent="0.2">
      <c r="A64" s="150"/>
      <c r="B64" s="123"/>
      <c r="C64" s="121"/>
      <c r="D64" s="49" t="s">
        <v>6</v>
      </c>
      <c r="E64" s="119">
        <v>0</v>
      </c>
      <c r="F64" s="119">
        <f t="shared" si="20"/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23"/>
      <c r="M64" s="140"/>
    </row>
    <row r="65" spans="1:13" ht="59.25" customHeight="1" x14ac:dyDescent="0.2">
      <c r="A65" s="150"/>
      <c r="B65" s="123"/>
      <c r="C65" s="121"/>
      <c r="D65" s="49" t="s">
        <v>15</v>
      </c>
      <c r="E65" s="119">
        <v>250</v>
      </c>
      <c r="F65" s="119">
        <f t="shared" si="20"/>
        <v>1620</v>
      </c>
      <c r="G65" s="119">
        <f>300+120</f>
        <v>420</v>
      </c>
      <c r="H65" s="119">
        <v>300</v>
      </c>
      <c r="I65" s="119">
        <v>300</v>
      </c>
      <c r="J65" s="119">
        <v>300</v>
      </c>
      <c r="K65" s="119">
        <v>300</v>
      </c>
      <c r="L65" s="123"/>
      <c r="M65" s="140"/>
    </row>
    <row r="66" spans="1:13" ht="30" x14ac:dyDescent="0.2">
      <c r="A66" s="151"/>
      <c r="B66" s="126"/>
      <c r="C66" s="124"/>
      <c r="D66" s="49" t="s">
        <v>23</v>
      </c>
      <c r="E66" s="119">
        <v>0</v>
      </c>
      <c r="F66" s="119">
        <f t="shared" si="20"/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26"/>
      <c r="M66" s="141"/>
    </row>
    <row r="67" spans="1:13" ht="15" customHeight="1" x14ac:dyDescent="0.2">
      <c r="A67" s="149" t="s">
        <v>75</v>
      </c>
      <c r="B67" s="120" t="s">
        <v>147</v>
      </c>
      <c r="C67" s="117" t="s">
        <v>72</v>
      </c>
      <c r="D67" s="49" t="s">
        <v>1</v>
      </c>
      <c r="E67" s="119">
        <f>SUM(E68:E71)</f>
        <v>300</v>
      </c>
      <c r="F67" s="119">
        <f t="shared" ref="F67:F71" si="25">SUM(G67:K67)</f>
        <v>1380</v>
      </c>
      <c r="G67" s="119">
        <f>SUM(G68:G71)</f>
        <v>180</v>
      </c>
      <c r="H67" s="119">
        <f>SUM(H68:H71)</f>
        <v>300</v>
      </c>
      <c r="I67" s="119">
        <f>SUM(I68:I71)</f>
        <v>300</v>
      </c>
      <c r="J67" s="119">
        <f>SUM(J68:J71)</f>
        <v>300</v>
      </c>
      <c r="K67" s="119">
        <f>SUM(K68:K71)</f>
        <v>300</v>
      </c>
      <c r="L67" s="120" t="s">
        <v>74</v>
      </c>
      <c r="M67" s="134"/>
    </row>
    <row r="68" spans="1:13" ht="31.5" customHeight="1" x14ac:dyDescent="0.2">
      <c r="A68" s="150"/>
      <c r="B68" s="123"/>
      <c r="C68" s="121"/>
      <c r="D68" s="49" t="s">
        <v>0</v>
      </c>
      <c r="E68" s="119">
        <v>0</v>
      </c>
      <c r="F68" s="119">
        <f t="shared" si="25"/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23"/>
      <c r="M68" s="140"/>
    </row>
    <row r="69" spans="1:13" ht="63" customHeight="1" x14ac:dyDescent="0.2">
      <c r="A69" s="150"/>
      <c r="B69" s="123"/>
      <c r="C69" s="121"/>
      <c r="D69" s="49" t="s">
        <v>6</v>
      </c>
      <c r="E69" s="119">
        <v>0</v>
      </c>
      <c r="F69" s="119">
        <f t="shared" si="25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23"/>
      <c r="M69" s="140"/>
    </row>
    <row r="70" spans="1:13" ht="59.25" customHeight="1" x14ac:dyDescent="0.2">
      <c r="A70" s="150"/>
      <c r="B70" s="123"/>
      <c r="C70" s="121"/>
      <c r="D70" s="49" t="s">
        <v>15</v>
      </c>
      <c r="E70" s="119">
        <v>300</v>
      </c>
      <c r="F70" s="119">
        <f t="shared" si="25"/>
        <v>1380</v>
      </c>
      <c r="G70" s="119">
        <f>300-120</f>
        <v>180</v>
      </c>
      <c r="H70" s="119">
        <v>300</v>
      </c>
      <c r="I70" s="119">
        <v>300</v>
      </c>
      <c r="J70" s="119">
        <v>300</v>
      </c>
      <c r="K70" s="119">
        <v>300</v>
      </c>
      <c r="L70" s="123"/>
      <c r="M70" s="140"/>
    </row>
    <row r="71" spans="1:13" ht="30" x14ac:dyDescent="0.2">
      <c r="A71" s="151"/>
      <c r="B71" s="126"/>
      <c r="C71" s="124"/>
      <c r="D71" s="49" t="s">
        <v>23</v>
      </c>
      <c r="E71" s="119">
        <v>0</v>
      </c>
      <c r="F71" s="119">
        <f t="shared" si="25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26"/>
      <c r="M71" s="141"/>
    </row>
    <row r="72" spans="1:13" s="13" customFormat="1" ht="15" customHeight="1" x14ac:dyDescent="0.2">
      <c r="A72" s="133"/>
      <c r="B72" s="143" t="s">
        <v>105</v>
      </c>
      <c r="C72" s="144"/>
      <c r="D72" s="49" t="s">
        <v>1</v>
      </c>
      <c r="E72" s="119">
        <f t="shared" ref="E72:K72" si="26">E57</f>
        <v>550</v>
      </c>
      <c r="F72" s="119">
        <f>SUM(G72:K72)</f>
        <v>3000</v>
      </c>
      <c r="G72" s="119">
        <f t="shared" si="26"/>
        <v>600</v>
      </c>
      <c r="H72" s="119">
        <f t="shared" si="26"/>
        <v>600</v>
      </c>
      <c r="I72" s="119">
        <f t="shared" si="26"/>
        <v>600</v>
      </c>
      <c r="J72" s="119">
        <f t="shared" si="26"/>
        <v>600</v>
      </c>
      <c r="K72" s="119">
        <f t="shared" si="26"/>
        <v>600</v>
      </c>
      <c r="L72" s="120"/>
      <c r="M72" s="120"/>
    </row>
    <row r="73" spans="1:13" s="13" customFormat="1" ht="45" x14ac:dyDescent="0.2">
      <c r="A73" s="135"/>
      <c r="B73" s="145"/>
      <c r="C73" s="146"/>
      <c r="D73" s="49" t="s">
        <v>0</v>
      </c>
      <c r="E73" s="119">
        <f t="shared" ref="E73:K76" si="27">E58</f>
        <v>0</v>
      </c>
      <c r="F73" s="119">
        <f t="shared" ref="F73:F76" si="28">SUM(G73:K73)</f>
        <v>0</v>
      </c>
      <c r="G73" s="119">
        <f t="shared" si="27"/>
        <v>0</v>
      </c>
      <c r="H73" s="119">
        <f t="shared" si="27"/>
        <v>0</v>
      </c>
      <c r="I73" s="119">
        <f t="shared" si="27"/>
        <v>0</v>
      </c>
      <c r="J73" s="119">
        <f t="shared" si="27"/>
        <v>0</v>
      </c>
      <c r="K73" s="119">
        <f t="shared" si="27"/>
        <v>0</v>
      </c>
      <c r="L73" s="123"/>
      <c r="M73" s="123"/>
    </row>
    <row r="74" spans="1:13" s="13" customFormat="1" ht="60" x14ac:dyDescent="0.2">
      <c r="A74" s="135"/>
      <c r="B74" s="145"/>
      <c r="C74" s="146"/>
      <c r="D74" s="49" t="s">
        <v>6</v>
      </c>
      <c r="E74" s="119">
        <f t="shared" si="27"/>
        <v>0</v>
      </c>
      <c r="F74" s="119">
        <f t="shared" si="28"/>
        <v>0</v>
      </c>
      <c r="G74" s="119">
        <f t="shared" si="27"/>
        <v>0</v>
      </c>
      <c r="H74" s="119">
        <f t="shared" si="27"/>
        <v>0</v>
      </c>
      <c r="I74" s="119">
        <f t="shared" si="27"/>
        <v>0</v>
      </c>
      <c r="J74" s="119">
        <f t="shared" si="27"/>
        <v>0</v>
      </c>
      <c r="K74" s="119">
        <f t="shared" si="27"/>
        <v>0</v>
      </c>
      <c r="L74" s="123"/>
      <c r="M74" s="123"/>
    </row>
    <row r="75" spans="1:13" s="13" customFormat="1" ht="60" x14ac:dyDescent="0.2">
      <c r="A75" s="135"/>
      <c r="B75" s="145"/>
      <c r="C75" s="146"/>
      <c r="D75" s="49" t="s">
        <v>15</v>
      </c>
      <c r="E75" s="119">
        <f t="shared" si="27"/>
        <v>550</v>
      </c>
      <c r="F75" s="119">
        <f t="shared" si="28"/>
        <v>3000</v>
      </c>
      <c r="G75" s="119">
        <f t="shared" si="27"/>
        <v>600</v>
      </c>
      <c r="H75" s="119">
        <f t="shared" si="27"/>
        <v>600</v>
      </c>
      <c r="I75" s="119">
        <f t="shared" si="27"/>
        <v>600</v>
      </c>
      <c r="J75" s="119">
        <f t="shared" si="27"/>
        <v>600</v>
      </c>
      <c r="K75" s="119">
        <f t="shared" si="27"/>
        <v>600</v>
      </c>
      <c r="L75" s="123"/>
      <c r="M75" s="123"/>
    </row>
    <row r="76" spans="1:13" s="13" customFormat="1" ht="30" x14ac:dyDescent="0.2">
      <c r="A76" s="136"/>
      <c r="B76" s="147"/>
      <c r="C76" s="148"/>
      <c r="D76" s="49" t="s">
        <v>23</v>
      </c>
      <c r="E76" s="119">
        <f t="shared" si="27"/>
        <v>0</v>
      </c>
      <c r="F76" s="119">
        <f t="shared" si="28"/>
        <v>0</v>
      </c>
      <c r="G76" s="119">
        <f t="shared" si="27"/>
        <v>0</v>
      </c>
      <c r="H76" s="119">
        <f t="shared" si="27"/>
        <v>0</v>
      </c>
      <c r="I76" s="119">
        <f t="shared" si="27"/>
        <v>0</v>
      </c>
      <c r="J76" s="119">
        <f t="shared" si="27"/>
        <v>0</v>
      </c>
      <c r="K76" s="119">
        <f t="shared" si="27"/>
        <v>0</v>
      </c>
      <c r="L76" s="126"/>
      <c r="M76" s="126"/>
    </row>
    <row r="77" spans="1:13" ht="44.25" customHeight="1" x14ac:dyDescent="0.2">
      <c r="A77" s="114" t="s">
        <v>106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6"/>
    </row>
    <row r="78" spans="1:13" s="12" customFormat="1" ht="25.5" customHeight="1" x14ac:dyDescent="0.2">
      <c r="A78" s="117" t="s">
        <v>5</v>
      </c>
      <c r="B78" s="120" t="s">
        <v>148</v>
      </c>
      <c r="C78" s="117" t="s">
        <v>72</v>
      </c>
      <c r="D78" s="49" t="s">
        <v>1</v>
      </c>
      <c r="E78" s="152" t="s">
        <v>83</v>
      </c>
      <c r="F78" s="153"/>
      <c r="G78" s="153"/>
      <c r="H78" s="153"/>
      <c r="I78" s="153"/>
      <c r="J78" s="153"/>
      <c r="K78" s="154"/>
      <c r="L78" s="120"/>
      <c r="M78" s="120" t="s">
        <v>129</v>
      </c>
    </row>
    <row r="79" spans="1:13" s="12" customFormat="1" ht="47.25" customHeight="1" x14ac:dyDescent="0.2">
      <c r="A79" s="121"/>
      <c r="B79" s="123"/>
      <c r="C79" s="121"/>
      <c r="D79" s="49" t="s">
        <v>0</v>
      </c>
      <c r="E79" s="155"/>
      <c r="F79" s="156"/>
      <c r="G79" s="156"/>
      <c r="H79" s="156"/>
      <c r="I79" s="156"/>
      <c r="J79" s="156"/>
      <c r="K79" s="157"/>
      <c r="L79" s="123"/>
      <c r="M79" s="123"/>
    </row>
    <row r="80" spans="1:13" s="12" customFormat="1" ht="60" x14ac:dyDescent="0.2">
      <c r="A80" s="121"/>
      <c r="B80" s="123"/>
      <c r="C80" s="121"/>
      <c r="D80" s="49" t="s">
        <v>6</v>
      </c>
      <c r="E80" s="155"/>
      <c r="F80" s="156"/>
      <c r="G80" s="156"/>
      <c r="H80" s="156"/>
      <c r="I80" s="156"/>
      <c r="J80" s="156"/>
      <c r="K80" s="157"/>
      <c r="L80" s="123"/>
      <c r="M80" s="123"/>
    </row>
    <row r="81" spans="1:13" s="12" customFormat="1" ht="60" x14ac:dyDescent="0.2">
      <c r="A81" s="121"/>
      <c r="B81" s="123"/>
      <c r="C81" s="121"/>
      <c r="D81" s="49" t="s">
        <v>15</v>
      </c>
      <c r="E81" s="155"/>
      <c r="F81" s="156"/>
      <c r="G81" s="156"/>
      <c r="H81" s="156"/>
      <c r="I81" s="156"/>
      <c r="J81" s="156"/>
      <c r="K81" s="157"/>
      <c r="L81" s="123"/>
      <c r="M81" s="123"/>
    </row>
    <row r="82" spans="1:13" s="12" customFormat="1" ht="30" x14ac:dyDescent="0.2">
      <c r="A82" s="124"/>
      <c r="B82" s="126"/>
      <c r="C82" s="124"/>
      <c r="D82" s="49" t="s">
        <v>23</v>
      </c>
      <c r="E82" s="158"/>
      <c r="F82" s="159"/>
      <c r="G82" s="159"/>
      <c r="H82" s="159"/>
      <c r="I82" s="159"/>
      <c r="J82" s="159"/>
      <c r="K82" s="160"/>
      <c r="L82" s="126"/>
      <c r="M82" s="126"/>
    </row>
    <row r="83" spans="1:13" ht="15" customHeight="1" x14ac:dyDescent="0.2">
      <c r="A83" s="133" t="s">
        <v>11</v>
      </c>
      <c r="B83" s="137" t="s">
        <v>149</v>
      </c>
      <c r="C83" s="117" t="s">
        <v>72</v>
      </c>
      <c r="D83" s="49" t="s">
        <v>1</v>
      </c>
      <c r="E83" s="152" t="s">
        <v>83</v>
      </c>
      <c r="F83" s="153"/>
      <c r="G83" s="153"/>
      <c r="H83" s="153"/>
      <c r="I83" s="153"/>
      <c r="J83" s="153"/>
      <c r="K83" s="154"/>
      <c r="L83" s="161" t="s">
        <v>71</v>
      </c>
      <c r="M83" s="161"/>
    </row>
    <row r="84" spans="1:13" ht="45" x14ac:dyDescent="0.2">
      <c r="A84" s="135"/>
      <c r="B84" s="138"/>
      <c r="C84" s="121"/>
      <c r="D84" s="49" t="s">
        <v>0</v>
      </c>
      <c r="E84" s="155"/>
      <c r="F84" s="156"/>
      <c r="G84" s="156"/>
      <c r="H84" s="156"/>
      <c r="I84" s="156"/>
      <c r="J84" s="156"/>
      <c r="K84" s="157"/>
      <c r="L84" s="162"/>
      <c r="M84" s="162"/>
    </row>
    <row r="85" spans="1:13" ht="60" x14ac:dyDescent="0.2">
      <c r="A85" s="135"/>
      <c r="B85" s="138"/>
      <c r="C85" s="121"/>
      <c r="D85" s="49" t="s">
        <v>6</v>
      </c>
      <c r="E85" s="155"/>
      <c r="F85" s="156"/>
      <c r="G85" s="156"/>
      <c r="H85" s="156"/>
      <c r="I85" s="156"/>
      <c r="J85" s="156"/>
      <c r="K85" s="157"/>
      <c r="L85" s="162"/>
      <c r="M85" s="162"/>
    </row>
    <row r="86" spans="1:13" ht="60" x14ac:dyDescent="0.2">
      <c r="A86" s="135"/>
      <c r="B86" s="138"/>
      <c r="C86" s="121"/>
      <c r="D86" s="49" t="s">
        <v>15</v>
      </c>
      <c r="E86" s="155"/>
      <c r="F86" s="156"/>
      <c r="G86" s="156"/>
      <c r="H86" s="156"/>
      <c r="I86" s="156"/>
      <c r="J86" s="156"/>
      <c r="K86" s="157"/>
      <c r="L86" s="162"/>
      <c r="M86" s="162"/>
    </row>
    <row r="87" spans="1:13" ht="30" x14ac:dyDescent="0.2">
      <c r="A87" s="136"/>
      <c r="B87" s="139"/>
      <c r="C87" s="124"/>
      <c r="D87" s="49" t="s">
        <v>23</v>
      </c>
      <c r="E87" s="158"/>
      <c r="F87" s="159"/>
      <c r="G87" s="159"/>
      <c r="H87" s="159"/>
      <c r="I87" s="159"/>
      <c r="J87" s="159"/>
      <c r="K87" s="160"/>
      <c r="L87" s="162"/>
      <c r="M87" s="162"/>
    </row>
    <row r="88" spans="1:13" ht="23.25" customHeight="1" x14ac:dyDescent="0.2">
      <c r="A88" s="117" t="s">
        <v>22</v>
      </c>
      <c r="B88" s="163" t="s">
        <v>150</v>
      </c>
      <c r="C88" s="117" t="s">
        <v>72</v>
      </c>
      <c r="D88" s="49" t="s">
        <v>1</v>
      </c>
      <c r="E88" s="152" t="s">
        <v>83</v>
      </c>
      <c r="F88" s="153"/>
      <c r="G88" s="153"/>
      <c r="H88" s="153"/>
      <c r="I88" s="153"/>
      <c r="J88" s="153"/>
      <c r="K88" s="154"/>
      <c r="L88" s="161" t="s">
        <v>71</v>
      </c>
      <c r="M88" s="161"/>
    </row>
    <row r="89" spans="1:13" ht="45" x14ac:dyDescent="0.2">
      <c r="A89" s="121"/>
      <c r="B89" s="130"/>
      <c r="C89" s="121"/>
      <c r="D89" s="49" t="s">
        <v>0</v>
      </c>
      <c r="E89" s="155"/>
      <c r="F89" s="156"/>
      <c r="G89" s="156"/>
      <c r="H89" s="156"/>
      <c r="I89" s="156"/>
      <c r="J89" s="156"/>
      <c r="K89" s="157"/>
      <c r="L89" s="162"/>
      <c r="M89" s="162"/>
    </row>
    <row r="90" spans="1:13" ht="60" x14ac:dyDescent="0.2">
      <c r="A90" s="121"/>
      <c r="B90" s="130"/>
      <c r="C90" s="121"/>
      <c r="D90" s="49" t="s">
        <v>6</v>
      </c>
      <c r="E90" s="155"/>
      <c r="F90" s="156"/>
      <c r="G90" s="156"/>
      <c r="H90" s="156"/>
      <c r="I90" s="156"/>
      <c r="J90" s="156"/>
      <c r="K90" s="157"/>
      <c r="L90" s="162"/>
      <c r="M90" s="162"/>
    </row>
    <row r="91" spans="1:13" ht="60" x14ac:dyDescent="0.2">
      <c r="A91" s="121"/>
      <c r="B91" s="130"/>
      <c r="C91" s="121"/>
      <c r="D91" s="49" t="s">
        <v>15</v>
      </c>
      <c r="E91" s="155"/>
      <c r="F91" s="156"/>
      <c r="G91" s="156"/>
      <c r="H91" s="156"/>
      <c r="I91" s="156"/>
      <c r="J91" s="156"/>
      <c r="K91" s="157"/>
      <c r="L91" s="162"/>
      <c r="M91" s="162"/>
    </row>
    <row r="92" spans="1:13" ht="30" x14ac:dyDescent="0.2">
      <c r="A92" s="124"/>
      <c r="B92" s="132"/>
      <c r="C92" s="124"/>
      <c r="D92" s="49" t="s">
        <v>23</v>
      </c>
      <c r="E92" s="158"/>
      <c r="F92" s="159"/>
      <c r="G92" s="159"/>
      <c r="H92" s="159"/>
      <c r="I92" s="159"/>
      <c r="J92" s="159"/>
      <c r="K92" s="160"/>
      <c r="L92" s="162"/>
      <c r="M92" s="162"/>
    </row>
    <row r="93" spans="1:13" ht="15" customHeight="1" x14ac:dyDescent="0.2">
      <c r="A93" s="117" t="s">
        <v>25</v>
      </c>
      <c r="B93" s="120" t="s">
        <v>151</v>
      </c>
      <c r="C93" s="117" t="s">
        <v>72</v>
      </c>
      <c r="D93" s="49" t="s">
        <v>1</v>
      </c>
      <c r="E93" s="152" t="s">
        <v>83</v>
      </c>
      <c r="F93" s="153"/>
      <c r="G93" s="153"/>
      <c r="H93" s="153"/>
      <c r="I93" s="153"/>
      <c r="J93" s="153"/>
      <c r="K93" s="154"/>
      <c r="L93" s="120" t="s">
        <v>45</v>
      </c>
      <c r="M93" s="120"/>
    </row>
    <row r="94" spans="1:13" ht="45" x14ac:dyDescent="0.2">
      <c r="A94" s="121"/>
      <c r="B94" s="123"/>
      <c r="C94" s="121"/>
      <c r="D94" s="49" t="s">
        <v>0</v>
      </c>
      <c r="E94" s="155"/>
      <c r="F94" s="156"/>
      <c r="G94" s="156"/>
      <c r="H94" s="156"/>
      <c r="I94" s="156"/>
      <c r="J94" s="156"/>
      <c r="K94" s="157"/>
      <c r="L94" s="54"/>
      <c r="M94" s="123"/>
    </row>
    <row r="95" spans="1:13" ht="60" x14ac:dyDescent="0.2">
      <c r="A95" s="121"/>
      <c r="B95" s="123"/>
      <c r="C95" s="121"/>
      <c r="D95" s="49" t="s">
        <v>6</v>
      </c>
      <c r="E95" s="155"/>
      <c r="F95" s="156"/>
      <c r="G95" s="156"/>
      <c r="H95" s="156"/>
      <c r="I95" s="156"/>
      <c r="J95" s="156"/>
      <c r="K95" s="157"/>
      <c r="L95" s="54"/>
      <c r="M95" s="123"/>
    </row>
    <row r="96" spans="1:13" ht="60" x14ac:dyDescent="0.2">
      <c r="A96" s="121"/>
      <c r="B96" s="123"/>
      <c r="C96" s="121"/>
      <c r="D96" s="49" t="s">
        <v>15</v>
      </c>
      <c r="E96" s="155"/>
      <c r="F96" s="156"/>
      <c r="G96" s="156"/>
      <c r="H96" s="156"/>
      <c r="I96" s="156"/>
      <c r="J96" s="156"/>
      <c r="K96" s="157"/>
      <c r="L96" s="54"/>
      <c r="M96" s="123"/>
    </row>
    <row r="97" spans="1:13" ht="30" x14ac:dyDescent="0.2">
      <c r="A97" s="124"/>
      <c r="B97" s="126"/>
      <c r="C97" s="124"/>
      <c r="D97" s="49" t="s">
        <v>23</v>
      </c>
      <c r="E97" s="158"/>
      <c r="F97" s="159"/>
      <c r="G97" s="159"/>
      <c r="H97" s="159"/>
      <c r="I97" s="159"/>
      <c r="J97" s="159"/>
      <c r="K97" s="160"/>
      <c r="L97" s="54"/>
      <c r="M97" s="126"/>
    </row>
    <row r="98" spans="1:13" ht="15" customHeight="1" x14ac:dyDescent="0.2">
      <c r="A98" s="149" t="s">
        <v>44</v>
      </c>
      <c r="B98" s="120" t="s">
        <v>152</v>
      </c>
      <c r="C98" s="117" t="s">
        <v>72</v>
      </c>
      <c r="D98" s="49" t="s">
        <v>1</v>
      </c>
      <c r="E98" s="152" t="s">
        <v>83</v>
      </c>
      <c r="F98" s="153"/>
      <c r="G98" s="153"/>
      <c r="H98" s="153"/>
      <c r="I98" s="153"/>
      <c r="J98" s="153"/>
      <c r="K98" s="154"/>
      <c r="L98" s="120" t="s">
        <v>45</v>
      </c>
      <c r="M98" s="120"/>
    </row>
    <row r="99" spans="1:13" ht="45" x14ac:dyDescent="0.2">
      <c r="A99" s="150"/>
      <c r="B99" s="123"/>
      <c r="C99" s="121"/>
      <c r="D99" s="49" t="s">
        <v>0</v>
      </c>
      <c r="E99" s="155"/>
      <c r="F99" s="156"/>
      <c r="G99" s="156"/>
      <c r="H99" s="156"/>
      <c r="I99" s="156"/>
      <c r="J99" s="156"/>
      <c r="K99" s="157"/>
      <c r="L99" s="54"/>
      <c r="M99" s="123"/>
    </row>
    <row r="100" spans="1:13" ht="60" x14ac:dyDescent="0.2">
      <c r="A100" s="150"/>
      <c r="B100" s="123"/>
      <c r="C100" s="121"/>
      <c r="D100" s="49" t="s">
        <v>6</v>
      </c>
      <c r="E100" s="155"/>
      <c r="F100" s="156"/>
      <c r="G100" s="156"/>
      <c r="H100" s="156"/>
      <c r="I100" s="156"/>
      <c r="J100" s="156"/>
      <c r="K100" s="157"/>
      <c r="L100" s="54"/>
      <c r="M100" s="123"/>
    </row>
    <row r="101" spans="1:13" ht="60" x14ac:dyDescent="0.2">
      <c r="A101" s="150"/>
      <c r="B101" s="123"/>
      <c r="C101" s="121"/>
      <c r="D101" s="49" t="s">
        <v>15</v>
      </c>
      <c r="E101" s="155"/>
      <c r="F101" s="156"/>
      <c r="G101" s="156"/>
      <c r="H101" s="156"/>
      <c r="I101" s="156"/>
      <c r="J101" s="156"/>
      <c r="K101" s="157"/>
      <c r="L101" s="54"/>
      <c r="M101" s="123"/>
    </row>
    <row r="102" spans="1:13" ht="30" x14ac:dyDescent="0.2">
      <c r="A102" s="151"/>
      <c r="B102" s="126"/>
      <c r="C102" s="124"/>
      <c r="D102" s="49" t="s">
        <v>23</v>
      </c>
      <c r="E102" s="158"/>
      <c r="F102" s="159"/>
      <c r="G102" s="159"/>
      <c r="H102" s="159"/>
      <c r="I102" s="159"/>
      <c r="J102" s="159"/>
      <c r="K102" s="160"/>
      <c r="L102" s="54"/>
      <c r="M102" s="126"/>
    </row>
    <row r="103" spans="1:13" s="12" customFormat="1" ht="15" customHeight="1" x14ac:dyDescent="0.2">
      <c r="A103" s="149">
        <v>2</v>
      </c>
      <c r="B103" s="164" t="s">
        <v>153</v>
      </c>
      <c r="C103" s="117" t="s">
        <v>72</v>
      </c>
      <c r="D103" s="49" t="s">
        <v>1</v>
      </c>
      <c r="E103" s="152" t="s">
        <v>83</v>
      </c>
      <c r="F103" s="153"/>
      <c r="G103" s="153"/>
      <c r="H103" s="153"/>
      <c r="I103" s="153"/>
      <c r="J103" s="153"/>
      <c r="K103" s="154"/>
      <c r="L103" s="161"/>
      <c r="M103" s="120" t="s">
        <v>95</v>
      </c>
    </row>
    <row r="104" spans="1:13" s="12" customFormat="1" ht="45" x14ac:dyDescent="0.2">
      <c r="A104" s="150"/>
      <c r="B104" s="122"/>
      <c r="C104" s="121"/>
      <c r="D104" s="49" t="s">
        <v>0</v>
      </c>
      <c r="E104" s="155"/>
      <c r="F104" s="156"/>
      <c r="G104" s="156"/>
      <c r="H104" s="156"/>
      <c r="I104" s="156"/>
      <c r="J104" s="156"/>
      <c r="K104" s="157"/>
      <c r="L104" s="162"/>
      <c r="M104" s="123"/>
    </row>
    <row r="105" spans="1:13" s="12" customFormat="1" ht="60" x14ac:dyDescent="0.2">
      <c r="A105" s="150"/>
      <c r="B105" s="122"/>
      <c r="C105" s="121"/>
      <c r="D105" s="49" t="s">
        <v>6</v>
      </c>
      <c r="E105" s="155"/>
      <c r="F105" s="156"/>
      <c r="G105" s="156"/>
      <c r="H105" s="156"/>
      <c r="I105" s="156"/>
      <c r="J105" s="156"/>
      <c r="K105" s="157"/>
      <c r="L105" s="162"/>
      <c r="M105" s="123"/>
    </row>
    <row r="106" spans="1:13" s="12" customFormat="1" ht="60" x14ac:dyDescent="0.2">
      <c r="A106" s="150"/>
      <c r="B106" s="122"/>
      <c r="C106" s="121"/>
      <c r="D106" s="49" t="s">
        <v>15</v>
      </c>
      <c r="E106" s="155"/>
      <c r="F106" s="156"/>
      <c r="G106" s="156"/>
      <c r="H106" s="156"/>
      <c r="I106" s="156"/>
      <c r="J106" s="156"/>
      <c r="K106" s="157"/>
      <c r="L106" s="162"/>
      <c r="M106" s="123"/>
    </row>
    <row r="107" spans="1:13" s="12" customFormat="1" ht="144.75" customHeight="1" x14ac:dyDescent="0.2">
      <c r="A107" s="151"/>
      <c r="B107" s="125"/>
      <c r="C107" s="124"/>
      <c r="D107" s="49" t="s">
        <v>23</v>
      </c>
      <c r="E107" s="158"/>
      <c r="F107" s="159"/>
      <c r="G107" s="159"/>
      <c r="H107" s="159"/>
      <c r="I107" s="159"/>
      <c r="J107" s="159"/>
      <c r="K107" s="160"/>
      <c r="L107" s="162"/>
      <c r="M107" s="126"/>
    </row>
    <row r="108" spans="1:13" ht="15" customHeight="1" x14ac:dyDescent="0.2">
      <c r="A108" s="149" t="s">
        <v>17</v>
      </c>
      <c r="B108" s="164" t="s">
        <v>154</v>
      </c>
      <c r="C108" s="117" t="s">
        <v>72</v>
      </c>
      <c r="D108" s="49" t="s">
        <v>1</v>
      </c>
      <c r="E108" s="152" t="s">
        <v>83</v>
      </c>
      <c r="F108" s="153"/>
      <c r="G108" s="153"/>
      <c r="H108" s="153"/>
      <c r="I108" s="153"/>
      <c r="J108" s="153"/>
      <c r="K108" s="154"/>
      <c r="L108" s="161" t="s">
        <v>45</v>
      </c>
      <c r="M108" s="120"/>
    </row>
    <row r="109" spans="1:13" ht="45" x14ac:dyDescent="0.2">
      <c r="A109" s="150"/>
      <c r="B109" s="122"/>
      <c r="C109" s="121"/>
      <c r="D109" s="49" t="s">
        <v>0</v>
      </c>
      <c r="E109" s="155"/>
      <c r="F109" s="156"/>
      <c r="G109" s="156"/>
      <c r="H109" s="156"/>
      <c r="I109" s="156"/>
      <c r="J109" s="156"/>
      <c r="K109" s="157"/>
      <c r="L109" s="162"/>
      <c r="M109" s="123"/>
    </row>
    <row r="110" spans="1:13" ht="60" x14ac:dyDescent="0.2">
      <c r="A110" s="150"/>
      <c r="B110" s="122"/>
      <c r="C110" s="121"/>
      <c r="D110" s="49" t="s">
        <v>6</v>
      </c>
      <c r="E110" s="155"/>
      <c r="F110" s="156"/>
      <c r="G110" s="156"/>
      <c r="H110" s="156"/>
      <c r="I110" s="156"/>
      <c r="J110" s="156"/>
      <c r="K110" s="157"/>
      <c r="L110" s="162"/>
      <c r="M110" s="123"/>
    </row>
    <row r="111" spans="1:13" ht="60" x14ac:dyDescent="0.2">
      <c r="A111" s="150"/>
      <c r="B111" s="122"/>
      <c r="C111" s="121"/>
      <c r="D111" s="49" t="s">
        <v>15</v>
      </c>
      <c r="E111" s="155"/>
      <c r="F111" s="156"/>
      <c r="G111" s="156"/>
      <c r="H111" s="156"/>
      <c r="I111" s="156"/>
      <c r="J111" s="156"/>
      <c r="K111" s="157"/>
      <c r="L111" s="162"/>
      <c r="M111" s="123"/>
    </row>
    <row r="112" spans="1:13" ht="30" x14ac:dyDescent="0.2">
      <c r="A112" s="151"/>
      <c r="B112" s="125"/>
      <c r="C112" s="124"/>
      <c r="D112" s="49" t="s">
        <v>23</v>
      </c>
      <c r="E112" s="158"/>
      <c r="F112" s="159"/>
      <c r="G112" s="159"/>
      <c r="H112" s="159"/>
      <c r="I112" s="159"/>
      <c r="J112" s="159"/>
      <c r="K112" s="160"/>
      <c r="L112" s="162"/>
      <c r="M112" s="126"/>
    </row>
    <row r="113" spans="1:13" s="12" customFormat="1" ht="15" customHeight="1" x14ac:dyDescent="0.2">
      <c r="A113" s="149">
        <v>3</v>
      </c>
      <c r="B113" s="164" t="s">
        <v>155</v>
      </c>
      <c r="C113" s="117" t="s">
        <v>72</v>
      </c>
      <c r="D113" s="49" t="s">
        <v>1</v>
      </c>
      <c r="E113" s="119">
        <f>E118+E123</f>
        <v>111887.70000000001</v>
      </c>
      <c r="F113" s="119">
        <f>SUM(G113:K113)</f>
        <v>1157935.7</v>
      </c>
      <c r="G113" s="119">
        <f>G118+G123</f>
        <v>146935.70000000001</v>
      </c>
      <c r="H113" s="119">
        <f t="shared" ref="H113:K113" si="29">H118+H123</f>
        <v>294000</v>
      </c>
      <c r="I113" s="119">
        <f t="shared" si="29"/>
        <v>239000</v>
      </c>
      <c r="J113" s="119">
        <f t="shared" si="29"/>
        <v>239000</v>
      </c>
      <c r="K113" s="119">
        <f t="shared" si="29"/>
        <v>239000</v>
      </c>
      <c r="L113" s="161"/>
      <c r="M113" s="161" t="s">
        <v>117</v>
      </c>
    </row>
    <row r="114" spans="1:13" s="12" customFormat="1" ht="45" x14ac:dyDescent="0.2">
      <c r="A114" s="150"/>
      <c r="B114" s="122"/>
      <c r="C114" s="121"/>
      <c r="D114" s="49" t="s">
        <v>0</v>
      </c>
      <c r="E114" s="119">
        <f t="shared" ref="E114:E117" si="30">E119+E124</f>
        <v>0</v>
      </c>
      <c r="F114" s="119">
        <f t="shared" ref="F114:F117" si="31">SUM(G114:K114)</f>
        <v>0</v>
      </c>
      <c r="G114" s="119">
        <f t="shared" ref="G114:K114" si="32">G119+G124</f>
        <v>0</v>
      </c>
      <c r="H114" s="119">
        <f t="shared" si="32"/>
        <v>0</v>
      </c>
      <c r="I114" s="119">
        <f t="shared" si="32"/>
        <v>0</v>
      </c>
      <c r="J114" s="119">
        <f t="shared" si="32"/>
        <v>0</v>
      </c>
      <c r="K114" s="119">
        <f t="shared" si="32"/>
        <v>0</v>
      </c>
      <c r="L114" s="162"/>
      <c r="M114" s="162"/>
    </row>
    <row r="115" spans="1:13" s="12" customFormat="1" ht="60" x14ac:dyDescent="0.2">
      <c r="A115" s="150"/>
      <c r="B115" s="122"/>
      <c r="C115" s="121"/>
      <c r="D115" s="49" t="s">
        <v>6</v>
      </c>
      <c r="E115" s="119">
        <f t="shared" si="30"/>
        <v>0</v>
      </c>
      <c r="F115" s="119">
        <f t="shared" si="31"/>
        <v>0</v>
      </c>
      <c r="G115" s="119">
        <f t="shared" ref="G115:K115" si="33">G120+G125</f>
        <v>0</v>
      </c>
      <c r="H115" s="119">
        <f t="shared" si="33"/>
        <v>0</v>
      </c>
      <c r="I115" s="119">
        <f t="shared" si="33"/>
        <v>0</v>
      </c>
      <c r="J115" s="119">
        <f t="shared" si="33"/>
        <v>0</v>
      </c>
      <c r="K115" s="119">
        <f t="shared" si="33"/>
        <v>0</v>
      </c>
      <c r="L115" s="162"/>
      <c r="M115" s="162"/>
    </row>
    <row r="116" spans="1:13" s="12" customFormat="1" ht="60" x14ac:dyDescent="0.2">
      <c r="A116" s="150"/>
      <c r="B116" s="122"/>
      <c r="C116" s="121"/>
      <c r="D116" s="49" t="s">
        <v>15</v>
      </c>
      <c r="E116" s="119">
        <f t="shared" si="30"/>
        <v>111887.70000000001</v>
      </c>
      <c r="F116" s="119">
        <f t="shared" si="31"/>
        <v>1157935.7</v>
      </c>
      <c r="G116" s="119">
        <f t="shared" ref="G116:K116" si="34">G121+G126</f>
        <v>146935.70000000001</v>
      </c>
      <c r="H116" s="119">
        <f t="shared" si="34"/>
        <v>294000</v>
      </c>
      <c r="I116" s="119">
        <f t="shared" si="34"/>
        <v>239000</v>
      </c>
      <c r="J116" s="119">
        <f t="shared" si="34"/>
        <v>239000</v>
      </c>
      <c r="K116" s="119">
        <f t="shared" si="34"/>
        <v>239000</v>
      </c>
      <c r="L116" s="162"/>
      <c r="M116" s="162"/>
    </row>
    <row r="117" spans="1:13" s="12" customFormat="1" ht="30" x14ac:dyDescent="0.2">
      <c r="A117" s="151"/>
      <c r="B117" s="125"/>
      <c r="C117" s="124"/>
      <c r="D117" s="49" t="s">
        <v>23</v>
      </c>
      <c r="E117" s="119">
        <f t="shared" si="30"/>
        <v>0</v>
      </c>
      <c r="F117" s="119">
        <f t="shared" si="31"/>
        <v>0</v>
      </c>
      <c r="G117" s="119">
        <f t="shared" ref="G117:K117" si="35">G122+G127</f>
        <v>0</v>
      </c>
      <c r="H117" s="119">
        <f t="shared" si="35"/>
        <v>0</v>
      </c>
      <c r="I117" s="119">
        <f t="shared" si="35"/>
        <v>0</v>
      </c>
      <c r="J117" s="119">
        <f t="shared" si="35"/>
        <v>0</v>
      </c>
      <c r="K117" s="119">
        <f t="shared" si="35"/>
        <v>0</v>
      </c>
      <c r="L117" s="162"/>
      <c r="M117" s="162"/>
    </row>
    <row r="118" spans="1:13" ht="15" customHeight="1" x14ac:dyDescent="0.2">
      <c r="A118" s="149" t="s">
        <v>35</v>
      </c>
      <c r="B118" s="165" t="s">
        <v>156</v>
      </c>
      <c r="C118" s="117" t="s">
        <v>72</v>
      </c>
      <c r="D118" s="49" t="s">
        <v>1</v>
      </c>
      <c r="E118" s="119">
        <f>SUM(E119:E122)</f>
        <v>0</v>
      </c>
      <c r="F118" s="119">
        <f t="shared" ref="F118:F121" si="36">SUM(G118:K118)</f>
        <v>0</v>
      </c>
      <c r="G118" s="119">
        <f>SUM(G119:G122)</f>
        <v>0</v>
      </c>
      <c r="H118" s="119">
        <f>SUM(H119:H122)</f>
        <v>0</v>
      </c>
      <c r="I118" s="119">
        <f>SUM(I119:I122)</f>
        <v>0</v>
      </c>
      <c r="J118" s="119">
        <f>SUM(J119:J122)</f>
        <v>0</v>
      </c>
      <c r="K118" s="119">
        <f>SUM(K119:K122)</f>
        <v>0</v>
      </c>
      <c r="L118" s="161" t="s">
        <v>45</v>
      </c>
      <c r="M118" s="120"/>
    </row>
    <row r="119" spans="1:13" ht="45" x14ac:dyDescent="0.2">
      <c r="A119" s="150"/>
      <c r="B119" s="138"/>
      <c r="C119" s="121"/>
      <c r="D119" s="49" t="s">
        <v>0</v>
      </c>
      <c r="E119" s="119">
        <v>0</v>
      </c>
      <c r="F119" s="119">
        <f t="shared" si="36"/>
        <v>0</v>
      </c>
      <c r="G119" s="119">
        <v>0</v>
      </c>
      <c r="H119" s="119">
        <v>0</v>
      </c>
      <c r="I119" s="119">
        <v>0</v>
      </c>
      <c r="J119" s="119">
        <v>0</v>
      </c>
      <c r="K119" s="119">
        <v>0</v>
      </c>
      <c r="L119" s="162"/>
      <c r="M119" s="54"/>
    </row>
    <row r="120" spans="1:13" ht="60" x14ac:dyDescent="0.2">
      <c r="A120" s="150"/>
      <c r="B120" s="138"/>
      <c r="C120" s="121"/>
      <c r="D120" s="49" t="s">
        <v>6</v>
      </c>
      <c r="E120" s="119">
        <v>0</v>
      </c>
      <c r="F120" s="119">
        <f t="shared" si="36"/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62"/>
      <c r="M120" s="54"/>
    </row>
    <row r="121" spans="1:13" ht="60" x14ac:dyDescent="0.2">
      <c r="A121" s="150"/>
      <c r="B121" s="138"/>
      <c r="C121" s="121"/>
      <c r="D121" s="49" t="s">
        <v>15</v>
      </c>
      <c r="E121" s="119">
        <v>0</v>
      </c>
      <c r="F121" s="119">
        <f t="shared" si="36"/>
        <v>0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62"/>
      <c r="M121" s="54"/>
    </row>
    <row r="122" spans="1:13" ht="30" x14ac:dyDescent="0.2">
      <c r="A122" s="151"/>
      <c r="B122" s="139"/>
      <c r="C122" s="124"/>
      <c r="D122" s="49" t="s">
        <v>23</v>
      </c>
      <c r="E122" s="119">
        <v>0</v>
      </c>
      <c r="F122" s="119">
        <f>SUM(G122:K122)</f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62"/>
      <c r="M122" s="166"/>
    </row>
    <row r="123" spans="1:13" ht="15" customHeight="1" x14ac:dyDescent="0.2">
      <c r="A123" s="149" t="s">
        <v>50</v>
      </c>
      <c r="B123" s="165" t="s">
        <v>157</v>
      </c>
      <c r="C123" s="117" t="s">
        <v>72</v>
      </c>
      <c r="D123" s="49" t="s">
        <v>1</v>
      </c>
      <c r="E123" s="119">
        <f>SUM(E124:E127)</f>
        <v>111887.70000000001</v>
      </c>
      <c r="F123" s="119">
        <f t="shared" ref="F123:F127" si="37">SUM(G123:K123)</f>
        <v>1157935.7</v>
      </c>
      <c r="G123" s="119">
        <f>SUM(G124:G127)</f>
        <v>146935.70000000001</v>
      </c>
      <c r="H123" s="119">
        <f>SUM(H124:H127)</f>
        <v>294000</v>
      </c>
      <c r="I123" s="119">
        <f>SUM(I124:I127)</f>
        <v>239000</v>
      </c>
      <c r="J123" s="119">
        <f>SUM(J124:J127)</f>
        <v>239000</v>
      </c>
      <c r="K123" s="119">
        <f>SUM(K124:K127)</f>
        <v>239000</v>
      </c>
      <c r="L123" s="161" t="s">
        <v>45</v>
      </c>
      <c r="M123" s="167"/>
    </row>
    <row r="124" spans="1:13" ht="45" x14ac:dyDescent="0.2">
      <c r="A124" s="150"/>
      <c r="B124" s="138"/>
      <c r="C124" s="121"/>
      <c r="D124" s="49" t="s">
        <v>0</v>
      </c>
      <c r="E124" s="119">
        <v>0</v>
      </c>
      <c r="F124" s="119">
        <f t="shared" si="37"/>
        <v>0</v>
      </c>
      <c r="G124" s="119">
        <v>0</v>
      </c>
      <c r="H124" s="119">
        <v>0</v>
      </c>
      <c r="I124" s="119">
        <v>0</v>
      </c>
      <c r="J124" s="119">
        <v>0</v>
      </c>
      <c r="K124" s="119">
        <v>0</v>
      </c>
      <c r="L124" s="162"/>
      <c r="M124" s="167"/>
    </row>
    <row r="125" spans="1:13" ht="60" x14ac:dyDescent="0.2">
      <c r="A125" s="150"/>
      <c r="B125" s="138"/>
      <c r="C125" s="121"/>
      <c r="D125" s="49" t="s">
        <v>6</v>
      </c>
      <c r="E125" s="119">
        <v>0</v>
      </c>
      <c r="F125" s="119">
        <f t="shared" si="37"/>
        <v>0</v>
      </c>
      <c r="G125" s="119">
        <v>0</v>
      </c>
      <c r="H125" s="119">
        <v>0</v>
      </c>
      <c r="I125" s="119">
        <v>0</v>
      </c>
      <c r="J125" s="119">
        <v>0</v>
      </c>
      <c r="K125" s="119">
        <v>0</v>
      </c>
      <c r="L125" s="162"/>
      <c r="M125" s="168"/>
    </row>
    <row r="126" spans="1:13" ht="60" x14ac:dyDescent="0.2">
      <c r="A126" s="150"/>
      <c r="B126" s="138"/>
      <c r="C126" s="121"/>
      <c r="D126" s="49" t="s">
        <v>15</v>
      </c>
      <c r="E126" s="119">
        <f>89807.6+22080.1</f>
        <v>111887.70000000001</v>
      </c>
      <c r="F126" s="119">
        <f t="shared" si="37"/>
        <v>1157935.7</v>
      </c>
      <c r="G126" s="119">
        <f>106000+190000-17193.3-1871-100000-30000</f>
        <v>146935.70000000001</v>
      </c>
      <c r="H126" s="119">
        <f>120000+174000</f>
        <v>294000</v>
      </c>
      <c r="I126" s="119">
        <f>127000+112000</f>
        <v>239000</v>
      </c>
      <c r="J126" s="119">
        <f>127000+112000</f>
        <v>239000</v>
      </c>
      <c r="K126" s="119">
        <f>127000+112000</f>
        <v>239000</v>
      </c>
      <c r="L126" s="162"/>
      <c r="M126" s="167"/>
    </row>
    <row r="127" spans="1:13" ht="30" x14ac:dyDescent="0.2">
      <c r="A127" s="151"/>
      <c r="B127" s="139"/>
      <c r="C127" s="124"/>
      <c r="D127" s="49" t="s">
        <v>23</v>
      </c>
      <c r="E127" s="119">
        <v>0</v>
      </c>
      <c r="F127" s="119">
        <f t="shared" si="37"/>
        <v>0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62"/>
      <c r="M127" s="167"/>
    </row>
    <row r="128" spans="1:13" s="12" customFormat="1" ht="15" customHeight="1" x14ac:dyDescent="0.2">
      <c r="A128" s="149" t="s">
        <v>47</v>
      </c>
      <c r="B128" s="164" t="s">
        <v>158</v>
      </c>
      <c r="C128" s="117" t="s">
        <v>72</v>
      </c>
      <c r="D128" s="49" t="s">
        <v>1</v>
      </c>
      <c r="E128" s="152" t="s">
        <v>83</v>
      </c>
      <c r="F128" s="153"/>
      <c r="G128" s="153"/>
      <c r="H128" s="153"/>
      <c r="I128" s="153"/>
      <c r="J128" s="153"/>
      <c r="K128" s="154"/>
      <c r="L128" s="161"/>
      <c r="M128" s="161" t="s">
        <v>116</v>
      </c>
    </row>
    <row r="129" spans="1:13" s="12" customFormat="1" ht="45" x14ac:dyDescent="0.2">
      <c r="A129" s="150"/>
      <c r="B129" s="122"/>
      <c r="C129" s="121"/>
      <c r="D129" s="49" t="s">
        <v>0</v>
      </c>
      <c r="E129" s="155"/>
      <c r="F129" s="156"/>
      <c r="G129" s="156"/>
      <c r="H129" s="156"/>
      <c r="I129" s="156"/>
      <c r="J129" s="156"/>
      <c r="K129" s="157"/>
      <c r="L129" s="162"/>
      <c r="M129" s="162"/>
    </row>
    <row r="130" spans="1:13" s="12" customFormat="1" ht="60" x14ac:dyDescent="0.2">
      <c r="A130" s="150"/>
      <c r="B130" s="122"/>
      <c r="C130" s="121"/>
      <c r="D130" s="49" t="s">
        <v>6</v>
      </c>
      <c r="E130" s="155"/>
      <c r="F130" s="156"/>
      <c r="G130" s="156"/>
      <c r="H130" s="156"/>
      <c r="I130" s="156"/>
      <c r="J130" s="156"/>
      <c r="K130" s="157"/>
      <c r="L130" s="162"/>
      <c r="M130" s="162"/>
    </row>
    <row r="131" spans="1:13" s="12" customFormat="1" ht="60" x14ac:dyDescent="0.2">
      <c r="A131" s="150"/>
      <c r="B131" s="122"/>
      <c r="C131" s="121"/>
      <c r="D131" s="49" t="s">
        <v>15</v>
      </c>
      <c r="E131" s="155"/>
      <c r="F131" s="156"/>
      <c r="G131" s="156"/>
      <c r="H131" s="156"/>
      <c r="I131" s="156"/>
      <c r="J131" s="156"/>
      <c r="K131" s="157"/>
      <c r="L131" s="162"/>
      <c r="M131" s="162"/>
    </row>
    <row r="132" spans="1:13" s="12" customFormat="1" ht="30" x14ac:dyDescent="0.2">
      <c r="A132" s="151"/>
      <c r="B132" s="125"/>
      <c r="C132" s="124"/>
      <c r="D132" s="49" t="s">
        <v>23</v>
      </c>
      <c r="E132" s="158"/>
      <c r="F132" s="159"/>
      <c r="G132" s="159"/>
      <c r="H132" s="159"/>
      <c r="I132" s="159"/>
      <c r="J132" s="159"/>
      <c r="K132" s="160"/>
      <c r="L132" s="162"/>
      <c r="M132" s="162"/>
    </row>
    <row r="133" spans="1:13" ht="15" customHeight="1" x14ac:dyDescent="0.2">
      <c r="A133" s="149" t="s">
        <v>36</v>
      </c>
      <c r="B133" s="165" t="s">
        <v>159</v>
      </c>
      <c r="C133" s="117" t="s">
        <v>72</v>
      </c>
      <c r="D133" s="49" t="s">
        <v>1</v>
      </c>
      <c r="E133" s="152" t="s">
        <v>83</v>
      </c>
      <c r="F133" s="153"/>
      <c r="G133" s="153"/>
      <c r="H133" s="153"/>
      <c r="I133" s="153"/>
      <c r="J133" s="153"/>
      <c r="K133" s="154"/>
      <c r="L133" s="161" t="s">
        <v>45</v>
      </c>
      <c r="M133" s="161"/>
    </row>
    <row r="134" spans="1:13" ht="45" x14ac:dyDescent="0.2">
      <c r="A134" s="150"/>
      <c r="B134" s="138"/>
      <c r="C134" s="121"/>
      <c r="D134" s="49" t="s">
        <v>0</v>
      </c>
      <c r="E134" s="155"/>
      <c r="F134" s="156"/>
      <c r="G134" s="156"/>
      <c r="H134" s="156"/>
      <c r="I134" s="156"/>
      <c r="J134" s="156"/>
      <c r="K134" s="157"/>
      <c r="L134" s="162"/>
      <c r="M134" s="162"/>
    </row>
    <row r="135" spans="1:13" ht="60" x14ac:dyDescent="0.2">
      <c r="A135" s="150"/>
      <c r="B135" s="138"/>
      <c r="C135" s="121"/>
      <c r="D135" s="49" t="s">
        <v>6</v>
      </c>
      <c r="E135" s="155"/>
      <c r="F135" s="156"/>
      <c r="G135" s="156"/>
      <c r="H135" s="156"/>
      <c r="I135" s="156"/>
      <c r="J135" s="156"/>
      <c r="K135" s="157"/>
      <c r="L135" s="162"/>
      <c r="M135" s="162"/>
    </row>
    <row r="136" spans="1:13" ht="60" x14ac:dyDescent="0.2">
      <c r="A136" s="150"/>
      <c r="B136" s="138"/>
      <c r="C136" s="121"/>
      <c r="D136" s="49" t="s">
        <v>15</v>
      </c>
      <c r="E136" s="155"/>
      <c r="F136" s="156"/>
      <c r="G136" s="156"/>
      <c r="H136" s="156"/>
      <c r="I136" s="156"/>
      <c r="J136" s="156"/>
      <c r="K136" s="157"/>
      <c r="L136" s="162"/>
      <c r="M136" s="162"/>
    </row>
    <row r="137" spans="1:13" ht="30" x14ac:dyDescent="0.2">
      <c r="A137" s="151"/>
      <c r="B137" s="139"/>
      <c r="C137" s="124"/>
      <c r="D137" s="49" t="s">
        <v>23</v>
      </c>
      <c r="E137" s="158"/>
      <c r="F137" s="159"/>
      <c r="G137" s="159"/>
      <c r="H137" s="159"/>
      <c r="I137" s="159"/>
      <c r="J137" s="159"/>
      <c r="K137" s="160"/>
      <c r="L137" s="162"/>
      <c r="M137" s="162"/>
    </row>
    <row r="138" spans="1:13" ht="15" customHeight="1" x14ac:dyDescent="0.2">
      <c r="A138" s="149" t="s">
        <v>37</v>
      </c>
      <c r="B138" s="165" t="s">
        <v>160</v>
      </c>
      <c r="C138" s="117" t="s">
        <v>72</v>
      </c>
      <c r="D138" s="49" t="s">
        <v>1</v>
      </c>
      <c r="E138" s="152" t="s">
        <v>83</v>
      </c>
      <c r="F138" s="153"/>
      <c r="G138" s="153"/>
      <c r="H138" s="153"/>
      <c r="I138" s="153"/>
      <c r="J138" s="153"/>
      <c r="K138" s="154"/>
      <c r="L138" s="161" t="s">
        <v>45</v>
      </c>
      <c r="M138" s="167"/>
    </row>
    <row r="139" spans="1:13" ht="45" x14ac:dyDescent="0.2">
      <c r="A139" s="150"/>
      <c r="B139" s="138"/>
      <c r="C139" s="121"/>
      <c r="D139" s="49" t="s">
        <v>0</v>
      </c>
      <c r="E139" s="155"/>
      <c r="F139" s="156"/>
      <c r="G139" s="156"/>
      <c r="H139" s="156"/>
      <c r="I139" s="156"/>
      <c r="J139" s="156"/>
      <c r="K139" s="157"/>
      <c r="L139" s="162"/>
      <c r="M139" s="167"/>
    </row>
    <row r="140" spans="1:13" ht="60" x14ac:dyDescent="0.2">
      <c r="A140" s="150"/>
      <c r="B140" s="138"/>
      <c r="C140" s="121"/>
      <c r="D140" s="49" t="s">
        <v>6</v>
      </c>
      <c r="E140" s="155"/>
      <c r="F140" s="156"/>
      <c r="G140" s="156"/>
      <c r="H140" s="156"/>
      <c r="I140" s="156"/>
      <c r="J140" s="156"/>
      <c r="K140" s="157"/>
      <c r="L140" s="162"/>
      <c r="M140" s="167"/>
    </row>
    <row r="141" spans="1:13" ht="60" x14ac:dyDescent="0.2">
      <c r="A141" s="150"/>
      <c r="B141" s="138"/>
      <c r="C141" s="121"/>
      <c r="D141" s="49" t="s">
        <v>15</v>
      </c>
      <c r="E141" s="155"/>
      <c r="F141" s="156"/>
      <c r="G141" s="156"/>
      <c r="H141" s="156"/>
      <c r="I141" s="156"/>
      <c r="J141" s="156"/>
      <c r="K141" s="157"/>
      <c r="L141" s="162"/>
      <c r="M141" s="167"/>
    </row>
    <row r="142" spans="1:13" ht="30" x14ac:dyDescent="0.2">
      <c r="A142" s="151"/>
      <c r="B142" s="139"/>
      <c r="C142" s="124"/>
      <c r="D142" s="49" t="s">
        <v>23</v>
      </c>
      <c r="E142" s="158"/>
      <c r="F142" s="159"/>
      <c r="G142" s="159"/>
      <c r="H142" s="159"/>
      <c r="I142" s="159"/>
      <c r="J142" s="159"/>
      <c r="K142" s="160"/>
      <c r="L142" s="162"/>
      <c r="M142" s="167"/>
    </row>
    <row r="143" spans="1:13" s="13" customFormat="1" ht="15" customHeight="1" x14ac:dyDescent="0.2">
      <c r="A143" s="133"/>
      <c r="B143" s="143" t="s">
        <v>107</v>
      </c>
      <c r="C143" s="144"/>
      <c r="D143" s="49" t="s">
        <v>1</v>
      </c>
      <c r="E143" s="119">
        <f>E113</f>
        <v>111887.70000000001</v>
      </c>
      <c r="F143" s="119">
        <f>SUM(G143:K143)</f>
        <v>1157935.7</v>
      </c>
      <c r="G143" s="119">
        <f>G113</f>
        <v>146935.70000000001</v>
      </c>
      <c r="H143" s="119">
        <f t="shared" ref="H143:K143" si="38">H113</f>
        <v>294000</v>
      </c>
      <c r="I143" s="119">
        <f t="shared" si="38"/>
        <v>239000</v>
      </c>
      <c r="J143" s="119">
        <f t="shared" si="38"/>
        <v>239000</v>
      </c>
      <c r="K143" s="119">
        <f t="shared" si="38"/>
        <v>239000</v>
      </c>
      <c r="L143" s="120"/>
      <c r="M143" s="120"/>
    </row>
    <row r="144" spans="1:13" s="13" customFormat="1" ht="45" x14ac:dyDescent="0.2">
      <c r="A144" s="135"/>
      <c r="B144" s="145"/>
      <c r="C144" s="146"/>
      <c r="D144" s="49" t="s">
        <v>0</v>
      </c>
      <c r="E144" s="119">
        <f t="shared" ref="E144:E147" si="39">E114</f>
        <v>0</v>
      </c>
      <c r="F144" s="119">
        <f t="shared" ref="F144:F147" si="40">SUM(G144:K144)</f>
        <v>0</v>
      </c>
      <c r="G144" s="119">
        <f t="shared" ref="G144:K147" si="41">G114</f>
        <v>0</v>
      </c>
      <c r="H144" s="119">
        <f t="shared" si="41"/>
        <v>0</v>
      </c>
      <c r="I144" s="119">
        <f t="shared" si="41"/>
        <v>0</v>
      </c>
      <c r="J144" s="119">
        <f t="shared" si="41"/>
        <v>0</v>
      </c>
      <c r="K144" s="119">
        <f t="shared" si="41"/>
        <v>0</v>
      </c>
      <c r="L144" s="123"/>
      <c r="M144" s="123"/>
    </row>
    <row r="145" spans="1:13" s="13" customFormat="1" ht="60" x14ac:dyDescent="0.2">
      <c r="A145" s="135"/>
      <c r="B145" s="145"/>
      <c r="C145" s="146"/>
      <c r="D145" s="49" t="s">
        <v>6</v>
      </c>
      <c r="E145" s="119">
        <f t="shared" si="39"/>
        <v>0</v>
      </c>
      <c r="F145" s="119">
        <f t="shared" si="40"/>
        <v>0</v>
      </c>
      <c r="G145" s="119">
        <f t="shared" si="41"/>
        <v>0</v>
      </c>
      <c r="H145" s="119">
        <f t="shared" si="41"/>
        <v>0</v>
      </c>
      <c r="I145" s="119">
        <f t="shared" si="41"/>
        <v>0</v>
      </c>
      <c r="J145" s="119">
        <f t="shared" si="41"/>
        <v>0</v>
      </c>
      <c r="K145" s="119">
        <f t="shared" si="41"/>
        <v>0</v>
      </c>
      <c r="L145" s="123"/>
      <c r="M145" s="123"/>
    </row>
    <row r="146" spans="1:13" s="13" customFormat="1" ht="60" x14ac:dyDescent="0.2">
      <c r="A146" s="135"/>
      <c r="B146" s="145"/>
      <c r="C146" s="146"/>
      <c r="D146" s="49" t="s">
        <v>15</v>
      </c>
      <c r="E146" s="119">
        <f t="shared" si="39"/>
        <v>111887.70000000001</v>
      </c>
      <c r="F146" s="119">
        <f t="shared" si="40"/>
        <v>1157935.7</v>
      </c>
      <c r="G146" s="119">
        <f t="shared" si="41"/>
        <v>146935.70000000001</v>
      </c>
      <c r="H146" s="119">
        <f t="shared" si="41"/>
        <v>294000</v>
      </c>
      <c r="I146" s="119">
        <f t="shared" si="41"/>
        <v>239000</v>
      </c>
      <c r="J146" s="119">
        <f t="shared" si="41"/>
        <v>239000</v>
      </c>
      <c r="K146" s="119">
        <f t="shared" si="41"/>
        <v>239000</v>
      </c>
      <c r="L146" s="123"/>
      <c r="M146" s="123"/>
    </row>
    <row r="147" spans="1:13" s="13" customFormat="1" ht="30" x14ac:dyDescent="0.2">
      <c r="A147" s="136"/>
      <c r="B147" s="147"/>
      <c r="C147" s="148"/>
      <c r="D147" s="49" t="s">
        <v>23</v>
      </c>
      <c r="E147" s="119">
        <f t="shared" si="39"/>
        <v>0</v>
      </c>
      <c r="F147" s="119">
        <f t="shared" si="40"/>
        <v>0</v>
      </c>
      <c r="G147" s="119">
        <f t="shared" si="41"/>
        <v>0</v>
      </c>
      <c r="H147" s="119">
        <f t="shared" si="41"/>
        <v>0</v>
      </c>
      <c r="I147" s="119">
        <f t="shared" si="41"/>
        <v>0</v>
      </c>
      <c r="J147" s="119">
        <f t="shared" si="41"/>
        <v>0</v>
      </c>
      <c r="K147" s="119">
        <f t="shared" si="41"/>
        <v>0</v>
      </c>
      <c r="L147" s="126"/>
      <c r="M147" s="126"/>
    </row>
    <row r="148" spans="1:13" ht="60" customHeight="1" x14ac:dyDescent="0.2">
      <c r="A148" s="114" t="s">
        <v>108</v>
      </c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6"/>
    </row>
    <row r="149" spans="1:13" s="12" customFormat="1" ht="25.5" customHeight="1" x14ac:dyDescent="0.2">
      <c r="A149" s="169" t="s">
        <v>5</v>
      </c>
      <c r="B149" s="161" t="s">
        <v>161</v>
      </c>
      <c r="C149" s="117" t="s">
        <v>72</v>
      </c>
      <c r="D149" s="49" t="s">
        <v>1</v>
      </c>
      <c r="E149" s="119">
        <f>SUM(E150:E153)</f>
        <v>770562.3</v>
      </c>
      <c r="F149" s="119">
        <f t="shared" ref="F149:F163" si="42">SUM(G149:K149)</f>
        <v>3759446.5</v>
      </c>
      <c r="G149" s="119">
        <f>SUM(G150:G153)</f>
        <v>948439.7</v>
      </c>
      <c r="H149" s="119">
        <f>SUM(H150:H153)</f>
        <v>710251.7</v>
      </c>
      <c r="I149" s="119">
        <f>SUM(I150:I153)</f>
        <v>700251.7</v>
      </c>
      <c r="J149" s="119">
        <f>SUM(J150:J153)</f>
        <v>700251.7</v>
      </c>
      <c r="K149" s="119">
        <f>SUM(K150:K153)</f>
        <v>700251.7</v>
      </c>
      <c r="L149" s="120"/>
      <c r="M149" s="120"/>
    </row>
    <row r="150" spans="1:13" s="12" customFormat="1" ht="47.25" customHeight="1" x14ac:dyDescent="0.2">
      <c r="A150" s="169"/>
      <c r="B150" s="161"/>
      <c r="C150" s="121"/>
      <c r="D150" s="49" t="s">
        <v>0</v>
      </c>
      <c r="E150" s="119">
        <f>E155+E160+E165+E170+E175+E180+E185+E190+E195+E200+E205+E210</f>
        <v>0</v>
      </c>
      <c r="F150" s="119">
        <f t="shared" si="42"/>
        <v>0</v>
      </c>
      <c r="G150" s="119">
        <f>G155+G160+G165+G170+G175+G180+G185+G190+G195+G200+G205+G210</f>
        <v>0</v>
      </c>
      <c r="H150" s="119">
        <f t="shared" ref="H150:K150" si="43">H155+H160+H165+H170+H175+H180+H185+H190+H195+H200+H205+H210</f>
        <v>0</v>
      </c>
      <c r="I150" s="119">
        <f t="shared" si="43"/>
        <v>0</v>
      </c>
      <c r="J150" s="119">
        <f t="shared" si="43"/>
        <v>0</v>
      </c>
      <c r="K150" s="119">
        <f t="shared" si="43"/>
        <v>0</v>
      </c>
      <c r="L150" s="123"/>
      <c r="M150" s="123"/>
    </row>
    <row r="151" spans="1:13" s="12" customFormat="1" ht="60" x14ac:dyDescent="0.2">
      <c r="A151" s="169"/>
      <c r="B151" s="161"/>
      <c r="C151" s="121"/>
      <c r="D151" s="49" t="s">
        <v>6</v>
      </c>
      <c r="E151" s="119">
        <f t="shared" ref="E151:E153" si="44">E156+E161+E166+E171+E176+E181+E186+E191+E196+E201+E206+E211</f>
        <v>0</v>
      </c>
      <c r="F151" s="119">
        <f t="shared" si="42"/>
        <v>0</v>
      </c>
      <c r="G151" s="119">
        <f t="shared" ref="G151:K153" si="45">G156+G161+G166+G171+G176+G181+G186+G191+G196+G201+G206+G211</f>
        <v>0</v>
      </c>
      <c r="H151" s="119">
        <f t="shared" si="45"/>
        <v>0</v>
      </c>
      <c r="I151" s="119">
        <f t="shared" si="45"/>
        <v>0</v>
      </c>
      <c r="J151" s="119">
        <f t="shared" si="45"/>
        <v>0</v>
      </c>
      <c r="K151" s="119">
        <f t="shared" si="45"/>
        <v>0</v>
      </c>
      <c r="L151" s="123"/>
      <c r="M151" s="123"/>
    </row>
    <row r="152" spans="1:13" s="12" customFormat="1" ht="60" x14ac:dyDescent="0.2">
      <c r="A152" s="169"/>
      <c r="B152" s="161"/>
      <c r="C152" s="121"/>
      <c r="D152" s="49" t="s">
        <v>15</v>
      </c>
      <c r="E152" s="119">
        <f t="shared" si="44"/>
        <v>770562.3</v>
      </c>
      <c r="F152" s="119">
        <f t="shared" si="42"/>
        <v>3759446.5</v>
      </c>
      <c r="G152" s="119">
        <f t="shared" si="45"/>
        <v>948439.7</v>
      </c>
      <c r="H152" s="119">
        <f t="shared" si="45"/>
        <v>710251.7</v>
      </c>
      <c r="I152" s="119">
        <f t="shared" si="45"/>
        <v>700251.7</v>
      </c>
      <c r="J152" s="119">
        <f t="shared" si="45"/>
        <v>700251.7</v>
      </c>
      <c r="K152" s="119">
        <f t="shared" si="45"/>
        <v>700251.7</v>
      </c>
      <c r="L152" s="123"/>
      <c r="M152" s="123"/>
    </row>
    <row r="153" spans="1:13" s="12" customFormat="1" ht="30" x14ac:dyDescent="0.2">
      <c r="A153" s="169"/>
      <c r="B153" s="161"/>
      <c r="C153" s="124"/>
      <c r="D153" s="49" t="s">
        <v>23</v>
      </c>
      <c r="E153" s="119">
        <f t="shared" si="44"/>
        <v>0</v>
      </c>
      <c r="F153" s="119">
        <f t="shared" si="42"/>
        <v>0</v>
      </c>
      <c r="G153" s="119">
        <f t="shared" si="45"/>
        <v>0</v>
      </c>
      <c r="H153" s="119">
        <f t="shared" si="45"/>
        <v>0</v>
      </c>
      <c r="I153" s="119">
        <f t="shared" si="45"/>
        <v>0</v>
      </c>
      <c r="J153" s="119">
        <f t="shared" si="45"/>
        <v>0</v>
      </c>
      <c r="K153" s="119">
        <f t="shared" si="45"/>
        <v>0</v>
      </c>
      <c r="L153" s="126"/>
      <c r="M153" s="126"/>
    </row>
    <row r="154" spans="1:13" ht="15" x14ac:dyDescent="0.2">
      <c r="A154" s="170" t="s">
        <v>11</v>
      </c>
      <c r="B154" s="171" t="s">
        <v>162</v>
      </c>
      <c r="C154" s="117" t="s">
        <v>72</v>
      </c>
      <c r="D154" s="49" t="s">
        <v>1</v>
      </c>
      <c r="E154" s="119">
        <f>SUM(E155:E158)</f>
        <v>7934.3</v>
      </c>
      <c r="F154" s="119">
        <f t="shared" si="42"/>
        <v>21164.5</v>
      </c>
      <c r="G154" s="119">
        <f>SUM(G155:G158)</f>
        <v>4232.8999999999996</v>
      </c>
      <c r="H154" s="119">
        <f>SUM(H155:H158)</f>
        <v>4232.8999999999996</v>
      </c>
      <c r="I154" s="119">
        <f>SUM(I155:I158)</f>
        <v>4232.8999999999996</v>
      </c>
      <c r="J154" s="119">
        <f>SUM(J155:J158)</f>
        <v>4232.8999999999996</v>
      </c>
      <c r="K154" s="119">
        <f>SUM(K155:K158)</f>
        <v>4232.8999999999996</v>
      </c>
      <c r="L154" s="120" t="s">
        <v>30</v>
      </c>
      <c r="M154" s="134"/>
    </row>
    <row r="155" spans="1:13" ht="45" x14ac:dyDescent="0.2">
      <c r="A155" s="170"/>
      <c r="B155" s="161"/>
      <c r="C155" s="121"/>
      <c r="D155" s="49" t="s">
        <v>0</v>
      </c>
      <c r="E155" s="119">
        <v>0</v>
      </c>
      <c r="F155" s="119">
        <f t="shared" si="42"/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23"/>
      <c r="M155" s="140"/>
    </row>
    <row r="156" spans="1:13" ht="60" x14ac:dyDescent="0.2">
      <c r="A156" s="170"/>
      <c r="B156" s="161"/>
      <c r="C156" s="121"/>
      <c r="D156" s="49" t="s">
        <v>6</v>
      </c>
      <c r="E156" s="119">
        <v>0</v>
      </c>
      <c r="F156" s="119">
        <f t="shared" si="42"/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23"/>
      <c r="M156" s="140"/>
    </row>
    <row r="157" spans="1:13" ht="60" x14ac:dyDescent="0.2">
      <c r="A157" s="170"/>
      <c r="B157" s="161"/>
      <c r="C157" s="121"/>
      <c r="D157" s="49" t="s">
        <v>15</v>
      </c>
      <c r="E157" s="119">
        <v>7934.3</v>
      </c>
      <c r="F157" s="119">
        <f t="shared" si="42"/>
        <v>21164.5</v>
      </c>
      <c r="G157" s="119">
        <f>4232.9</f>
        <v>4232.8999999999996</v>
      </c>
      <c r="H157" s="119">
        <v>4232.8999999999996</v>
      </c>
      <c r="I157" s="119">
        <v>4232.8999999999996</v>
      </c>
      <c r="J157" s="119">
        <v>4232.8999999999996</v>
      </c>
      <c r="K157" s="119">
        <v>4232.8999999999996</v>
      </c>
      <c r="L157" s="123"/>
      <c r="M157" s="140"/>
    </row>
    <row r="158" spans="1:13" ht="30" x14ac:dyDescent="0.2">
      <c r="A158" s="170"/>
      <c r="B158" s="161"/>
      <c r="C158" s="124"/>
      <c r="D158" s="49" t="s">
        <v>23</v>
      </c>
      <c r="E158" s="119">
        <v>0</v>
      </c>
      <c r="F158" s="119">
        <f t="shared" si="42"/>
        <v>0</v>
      </c>
      <c r="G158" s="119">
        <v>0</v>
      </c>
      <c r="H158" s="119">
        <v>0</v>
      </c>
      <c r="I158" s="119">
        <v>0</v>
      </c>
      <c r="J158" s="119">
        <v>0</v>
      </c>
      <c r="K158" s="119">
        <v>0</v>
      </c>
      <c r="L158" s="126"/>
      <c r="M158" s="141"/>
    </row>
    <row r="159" spans="1:13" ht="23.25" customHeight="1" x14ac:dyDescent="0.2">
      <c r="A159" s="169" t="s">
        <v>22</v>
      </c>
      <c r="B159" s="172" t="s">
        <v>163</v>
      </c>
      <c r="C159" s="117" t="s">
        <v>72</v>
      </c>
      <c r="D159" s="49" t="s">
        <v>1</v>
      </c>
      <c r="E159" s="119">
        <f>SUM(E160:E163)</f>
        <v>403153.4</v>
      </c>
      <c r="F159" s="119">
        <f t="shared" si="42"/>
        <v>1950585.4000000001</v>
      </c>
      <c r="G159" s="119">
        <f>SUM(G160:G163)</f>
        <v>378532.2</v>
      </c>
      <c r="H159" s="119">
        <f>SUM(H160:H163)</f>
        <v>393013.3</v>
      </c>
      <c r="I159" s="119">
        <f>SUM(I160:I163)</f>
        <v>393013.3</v>
      </c>
      <c r="J159" s="119">
        <f>SUM(J160:J163)</f>
        <v>393013.3</v>
      </c>
      <c r="K159" s="119">
        <f>SUM(K160:K163)</f>
        <v>393013.3</v>
      </c>
      <c r="L159" s="120" t="s">
        <v>30</v>
      </c>
      <c r="M159" s="134"/>
    </row>
    <row r="160" spans="1:13" ht="45" x14ac:dyDescent="0.2">
      <c r="A160" s="169"/>
      <c r="B160" s="172"/>
      <c r="C160" s="121"/>
      <c r="D160" s="49" t="s">
        <v>0</v>
      </c>
      <c r="E160" s="119">
        <v>0</v>
      </c>
      <c r="F160" s="119">
        <f t="shared" si="42"/>
        <v>0</v>
      </c>
      <c r="G160" s="119">
        <v>0</v>
      </c>
      <c r="H160" s="119">
        <v>0</v>
      </c>
      <c r="I160" s="119">
        <v>0</v>
      </c>
      <c r="J160" s="119">
        <v>0</v>
      </c>
      <c r="K160" s="119">
        <v>0</v>
      </c>
      <c r="L160" s="123"/>
      <c r="M160" s="140"/>
    </row>
    <row r="161" spans="1:13" ht="60" x14ac:dyDescent="0.2">
      <c r="A161" s="169"/>
      <c r="B161" s="172"/>
      <c r="C161" s="121"/>
      <c r="D161" s="49" t="s">
        <v>6</v>
      </c>
      <c r="E161" s="119">
        <v>0</v>
      </c>
      <c r="F161" s="119">
        <f t="shared" si="42"/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23"/>
      <c r="M161" s="140"/>
    </row>
    <row r="162" spans="1:13" ht="60" x14ac:dyDescent="0.2">
      <c r="A162" s="169"/>
      <c r="B162" s="172"/>
      <c r="C162" s="121"/>
      <c r="D162" s="49" t="s">
        <v>15</v>
      </c>
      <c r="E162" s="119">
        <v>403153.4</v>
      </c>
      <c r="F162" s="119">
        <f t="shared" si="42"/>
        <v>1950585.4000000001</v>
      </c>
      <c r="G162" s="119">
        <f>379695.4-100+1111.3-172.9+700-700-1287-413+1700-100+100-340-50-160-200-68-133-50-114-300-1500+50-9.1+1.4+3.1+4.6+500+8.4+100+100-80+100+35+100</f>
        <v>378532.2</v>
      </c>
      <c r="H162" s="119">
        <f>393113.3-100</f>
        <v>393013.3</v>
      </c>
      <c r="I162" s="119">
        <f>393113.3-100</f>
        <v>393013.3</v>
      </c>
      <c r="J162" s="119">
        <f>393113.3-100</f>
        <v>393013.3</v>
      </c>
      <c r="K162" s="119">
        <f>393113.3-100</f>
        <v>393013.3</v>
      </c>
      <c r="L162" s="123"/>
      <c r="M162" s="140"/>
    </row>
    <row r="163" spans="1:13" ht="30" x14ac:dyDescent="0.2">
      <c r="A163" s="169"/>
      <c r="B163" s="172"/>
      <c r="C163" s="124"/>
      <c r="D163" s="49" t="s">
        <v>23</v>
      </c>
      <c r="E163" s="119">
        <v>0</v>
      </c>
      <c r="F163" s="119">
        <f t="shared" si="42"/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26"/>
      <c r="M163" s="141"/>
    </row>
    <row r="164" spans="1:13" ht="15" x14ac:dyDescent="0.2">
      <c r="A164" s="170" t="s">
        <v>25</v>
      </c>
      <c r="B164" s="171" t="s">
        <v>164</v>
      </c>
      <c r="C164" s="117" t="s">
        <v>72</v>
      </c>
      <c r="D164" s="49" t="s">
        <v>1</v>
      </c>
      <c r="E164" s="119">
        <f>SUM(E165:E168)</f>
        <v>0</v>
      </c>
      <c r="F164" s="119">
        <f t="shared" ref="F164:F173" si="46">SUM(G164:K164)</f>
        <v>0</v>
      </c>
      <c r="G164" s="119">
        <f>SUM(G165:G168)</f>
        <v>0</v>
      </c>
      <c r="H164" s="119">
        <f>SUM(H165:H168)</f>
        <v>0</v>
      </c>
      <c r="I164" s="119">
        <f>SUM(I165:I168)</f>
        <v>0</v>
      </c>
      <c r="J164" s="119">
        <f>SUM(J165:J168)</f>
        <v>0</v>
      </c>
      <c r="K164" s="119">
        <f>SUM(K165:K168)</f>
        <v>0</v>
      </c>
      <c r="L164" s="120" t="s">
        <v>30</v>
      </c>
      <c r="M164" s="134"/>
    </row>
    <row r="165" spans="1:13" ht="45" x14ac:dyDescent="0.2">
      <c r="A165" s="170"/>
      <c r="B165" s="161"/>
      <c r="C165" s="121"/>
      <c r="D165" s="49" t="s">
        <v>0</v>
      </c>
      <c r="E165" s="119">
        <v>0</v>
      </c>
      <c r="F165" s="119">
        <f t="shared" si="46"/>
        <v>0</v>
      </c>
      <c r="G165" s="119">
        <v>0</v>
      </c>
      <c r="H165" s="119">
        <v>0</v>
      </c>
      <c r="I165" s="119">
        <v>0</v>
      </c>
      <c r="J165" s="119">
        <v>0</v>
      </c>
      <c r="K165" s="119">
        <v>0</v>
      </c>
      <c r="L165" s="123"/>
      <c r="M165" s="140"/>
    </row>
    <row r="166" spans="1:13" ht="60" x14ac:dyDescent="0.2">
      <c r="A166" s="170"/>
      <c r="B166" s="161"/>
      <c r="C166" s="121"/>
      <c r="D166" s="49" t="s">
        <v>6</v>
      </c>
      <c r="E166" s="119">
        <v>0</v>
      </c>
      <c r="F166" s="119">
        <f t="shared" si="46"/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23"/>
      <c r="M166" s="140"/>
    </row>
    <row r="167" spans="1:13" ht="60" x14ac:dyDescent="0.2">
      <c r="A167" s="170"/>
      <c r="B167" s="161"/>
      <c r="C167" s="121"/>
      <c r="D167" s="49" t="s">
        <v>15</v>
      </c>
      <c r="E167" s="119">
        <v>0</v>
      </c>
      <c r="F167" s="119">
        <f t="shared" si="46"/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23"/>
      <c r="M167" s="140"/>
    </row>
    <row r="168" spans="1:13" ht="30" x14ac:dyDescent="0.2">
      <c r="A168" s="170"/>
      <c r="B168" s="161"/>
      <c r="C168" s="124"/>
      <c r="D168" s="49" t="s">
        <v>23</v>
      </c>
      <c r="E168" s="119">
        <v>0</v>
      </c>
      <c r="F168" s="119">
        <f t="shared" si="46"/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26"/>
      <c r="M168" s="141"/>
    </row>
    <row r="169" spans="1:13" ht="23.25" customHeight="1" x14ac:dyDescent="0.2">
      <c r="A169" s="169" t="s">
        <v>63</v>
      </c>
      <c r="B169" s="172" t="s">
        <v>165</v>
      </c>
      <c r="C169" s="117" t="s">
        <v>72</v>
      </c>
      <c r="D169" s="49" t="s">
        <v>1</v>
      </c>
      <c r="E169" s="119">
        <f>SUM(E170:E173)</f>
        <v>0</v>
      </c>
      <c r="F169" s="119">
        <f t="shared" si="46"/>
        <v>0</v>
      </c>
      <c r="G169" s="119">
        <f>SUM(G170:G173)</f>
        <v>0</v>
      </c>
      <c r="H169" s="119">
        <f>SUM(H170:H173)</f>
        <v>0</v>
      </c>
      <c r="I169" s="119">
        <f>SUM(I170:I173)</f>
        <v>0</v>
      </c>
      <c r="J169" s="119">
        <f>SUM(J170:J173)</f>
        <v>0</v>
      </c>
      <c r="K169" s="119">
        <f>SUM(K170:K173)</f>
        <v>0</v>
      </c>
      <c r="L169" s="120" t="s">
        <v>30</v>
      </c>
      <c r="M169" s="134"/>
    </row>
    <row r="170" spans="1:13" ht="45" x14ac:dyDescent="0.2">
      <c r="A170" s="169"/>
      <c r="B170" s="172"/>
      <c r="C170" s="121"/>
      <c r="D170" s="49" t="s">
        <v>0</v>
      </c>
      <c r="E170" s="119">
        <v>0</v>
      </c>
      <c r="F170" s="119">
        <f t="shared" si="46"/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23"/>
      <c r="M170" s="140"/>
    </row>
    <row r="171" spans="1:13" ht="60" x14ac:dyDescent="0.2">
      <c r="A171" s="169"/>
      <c r="B171" s="172"/>
      <c r="C171" s="121"/>
      <c r="D171" s="49" t="s">
        <v>6</v>
      </c>
      <c r="E171" s="119">
        <v>0</v>
      </c>
      <c r="F171" s="119">
        <f t="shared" si="46"/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23"/>
      <c r="M171" s="140"/>
    </row>
    <row r="172" spans="1:13" ht="60" x14ac:dyDescent="0.2">
      <c r="A172" s="169"/>
      <c r="B172" s="172"/>
      <c r="C172" s="121"/>
      <c r="D172" s="49" t="s">
        <v>15</v>
      </c>
      <c r="E172" s="119">
        <v>0</v>
      </c>
      <c r="F172" s="119">
        <f t="shared" si="46"/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23"/>
      <c r="M172" s="140"/>
    </row>
    <row r="173" spans="1:13" ht="30" x14ac:dyDescent="0.2">
      <c r="A173" s="169"/>
      <c r="B173" s="172"/>
      <c r="C173" s="124"/>
      <c r="D173" s="49" t="s">
        <v>23</v>
      </c>
      <c r="E173" s="119">
        <v>0</v>
      </c>
      <c r="F173" s="119">
        <f t="shared" si="46"/>
        <v>0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26"/>
      <c r="M173" s="141"/>
    </row>
    <row r="174" spans="1:13" ht="15" customHeight="1" x14ac:dyDescent="0.2">
      <c r="A174" s="117" t="s">
        <v>64</v>
      </c>
      <c r="B174" s="137" t="s">
        <v>166</v>
      </c>
      <c r="C174" s="117" t="s">
        <v>72</v>
      </c>
      <c r="D174" s="49" t="s">
        <v>1</v>
      </c>
      <c r="E174" s="119">
        <f>SUM(E175:E178)</f>
        <v>31300</v>
      </c>
      <c r="F174" s="119">
        <f t="shared" ref="F174:F178" si="47">SUM(G174:K174)</f>
        <v>170000</v>
      </c>
      <c r="G174" s="119">
        <f>SUM(G175:G178)</f>
        <v>34000</v>
      </c>
      <c r="H174" s="119">
        <f>SUM(H175:H178)</f>
        <v>34000</v>
      </c>
      <c r="I174" s="119">
        <f>SUM(I175:I178)</f>
        <v>34000</v>
      </c>
      <c r="J174" s="119">
        <f>SUM(J175:J178)</f>
        <v>34000</v>
      </c>
      <c r="K174" s="119">
        <f>SUM(K175:K178)</f>
        <v>34000</v>
      </c>
      <c r="L174" s="120" t="s">
        <v>71</v>
      </c>
      <c r="M174" s="134"/>
    </row>
    <row r="175" spans="1:13" ht="45" x14ac:dyDescent="0.2">
      <c r="A175" s="121"/>
      <c r="B175" s="173"/>
      <c r="C175" s="121"/>
      <c r="D175" s="49" t="s">
        <v>0</v>
      </c>
      <c r="E175" s="119">
        <v>0</v>
      </c>
      <c r="F175" s="119">
        <f t="shared" si="47"/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23"/>
      <c r="M175" s="140"/>
    </row>
    <row r="176" spans="1:13" ht="60" x14ac:dyDescent="0.2">
      <c r="A176" s="121"/>
      <c r="B176" s="173"/>
      <c r="C176" s="121"/>
      <c r="D176" s="49" t="s">
        <v>6</v>
      </c>
      <c r="E176" s="119">
        <v>0</v>
      </c>
      <c r="F176" s="119">
        <f t="shared" si="47"/>
        <v>0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23"/>
      <c r="M176" s="140"/>
    </row>
    <row r="177" spans="1:13" ht="60" x14ac:dyDescent="0.2">
      <c r="A177" s="121"/>
      <c r="B177" s="173"/>
      <c r="C177" s="121"/>
      <c r="D177" s="49" t="s">
        <v>15</v>
      </c>
      <c r="E177" s="119">
        <v>31300</v>
      </c>
      <c r="F177" s="119">
        <f t="shared" si="47"/>
        <v>170000</v>
      </c>
      <c r="G177" s="119">
        <v>34000</v>
      </c>
      <c r="H177" s="119">
        <v>34000</v>
      </c>
      <c r="I177" s="119">
        <v>34000</v>
      </c>
      <c r="J177" s="119">
        <v>34000</v>
      </c>
      <c r="K177" s="119">
        <v>34000</v>
      </c>
      <c r="L177" s="123"/>
      <c r="M177" s="140"/>
    </row>
    <row r="178" spans="1:13" ht="30" x14ac:dyDescent="0.2">
      <c r="A178" s="124"/>
      <c r="B178" s="174"/>
      <c r="C178" s="124"/>
      <c r="D178" s="49" t="s">
        <v>23</v>
      </c>
      <c r="E178" s="119">
        <v>0</v>
      </c>
      <c r="F178" s="119">
        <f t="shared" si="47"/>
        <v>0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26"/>
      <c r="M178" s="141"/>
    </row>
    <row r="179" spans="1:13" ht="23.25" customHeight="1" x14ac:dyDescent="0.2">
      <c r="A179" s="169" t="s">
        <v>65</v>
      </c>
      <c r="B179" s="172" t="s">
        <v>167</v>
      </c>
      <c r="C179" s="117" t="s">
        <v>72</v>
      </c>
      <c r="D179" s="49" t="s">
        <v>1</v>
      </c>
      <c r="E179" s="119">
        <f>SUM(E180:E183)</f>
        <v>71455</v>
      </c>
      <c r="F179" s="119">
        <f t="shared" ref="F179:F188" si="48">SUM(G179:K179)</f>
        <v>389262.5</v>
      </c>
      <c r="G179" s="119">
        <f>SUM(G180:G183)</f>
        <v>75492.5</v>
      </c>
      <c r="H179" s="119">
        <f>SUM(H180:H183)</f>
        <v>85942.5</v>
      </c>
      <c r="I179" s="119">
        <f>SUM(I180:I183)</f>
        <v>75942.5</v>
      </c>
      <c r="J179" s="119">
        <f>SUM(J180:J183)</f>
        <v>75942.5</v>
      </c>
      <c r="K179" s="119">
        <f>SUM(K180:K183)</f>
        <v>75942.5</v>
      </c>
      <c r="L179" s="120" t="s">
        <v>30</v>
      </c>
      <c r="M179" s="134"/>
    </row>
    <row r="180" spans="1:13" ht="45" x14ac:dyDescent="0.2">
      <c r="A180" s="169"/>
      <c r="B180" s="172"/>
      <c r="C180" s="121"/>
      <c r="D180" s="49" t="s">
        <v>0</v>
      </c>
      <c r="E180" s="119">
        <v>0</v>
      </c>
      <c r="F180" s="119">
        <f t="shared" si="48"/>
        <v>0</v>
      </c>
      <c r="G180" s="119">
        <v>0</v>
      </c>
      <c r="H180" s="119">
        <v>0</v>
      </c>
      <c r="I180" s="119">
        <v>0</v>
      </c>
      <c r="J180" s="119">
        <v>0</v>
      </c>
      <c r="K180" s="119">
        <v>0</v>
      </c>
      <c r="L180" s="123"/>
      <c r="M180" s="140"/>
    </row>
    <row r="181" spans="1:13" ht="60" x14ac:dyDescent="0.2">
      <c r="A181" s="169"/>
      <c r="B181" s="172"/>
      <c r="C181" s="121"/>
      <c r="D181" s="49" t="s">
        <v>6</v>
      </c>
      <c r="E181" s="119">
        <v>0</v>
      </c>
      <c r="F181" s="119">
        <f t="shared" si="48"/>
        <v>0</v>
      </c>
      <c r="G181" s="119">
        <v>0</v>
      </c>
      <c r="H181" s="119">
        <v>0</v>
      </c>
      <c r="I181" s="119">
        <v>0</v>
      </c>
      <c r="J181" s="119">
        <v>0</v>
      </c>
      <c r="K181" s="119">
        <v>0</v>
      </c>
      <c r="L181" s="123"/>
      <c r="M181" s="140"/>
    </row>
    <row r="182" spans="1:13" ht="60" x14ac:dyDescent="0.2">
      <c r="A182" s="169"/>
      <c r="B182" s="172"/>
      <c r="C182" s="121"/>
      <c r="D182" s="49" t="s">
        <v>15</v>
      </c>
      <c r="E182" s="119">
        <v>71455</v>
      </c>
      <c r="F182" s="119">
        <f t="shared" si="48"/>
        <v>389262.5</v>
      </c>
      <c r="G182" s="119">
        <f>75942.5-450</f>
        <v>75492.5</v>
      </c>
      <c r="H182" s="119">
        <f>75942.5+10000</f>
        <v>85942.5</v>
      </c>
      <c r="I182" s="119">
        <v>75942.5</v>
      </c>
      <c r="J182" s="119">
        <v>75942.5</v>
      </c>
      <c r="K182" s="119">
        <v>75942.5</v>
      </c>
      <c r="L182" s="123"/>
      <c r="M182" s="140"/>
    </row>
    <row r="183" spans="1:13" ht="30" x14ac:dyDescent="0.2">
      <c r="A183" s="169"/>
      <c r="B183" s="172"/>
      <c r="C183" s="124"/>
      <c r="D183" s="49" t="s">
        <v>23</v>
      </c>
      <c r="E183" s="119">
        <v>0</v>
      </c>
      <c r="F183" s="119">
        <f t="shared" si="48"/>
        <v>0</v>
      </c>
      <c r="G183" s="119">
        <v>0</v>
      </c>
      <c r="H183" s="119">
        <v>0</v>
      </c>
      <c r="I183" s="119">
        <v>0</v>
      </c>
      <c r="J183" s="119">
        <v>0</v>
      </c>
      <c r="K183" s="119">
        <v>0</v>
      </c>
      <c r="L183" s="126"/>
      <c r="M183" s="141"/>
    </row>
    <row r="184" spans="1:13" ht="15" x14ac:dyDescent="0.2">
      <c r="A184" s="169" t="s">
        <v>66</v>
      </c>
      <c r="B184" s="161" t="s">
        <v>168</v>
      </c>
      <c r="C184" s="117" t="s">
        <v>72</v>
      </c>
      <c r="D184" s="49" t="s">
        <v>1</v>
      </c>
      <c r="E184" s="119">
        <f>SUM(E185:E188)</f>
        <v>170531.8</v>
      </c>
      <c r="F184" s="119">
        <f t="shared" si="48"/>
        <v>936360.3</v>
      </c>
      <c r="G184" s="119">
        <f>SUM(G185:G188)</f>
        <v>222460.3</v>
      </c>
      <c r="H184" s="119">
        <f>SUM(H185:H188)</f>
        <v>178475</v>
      </c>
      <c r="I184" s="119">
        <f>SUM(I185:I188)</f>
        <v>178475</v>
      </c>
      <c r="J184" s="119">
        <f>SUM(J185:J188)</f>
        <v>178475</v>
      </c>
      <c r="K184" s="119">
        <f>SUM(K185:K188)</f>
        <v>178475</v>
      </c>
      <c r="L184" s="120" t="s">
        <v>30</v>
      </c>
      <c r="M184" s="134"/>
    </row>
    <row r="185" spans="1:13" ht="45" x14ac:dyDescent="0.2">
      <c r="A185" s="169"/>
      <c r="B185" s="161"/>
      <c r="C185" s="121"/>
      <c r="D185" s="49" t="s">
        <v>0</v>
      </c>
      <c r="E185" s="119">
        <v>0</v>
      </c>
      <c r="F185" s="119">
        <f t="shared" si="48"/>
        <v>0</v>
      </c>
      <c r="G185" s="119">
        <v>0</v>
      </c>
      <c r="H185" s="119">
        <v>0</v>
      </c>
      <c r="I185" s="119">
        <v>0</v>
      </c>
      <c r="J185" s="119">
        <v>0</v>
      </c>
      <c r="K185" s="119">
        <v>0</v>
      </c>
      <c r="L185" s="123"/>
      <c r="M185" s="140"/>
    </row>
    <row r="186" spans="1:13" ht="60" x14ac:dyDescent="0.2">
      <c r="A186" s="169"/>
      <c r="B186" s="161"/>
      <c r="C186" s="121"/>
      <c r="D186" s="49" t="s">
        <v>6</v>
      </c>
      <c r="E186" s="119">
        <v>0</v>
      </c>
      <c r="F186" s="119">
        <f t="shared" si="48"/>
        <v>0</v>
      </c>
      <c r="G186" s="119">
        <v>0</v>
      </c>
      <c r="H186" s="119">
        <v>0</v>
      </c>
      <c r="I186" s="119">
        <v>0</v>
      </c>
      <c r="J186" s="119">
        <v>0</v>
      </c>
      <c r="K186" s="119">
        <v>0</v>
      </c>
      <c r="L186" s="123"/>
      <c r="M186" s="140"/>
    </row>
    <row r="187" spans="1:13" ht="60" x14ac:dyDescent="0.2">
      <c r="A187" s="169"/>
      <c r="B187" s="161"/>
      <c r="C187" s="121"/>
      <c r="D187" s="49" t="s">
        <v>15</v>
      </c>
      <c r="E187" s="119">
        <v>170531.8</v>
      </c>
      <c r="F187" s="119">
        <f t="shared" si="48"/>
        <v>936360.3</v>
      </c>
      <c r="G187" s="119">
        <f>23290+9463.4+142787.1+57079+3940-5321+500-1305-738.2-7235</f>
        <v>222460.3</v>
      </c>
      <c r="H187" s="119">
        <f>23290+9735+145450</f>
        <v>178475</v>
      </c>
      <c r="I187" s="119">
        <f>23290+9735+145450</f>
        <v>178475</v>
      </c>
      <c r="J187" s="119">
        <f>23290+9735+145450</f>
        <v>178475</v>
      </c>
      <c r="K187" s="119">
        <f>23290+9735+145450</f>
        <v>178475</v>
      </c>
      <c r="L187" s="123"/>
      <c r="M187" s="140"/>
    </row>
    <row r="188" spans="1:13" ht="30" x14ac:dyDescent="0.2">
      <c r="A188" s="169"/>
      <c r="B188" s="161"/>
      <c r="C188" s="124"/>
      <c r="D188" s="49" t="s">
        <v>23</v>
      </c>
      <c r="E188" s="119">
        <v>0</v>
      </c>
      <c r="F188" s="119">
        <f t="shared" si="48"/>
        <v>0</v>
      </c>
      <c r="G188" s="119">
        <v>0</v>
      </c>
      <c r="H188" s="119">
        <v>0</v>
      </c>
      <c r="I188" s="119">
        <v>0</v>
      </c>
      <c r="J188" s="119">
        <v>0</v>
      </c>
      <c r="K188" s="119">
        <v>0</v>
      </c>
      <c r="L188" s="126"/>
      <c r="M188" s="141"/>
    </row>
    <row r="189" spans="1:13" ht="15" x14ac:dyDescent="0.2">
      <c r="A189" s="169" t="s">
        <v>67</v>
      </c>
      <c r="B189" s="161" t="s">
        <v>169</v>
      </c>
      <c r="C189" s="117" t="s">
        <v>72</v>
      </c>
      <c r="D189" s="49" t="s">
        <v>1</v>
      </c>
      <c r="E189" s="119">
        <f>SUM(E190:E193)</f>
        <v>0</v>
      </c>
      <c r="F189" s="119">
        <f t="shared" ref="F189:F193" si="49">SUM(G189:K189)</f>
        <v>1990</v>
      </c>
      <c r="G189" s="119">
        <f>SUM(G190:G193)</f>
        <v>390</v>
      </c>
      <c r="H189" s="119">
        <f>SUM(H190:H193)</f>
        <v>400</v>
      </c>
      <c r="I189" s="119">
        <f>SUM(I190:I193)</f>
        <v>400</v>
      </c>
      <c r="J189" s="119">
        <f>SUM(J190:J193)</f>
        <v>400</v>
      </c>
      <c r="K189" s="119">
        <f>SUM(K190:K193)</f>
        <v>400</v>
      </c>
      <c r="L189" s="120" t="s">
        <v>30</v>
      </c>
      <c r="M189" s="120"/>
    </row>
    <row r="190" spans="1:13" ht="45" x14ac:dyDescent="0.2">
      <c r="A190" s="169"/>
      <c r="B190" s="161"/>
      <c r="C190" s="121"/>
      <c r="D190" s="49" t="s">
        <v>0</v>
      </c>
      <c r="E190" s="119">
        <v>0</v>
      </c>
      <c r="F190" s="119">
        <f t="shared" si="49"/>
        <v>0</v>
      </c>
      <c r="G190" s="119">
        <v>0</v>
      </c>
      <c r="H190" s="119">
        <v>0</v>
      </c>
      <c r="I190" s="119">
        <v>0</v>
      </c>
      <c r="J190" s="119">
        <v>0</v>
      </c>
      <c r="K190" s="119">
        <v>0</v>
      </c>
      <c r="L190" s="123"/>
      <c r="M190" s="123"/>
    </row>
    <row r="191" spans="1:13" ht="60" x14ac:dyDescent="0.2">
      <c r="A191" s="169"/>
      <c r="B191" s="161"/>
      <c r="C191" s="121"/>
      <c r="D191" s="49" t="s">
        <v>6</v>
      </c>
      <c r="E191" s="119">
        <v>0</v>
      </c>
      <c r="F191" s="119">
        <f t="shared" si="49"/>
        <v>0</v>
      </c>
      <c r="G191" s="119">
        <v>0</v>
      </c>
      <c r="H191" s="119">
        <v>0</v>
      </c>
      <c r="I191" s="119">
        <v>0</v>
      </c>
      <c r="J191" s="119">
        <v>0</v>
      </c>
      <c r="K191" s="119">
        <v>0</v>
      </c>
      <c r="L191" s="123"/>
      <c r="M191" s="123"/>
    </row>
    <row r="192" spans="1:13" ht="60" x14ac:dyDescent="0.2">
      <c r="A192" s="169"/>
      <c r="B192" s="161"/>
      <c r="C192" s="121"/>
      <c r="D192" s="49" t="s">
        <v>15</v>
      </c>
      <c r="E192" s="119">
        <v>0</v>
      </c>
      <c r="F192" s="119">
        <f t="shared" si="49"/>
        <v>1990</v>
      </c>
      <c r="G192" s="119">
        <f>350+40</f>
        <v>390</v>
      </c>
      <c r="H192" s="119">
        <v>400</v>
      </c>
      <c r="I192" s="119">
        <v>400</v>
      </c>
      <c r="J192" s="119">
        <v>400</v>
      </c>
      <c r="K192" s="119">
        <v>400</v>
      </c>
      <c r="L192" s="123"/>
      <c r="M192" s="123"/>
    </row>
    <row r="193" spans="1:13" ht="30" x14ac:dyDescent="0.2">
      <c r="A193" s="169"/>
      <c r="B193" s="161"/>
      <c r="C193" s="124"/>
      <c r="D193" s="49" t="s">
        <v>23</v>
      </c>
      <c r="E193" s="119">
        <v>0</v>
      </c>
      <c r="F193" s="119">
        <f t="shared" si="49"/>
        <v>0</v>
      </c>
      <c r="G193" s="119">
        <v>0</v>
      </c>
      <c r="H193" s="119">
        <v>0</v>
      </c>
      <c r="I193" s="119">
        <v>0</v>
      </c>
      <c r="J193" s="119">
        <v>0</v>
      </c>
      <c r="K193" s="119">
        <v>0</v>
      </c>
      <c r="L193" s="126"/>
      <c r="M193" s="126"/>
    </row>
    <row r="194" spans="1:13" ht="15" x14ac:dyDescent="0.2">
      <c r="A194" s="170" t="s">
        <v>68</v>
      </c>
      <c r="B194" s="171" t="s">
        <v>170</v>
      </c>
      <c r="C194" s="117" t="s">
        <v>72</v>
      </c>
      <c r="D194" s="49" t="s">
        <v>1</v>
      </c>
      <c r="E194" s="119">
        <f>SUM(E195:E198)</f>
        <v>72050</v>
      </c>
      <c r="F194" s="119">
        <f t="shared" ref="F194:F208" si="50">SUM(G194:K194)</f>
        <v>219213.8</v>
      </c>
      <c r="G194" s="119">
        <f>SUM(G195:G198)</f>
        <v>219213.8</v>
      </c>
      <c r="H194" s="119">
        <f>SUM(H195:H198)</f>
        <v>0</v>
      </c>
      <c r="I194" s="119">
        <f>SUM(I195:I198)</f>
        <v>0</v>
      </c>
      <c r="J194" s="119">
        <f>SUM(J195:J198)</f>
        <v>0</v>
      </c>
      <c r="K194" s="119">
        <f>SUM(K195:K198)</f>
        <v>0</v>
      </c>
      <c r="L194" s="120" t="s">
        <v>30</v>
      </c>
      <c r="M194" s="134"/>
    </row>
    <row r="195" spans="1:13" ht="45" x14ac:dyDescent="0.2">
      <c r="A195" s="170"/>
      <c r="B195" s="161"/>
      <c r="C195" s="121"/>
      <c r="D195" s="49" t="s">
        <v>0</v>
      </c>
      <c r="E195" s="119">
        <v>0</v>
      </c>
      <c r="F195" s="119">
        <f t="shared" si="50"/>
        <v>0</v>
      </c>
      <c r="G195" s="119">
        <v>0</v>
      </c>
      <c r="H195" s="119">
        <v>0</v>
      </c>
      <c r="I195" s="119">
        <v>0</v>
      </c>
      <c r="J195" s="119">
        <v>0</v>
      </c>
      <c r="K195" s="119">
        <v>0</v>
      </c>
      <c r="L195" s="123"/>
      <c r="M195" s="140"/>
    </row>
    <row r="196" spans="1:13" ht="60" x14ac:dyDescent="0.2">
      <c r="A196" s="170"/>
      <c r="B196" s="161"/>
      <c r="C196" s="121"/>
      <c r="D196" s="49" t="s">
        <v>6</v>
      </c>
      <c r="E196" s="119">
        <v>0</v>
      </c>
      <c r="F196" s="119">
        <f t="shared" si="50"/>
        <v>0</v>
      </c>
      <c r="G196" s="119">
        <v>0</v>
      </c>
      <c r="H196" s="119">
        <v>0</v>
      </c>
      <c r="I196" s="119">
        <v>0</v>
      </c>
      <c r="J196" s="119">
        <v>0</v>
      </c>
      <c r="K196" s="119">
        <v>0</v>
      </c>
      <c r="L196" s="123"/>
      <c r="M196" s="140"/>
    </row>
    <row r="197" spans="1:13" ht="60" x14ac:dyDescent="0.2">
      <c r="A197" s="170"/>
      <c r="B197" s="161"/>
      <c r="C197" s="121"/>
      <c r="D197" s="49" t="s">
        <v>15</v>
      </c>
      <c r="E197" s="119">
        <v>72050</v>
      </c>
      <c r="F197" s="119">
        <f t="shared" si="50"/>
        <v>219213.8</v>
      </c>
      <c r="G197" s="119">
        <f>108135-10335+1339.9+2483.5+3500+5512.5+1089.9+15000+92488</f>
        <v>219213.8</v>
      </c>
      <c r="H197" s="119">
        <v>0</v>
      </c>
      <c r="I197" s="119">
        <v>0</v>
      </c>
      <c r="J197" s="119">
        <v>0</v>
      </c>
      <c r="K197" s="119">
        <v>0</v>
      </c>
      <c r="L197" s="123"/>
      <c r="M197" s="140"/>
    </row>
    <row r="198" spans="1:13" ht="30" x14ac:dyDescent="0.2">
      <c r="A198" s="170"/>
      <c r="B198" s="161"/>
      <c r="C198" s="124"/>
      <c r="D198" s="49" t="s">
        <v>23</v>
      </c>
      <c r="E198" s="119">
        <v>0</v>
      </c>
      <c r="F198" s="119">
        <f t="shared" si="50"/>
        <v>0</v>
      </c>
      <c r="G198" s="119">
        <v>0</v>
      </c>
      <c r="H198" s="119">
        <v>0</v>
      </c>
      <c r="I198" s="119">
        <v>0</v>
      </c>
      <c r="J198" s="119">
        <v>0</v>
      </c>
      <c r="K198" s="119">
        <v>0</v>
      </c>
      <c r="L198" s="126"/>
      <c r="M198" s="141"/>
    </row>
    <row r="199" spans="1:13" ht="23.25" customHeight="1" x14ac:dyDescent="0.2">
      <c r="A199" s="169" t="s">
        <v>69</v>
      </c>
      <c r="B199" s="172" t="s">
        <v>171</v>
      </c>
      <c r="C199" s="117" t="s">
        <v>72</v>
      </c>
      <c r="D199" s="49" t="s">
        <v>1</v>
      </c>
      <c r="E199" s="119">
        <f>SUM(E200:E203)</f>
        <v>633</v>
      </c>
      <c r="F199" s="119">
        <f t="shared" si="50"/>
        <v>3930</v>
      </c>
      <c r="G199" s="119">
        <f>SUM(G200:G203)</f>
        <v>730</v>
      </c>
      <c r="H199" s="119">
        <f>SUM(H200:H203)</f>
        <v>800</v>
      </c>
      <c r="I199" s="119">
        <f>SUM(I200:I203)</f>
        <v>800</v>
      </c>
      <c r="J199" s="119">
        <f>SUM(J200:J203)</f>
        <v>800</v>
      </c>
      <c r="K199" s="119">
        <f>SUM(K200:K203)</f>
        <v>800</v>
      </c>
      <c r="L199" s="120" t="s">
        <v>30</v>
      </c>
      <c r="M199" s="134"/>
    </row>
    <row r="200" spans="1:13" ht="45" x14ac:dyDescent="0.2">
      <c r="A200" s="169"/>
      <c r="B200" s="172"/>
      <c r="C200" s="121"/>
      <c r="D200" s="49" t="s">
        <v>0</v>
      </c>
      <c r="E200" s="119">
        <v>0</v>
      </c>
      <c r="F200" s="119">
        <f t="shared" si="50"/>
        <v>0</v>
      </c>
      <c r="G200" s="119">
        <v>0</v>
      </c>
      <c r="H200" s="119">
        <v>0</v>
      </c>
      <c r="I200" s="119">
        <v>0</v>
      </c>
      <c r="J200" s="119">
        <v>0</v>
      </c>
      <c r="K200" s="119">
        <v>0</v>
      </c>
      <c r="L200" s="123"/>
      <c r="M200" s="140"/>
    </row>
    <row r="201" spans="1:13" ht="60" x14ac:dyDescent="0.2">
      <c r="A201" s="169"/>
      <c r="B201" s="172"/>
      <c r="C201" s="121"/>
      <c r="D201" s="49" t="s">
        <v>6</v>
      </c>
      <c r="E201" s="119">
        <v>0</v>
      </c>
      <c r="F201" s="119">
        <f t="shared" si="50"/>
        <v>0</v>
      </c>
      <c r="G201" s="119">
        <v>0</v>
      </c>
      <c r="H201" s="119">
        <v>0</v>
      </c>
      <c r="I201" s="119">
        <v>0</v>
      </c>
      <c r="J201" s="119">
        <v>0</v>
      </c>
      <c r="K201" s="119">
        <v>0</v>
      </c>
      <c r="L201" s="123"/>
      <c r="M201" s="140"/>
    </row>
    <row r="202" spans="1:13" ht="60" x14ac:dyDescent="0.2">
      <c r="A202" s="169"/>
      <c r="B202" s="172"/>
      <c r="C202" s="121"/>
      <c r="D202" s="49" t="s">
        <v>15</v>
      </c>
      <c r="E202" s="119">
        <v>633</v>
      </c>
      <c r="F202" s="119">
        <f t="shared" si="50"/>
        <v>3930</v>
      </c>
      <c r="G202" s="119">
        <f>650+80</f>
        <v>730</v>
      </c>
      <c r="H202" s="119">
        <v>800</v>
      </c>
      <c r="I202" s="119">
        <v>800</v>
      </c>
      <c r="J202" s="119">
        <v>800</v>
      </c>
      <c r="K202" s="119">
        <v>800</v>
      </c>
      <c r="L202" s="123"/>
      <c r="M202" s="140"/>
    </row>
    <row r="203" spans="1:13" ht="30" x14ac:dyDescent="0.2">
      <c r="A203" s="169"/>
      <c r="B203" s="172"/>
      <c r="C203" s="124"/>
      <c r="D203" s="49" t="s">
        <v>23</v>
      </c>
      <c r="E203" s="119">
        <v>0</v>
      </c>
      <c r="F203" s="119">
        <f t="shared" si="50"/>
        <v>0</v>
      </c>
      <c r="G203" s="119">
        <v>0</v>
      </c>
      <c r="H203" s="119">
        <v>0</v>
      </c>
      <c r="I203" s="119">
        <v>0</v>
      </c>
      <c r="J203" s="119">
        <v>0</v>
      </c>
      <c r="K203" s="119">
        <v>0</v>
      </c>
      <c r="L203" s="126"/>
      <c r="M203" s="141"/>
    </row>
    <row r="204" spans="1:13" ht="15" x14ac:dyDescent="0.2">
      <c r="A204" s="169" t="s">
        <v>70</v>
      </c>
      <c r="B204" s="161" t="s">
        <v>172</v>
      </c>
      <c r="C204" s="117" t="s">
        <v>72</v>
      </c>
      <c r="D204" s="49" t="s">
        <v>1</v>
      </c>
      <c r="E204" s="119">
        <f>SUM(E205:E208)</f>
        <v>13504.8</v>
      </c>
      <c r="F204" s="119">
        <f t="shared" si="50"/>
        <v>66940</v>
      </c>
      <c r="G204" s="119">
        <f>SUM(G205:G208)</f>
        <v>13388</v>
      </c>
      <c r="H204" s="119">
        <f>SUM(H205:H208)</f>
        <v>13388</v>
      </c>
      <c r="I204" s="119">
        <f>SUM(I205:I208)</f>
        <v>13388</v>
      </c>
      <c r="J204" s="119">
        <f>SUM(J205:J208)</f>
        <v>13388</v>
      </c>
      <c r="K204" s="119">
        <f>SUM(K205:K208)</f>
        <v>13388</v>
      </c>
      <c r="L204" s="120" t="s">
        <v>30</v>
      </c>
      <c r="M204" s="134"/>
    </row>
    <row r="205" spans="1:13" ht="45" x14ac:dyDescent="0.2">
      <c r="A205" s="169"/>
      <c r="B205" s="161"/>
      <c r="C205" s="121"/>
      <c r="D205" s="49" t="s">
        <v>0</v>
      </c>
      <c r="E205" s="119">
        <v>0</v>
      </c>
      <c r="F205" s="119">
        <f t="shared" si="50"/>
        <v>0</v>
      </c>
      <c r="G205" s="119">
        <v>0</v>
      </c>
      <c r="H205" s="119">
        <v>0</v>
      </c>
      <c r="I205" s="119">
        <v>0</v>
      </c>
      <c r="J205" s="119">
        <v>0</v>
      </c>
      <c r="K205" s="119">
        <v>0</v>
      </c>
      <c r="L205" s="123"/>
      <c r="M205" s="140"/>
    </row>
    <row r="206" spans="1:13" ht="60" x14ac:dyDescent="0.2">
      <c r="A206" s="169"/>
      <c r="B206" s="161"/>
      <c r="C206" s="121"/>
      <c r="D206" s="49" t="s">
        <v>6</v>
      </c>
      <c r="E206" s="119">
        <v>0</v>
      </c>
      <c r="F206" s="119">
        <f t="shared" si="50"/>
        <v>0</v>
      </c>
      <c r="G206" s="119">
        <v>0</v>
      </c>
      <c r="H206" s="119">
        <v>0</v>
      </c>
      <c r="I206" s="119">
        <v>0</v>
      </c>
      <c r="J206" s="119">
        <v>0</v>
      </c>
      <c r="K206" s="119">
        <v>0</v>
      </c>
      <c r="L206" s="123"/>
      <c r="M206" s="140"/>
    </row>
    <row r="207" spans="1:13" ht="60" x14ac:dyDescent="0.2">
      <c r="A207" s="169"/>
      <c r="B207" s="161"/>
      <c r="C207" s="121"/>
      <c r="D207" s="49" t="s">
        <v>15</v>
      </c>
      <c r="E207" s="119">
        <v>13504.8</v>
      </c>
      <c r="F207" s="119">
        <f t="shared" si="50"/>
        <v>66940</v>
      </c>
      <c r="G207" s="119">
        <v>13388</v>
      </c>
      <c r="H207" s="119">
        <v>13388</v>
      </c>
      <c r="I207" s="119">
        <v>13388</v>
      </c>
      <c r="J207" s="119">
        <v>13388</v>
      </c>
      <c r="K207" s="119">
        <v>13388</v>
      </c>
      <c r="L207" s="123"/>
      <c r="M207" s="140"/>
    </row>
    <row r="208" spans="1:13" ht="30" x14ac:dyDescent="0.2">
      <c r="A208" s="169"/>
      <c r="B208" s="161"/>
      <c r="C208" s="124"/>
      <c r="D208" s="49" t="s">
        <v>23</v>
      </c>
      <c r="E208" s="119">
        <v>0</v>
      </c>
      <c r="F208" s="119">
        <f t="shared" si="50"/>
        <v>0</v>
      </c>
      <c r="G208" s="119">
        <v>0</v>
      </c>
      <c r="H208" s="119">
        <v>0</v>
      </c>
      <c r="I208" s="119">
        <v>0</v>
      </c>
      <c r="J208" s="119">
        <v>0</v>
      </c>
      <c r="K208" s="119">
        <v>0</v>
      </c>
      <c r="L208" s="126"/>
      <c r="M208" s="141"/>
    </row>
    <row r="209" spans="1:13" ht="15" x14ac:dyDescent="0.2">
      <c r="A209" s="169" t="s">
        <v>85</v>
      </c>
      <c r="B209" s="161" t="s">
        <v>173</v>
      </c>
      <c r="C209" s="117" t="s">
        <v>72</v>
      </c>
      <c r="D209" s="49" t="s">
        <v>1</v>
      </c>
      <c r="E209" s="119">
        <f>SUM(E210:E213)</f>
        <v>0</v>
      </c>
      <c r="F209" s="119">
        <f t="shared" ref="F209:F213" si="51">SUM(G209:K209)</f>
        <v>0</v>
      </c>
      <c r="G209" s="119">
        <f>SUM(G210:G213)</f>
        <v>0</v>
      </c>
      <c r="H209" s="119">
        <f>SUM(H210:H213)</f>
        <v>0</v>
      </c>
      <c r="I209" s="119">
        <f>SUM(I210:I213)</f>
        <v>0</v>
      </c>
      <c r="J209" s="119">
        <f>SUM(J210:J213)</f>
        <v>0</v>
      </c>
      <c r="K209" s="119">
        <f>SUM(K210:K213)</f>
        <v>0</v>
      </c>
      <c r="L209" s="120" t="s">
        <v>30</v>
      </c>
      <c r="M209" s="120"/>
    </row>
    <row r="210" spans="1:13" ht="45" x14ac:dyDescent="0.2">
      <c r="A210" s="169"/>
      <c r="B210" s="161"/>
      <c r="C210" s="121"/>
      <c r="D210" s="49" t="s">
        <v>0</v>
      </c>
      <c r="E210" s="119">
        <v>0</v>
      </c>
      <c r="F210" s="119">
        <f t="shared" si="51"/>
        <v>0</v>
      </c>
      <c r="G210" s="119">
        <v>0</v>
      </c>
      <c r="H210" s="119">
        <v>0</v>
      </c>
      <c r="I210" s="119">
        <v>0</v>
      </c>
      <c r="J210" s="119">
        <v>0</v>
      </c>
      <c r="K210" s="119">
        <v>0</v>
      </c>
      <c r="L210" s="123"/>
      <c r="M210" s="123"/>
    </row>
    <row r="211" spans="1:13" ht="60" x14ac:dyDescent="0.2">
      <c r="A211" s="169"/>
      <c r="B211" s="161"/>
      <c r="C211" s="121"/>
      <c r="D211" s="49" t="s">
        <v>6</v>
      </c>
      <c r="E211" s="119">
        <v>0</v>
      </c>
      <c r="F211" s="119">
        <f t="shared" si="51"/>
        <v>0</v>
      </c>
      <c r="G211" s="119">
        <v>0</v>
      </c>
      <c r="H211" s="119">
        <v>0</v>
      </c>
      <c r="I211" s="119">
        <v>0</v>
      </c>
      <c r="J211" s="119">
        <v>0</v>
      </c>
      <c r="K211" s="119">
        <v>0</v>
      </c>
      <c r="L211" s="123"/>
      <c r="M211" s="123"/>
    </row>
    <row r="212" spans="1:13" ht="60" x14ac:dyDescent="0.2">
      <c r="A212" s="169"/>
      <c r="B212" s="161"/>
      <c r="C212" s="121"/>
      <c r="D212" s="49" t="s">
        <v>15</v>
      </c>
      <c r="E212" s="119">
        <v>0</v>
      </c>
      <c r="F212" s="119">
        <f t="shared" si="51"/>
        <v>0</v>
      </c>
      <c r="G212" s="119">
        <v>0</v>
      </c>
      <c r="H212" s="119">
        <v>0</v>
      </c>
      <c r="I212" s="119">
        <v>0</v>
      </c>
      <c r="J212" s="119">
        <v>0</v>
      </c>
      <c r="K212" s="119">
        <v>0</v>
      </c>
      <c r="L212" s="123"/>
      <c r="M212" s="123"/>
    </row>
    <row r="213" spans="1:13" ht="30" x14ac:dyDescent="0.2">
      <c r="A213" s="169"/>
      <c r="B213" s="161"/>
      <c r="C213" s="124"/>
      <c r="D213" s="49" t="s">
        <v>23</v>
      </c>
      <c r="E213" s="119">
        <v>0</v>
      </c>
      <c r="F213" s="119">
        <f t="shared" si="51"/>
        <v>0</v>
      </c>
      <c r="G213" s="119">
        <v>0</v>
      </c>
      <c r="H213" s="119">
        <v>0</v>
      </c>
      <c r="I213" s="119">
        <v>0</v>
      </c>
      <c r="J213" s="119">
        <v>0</v>
      </c>
      <c r="K213" s="119">
        <v>0</v>
      </c>
      <c r="L213" s="126"/>
      <c r="M213" s="126"/>
    </row>
    <row r="214" spans="1:13" ht="15" x14ac:dyDescent="0.2">
      <c r="A214" s="169" t="s">
        <v>86</v>
      </c>
      <c r="B214" s="161" t="s">
        <v>174</v>
      </c>
      <c r="C214" s="117" t="s">
        <v>72</v>
      </c>
      <c r="D214" s="49" t="s">
        <v>1</v>
      </c>
      <c r="E214" s="152" t="s">
        <v>83</v>
      </c>
      <c r="F214" s="153"/>
      <c r="G214" s="153"/>
      <c r="H214" s="153"/>
      <c r="I214" s="153"/>
      <c r="J214" s="153"/>
      <c r="K214" s="154"/>
      <c r="L214" s="120" t="s">
        <v>30</v>
      </c>
      <c r="M214" s="120"/>
    </row>
    <row r="215" spans="1:13" ht="45" x14ac:dyDescent="0.2">
      <c r="A215" s="169"/>
      <c r="B215" s="161"/>
      <c r="C215" s="121"/>
      <c r="D215" s="49" t="s">
        <v>0</v>
      </c>
      <c r="E215" s="155"/>
      <c r="F215" s="156"/>
      <c r="G215" s="156"/>
      <c r="H215" s="156"/>
      <c r="I215" s="156"/>
      <c r="J215" s="156"/>
      <c r="K215" s="157"/>
      <c r="L215" s="123"/>
      <c r="M215" s="123"/>
    </row>
    <row r="216" spans="1:13" ht="60" x14ac:dyDescent="0.2">
      <c r="A216" s="169"/>
      <c r="B216" s="161"/>
      <c r="C216" s="121"/>
      <c r="D216" s="49" t="s">
        <v>6</v>
      </c>
      <c r="E216" s="155"/>
      <c r="F216" s="156"/>
      <c r="G216" s="156"/>
      <c r="H216" s="156"/>
      <c r="I216" s="156"/>
      <c r="J216" s="156"/>
      <c r="K216" s="157"/>
      <c r="L216" s="123"/>
      <c r="M216" s="123"/>
    </row>
    <row r="217" spans="1:13" ht="60" x14ac:dyDescent="0.2">
      <c r="A217" s="169"/>
      <c r="B217" s="161"/>
      <c r="C217" s="121"/>
      <c r="D217" s="49" t="s">
        <v>15</v>
      </c>
      <c r="E217" s="155"/>
      <c r="F217" s="156"/>
      <c r="G217" s="156"/>
      <c r="H217" s="156"/>
      <c r="I217" s="156"/>
      <c r="J217" s="156"/>
      <c r="K217" s="157"/>
      <c r="L217" s="123"/>
      <c r="M217" s="123"/>
    </row>
    <row r="218" spans="1:13" ht="30" x14ac:dyDescent="0.2">
      <c r="A218" s="169"/>
      <c r="B218" s="161"/>
      <c r="C218" s="124"/>
      <c r="D218" s="49" t="s">
        <v>23</v>
      </c>
      <c r="E218" s="158"/>
      <c r="F218" s="159"/>
      <c r="G218" s="159"/>
      <c r="H218" s="159"/>
      <c r="I218" s="159"/>
      <c r="J218" s="159"/>
      <c r="K218" s="160"/>
      <c r="L218" s="126"/>
      <c r="M218" s="126"/>
    </row>
    <row r="219" spans="1:13" ht="15" customHeight="1" x14ac:dyDescent="0.2">
      <c r="A219" s="169" t="s">
        <v>87</v>
      </c>
      <c r="B219" s="161" t="s">
        <v>175</v>
      </c>
      <c r="C219" s="117" t="s">
        <v>72</v>
      </c>
      <c r="D219" s="49" t="s">
        <v>1</v>
      </c>
      <c r="E219" s="152" t="s">
        <v>83</v>
      </c>
      <c r="F219" s="153"/>
      <c r="G219" s="153"/>
      <c r="H219" s="153"/>
      <c r="I219" s="153"/>
      <c r="J219" s="153"/>
      <c r="K219" s="154"/>
      <c r="L219" s="120" t="s">
        <v>30</v>
      </c>
      <c r="M219" s="120"/>
    </row>
    <row r="220" spans="1:13" ht="45" x14ac:dyDescent="0.2">
      <c r="A220" s="169"/>
      <c r="B220" s="161"/>
      <c r="C220" s="121"/>
      <c r="D220" s="49" t="s">
        <v>0</v>
      </c>
      <c r="E220" s="155"/>
      <c r="F220" s="156"/>
      <c r="G220" s="156"/>
      <c r="H220" s="156"/>
      <c r="I220" s="156"/>
      <c r="J220" s="156"/>
      <c r="K220" s="157"/>
      <c r="L220" s="123"/>
      <c r="M220" s="123"/>
    </row>
    <row r="221" spans="1:13" ht="60" x14ac:dyDescent="0.2">
      <c r="A221" s="169"/>
      <c r="B221" s="161"/>
      <c r="C221" s="121"/>
      <c r="D221" s="49" t="s">
        <v>6</v>
      </c>
      <c r="E221" s="155"/>
      <c r="F221" s="156"/>
      <c r="G221" s="156"/>
      <c r="H221" s="156"/>
      <c r="I221" s="156"/>
      <c r="J221" s="156"/>
      <c r="K221" s="157"/>
      <c r="L221" s="123"/>
      <c r="M221" s="123"/>
    </row>
    <row r="222" spans="1:13" ht="60" x14ac:dyDescent="0.2">
      <c r="A222" s="169"/>
      <c r="B222" s="161"/>
      <c r="C222" s="121"/>
      <c r="D222" s="49" t="s">
        <v>15</v>
      </c>
      <c r="E222" s="155"/>
      <c r="F222" s="156"/>
      <c r="G222" s="156"/>
      <c r="H222" s="156"/>
      <c r="I222" s="156"/>
      <c r="J222" s="156"/>
      <c r="K222" s="157"/>
      <c r="L222" s="123"/>
      <c r="M222" s="123"/>
    </row>
    <row r="223" spans="1:13" ht="30" x14ac:dyDescent="0.2">
      <c r="A223" s="169"/>
      <c r="B223" s="161"/>
      <c r="C223" s="124"/>
      <c r="D223" s="49" t="s">
        <v>23</v>
      </c>
      <c r="E223" s="158"/>
      <c r="F223" s="159"/>
      <c r="G223" s="159"/>
      <c r="H223" s="159"/>
      <c r="I223" s="159"/>
      <c r="J223" s="159"/>
      <c r="K223" s="160"/>
      <c r="L223" s="126"/>
      <c r="M223" s="126"/>
    </row>
    <row r="224" spans="1:13" ht="15" customHeight="1" x14ac:dyDescent="0.2">
      <c r="A224" s="169" t="s">
        <v>88</v>
      </c>
      <c r="B224" s="161" t="s">
        <v>176</v>
      </c>
      <c r="C224" s="117" t="s">
        <v>72</v>
      </c>
      <c r="D224" s="49" t="s">
        <v>1</v>
      </c>
      <c r="E224" s="152" t="s">
        <v>83</v>
      </c>
      <c r="F224" s="153"/>
      <c r="G224" s="153"/>
      <c r="H224" s="153"/>
      <c r="I224" s="153"/>
      <c r="J224" s="153"/>
      <c r="K224" s="154"/>
      <c r="L224" s="120" t="s">
        <v>30</v>
      </c>
      <c r="M224" s="120"/>
    </row>
    <row r="225" spans="1:13" ht="45" x14ac:dyDescent="0.2">
      <c r="A225" s="169"/>
      <c r="B225" s="161"/>
      <c r="C225" s="121"/>
      <c r="D225" s="49" t="s">
        <v>0</v>
      </c>
      <c r="E225" s="155"/>
      <c r="F225" s="156"/>
      <c r="G225" s="156"/>
      <c r="H225" s="156"/>
      <c r="I225" s="156"/>
      <c r="J225" s="156"/>
      <c r="K225" s="157"/>
      <c r="L225" s="123"/>
      <c r="M225" s="123"/>
    </row>
    <row r="226" spans="1:13" ht="60" x14ac:dyDescent="0.2">
      <c r="A226" s="169"/>
      <c r="B226" s="161"/>
      <c r="C226" s="121"/>
      <c r="D226" s="49" t="s">
        <v>6</v>
      </c>
      <c r="E226" s="155"/>
      <c r="F226" s="156"/>
      <c r="G226" s="156"/>
      <c r="H226" s="156"/>
      <c r="I226" s="156"/>
      <c r="J226" s="156"/>
      <c r="K226" s="157"/>
      <c r="L226" s="123"/>
      <c r="M226" s="123"/>
    </row>
    <row r="227" spans="1:13" ht="60" x14ac:dyDescent="0.2">
      <c r="A227" s="169"/>
      <c r="B227" s="161"/>
      <c r="C227" s="121"/>
      <c r="D227" s="49" t="s">
        <v>15</v>
      </c>
      <c r="E227" s="155"/>
      <c r="F227" s="156"/>
      <c r="G227" s="156"/>
      <c r="H227" s="156"/>
      <c r="I227" s="156"/>
      <c r="J227" s="156"/>
      <c r="K227" s="157"/>
      <c r="L227" s="123"/>
      <c r="M227" s="123"/>
    </row>
    <row r="228" spans="1:13" ht="30" x14ac:dyDescent="0.2">
      <c r="A228" s="169"/>
      <c r="B228" s="161"/>
      <c r="C228" s="124"/>
      <c r="D228" s="49" t="s">
        <v>23</v>
      </c>
      <c r="E228" s="158"/>
      <c r="F228" s="159"/>
      <c r="G228" s="159"/>
      <c r="H228" s="159"/>
      <c r="I228" s="159"/>
      <c r="J228" s="159"/>
      <c r="K228" s="160"/>
      <c r="L228" s="126"/>
      <c r="M228" s="126"/>
    </row>
    <row r="229" spans="1:13" ht="15" customHeight="1" x14ac:dyDescent="0.2">
      <c r="A229" s="169">
        <v>2</v>
      </c>
      <c r="B229" s="161" t="s">
        <v>177</v>
      </c>
      <c r="C229" s="117" t="s">
        <v>72</v>
      </c>
      <c r="D229" s="49" t="s">
        <v>1</v>
      </c>
      <c r="E229" s="119">
        <f>SUM(E230:E233)</f>
        <v>0</v>
      </c>
      <c r="F229" s="119">
        <f t="shared" ref="F229:F238" si="52">SUM(G229:K229)</f>
        <v>168</v>
      </c>
      <c r="G229" s="119">
        <f>SUM(G230:G233)</f>
        <v>168</v>
      </c>
      <c r="H229" s="119">
        <f>SUM(H230:H233)</f>
        <v>0</v>
      </c>
      <c r="I229" s="119">
        <f>SUM(I230:I233)</f>
        <v>0</v>
      </c>
      <c r="J229" s="119">
        <f>SUM(J230:J233)</f>
        <v>0</v>
      </c>
      <c r="K229" s="119">
        <f>SUM(K230:K233)</f>
        <v>0</v>
      </c>
      <c r="L229" s="120" t="s">
        <v>30</v>
      </c>
      <c r="M229" s="120"/>
    </row>
    <row r="230" spans="1:13" ht="45" x14ac:dyDescent="0.2">
      <c r="A230" s="169"/>
      <c r="B230" s="161"/>
      <c r="C230" s="121"/>
      <c r="D230" s="49" t="s">
        <v>0</v>
      </c>
      <c r="E230" s="119">
        <v>0</v>
      </c>
      <c r="F230" s="119">
        <f t="shared" si="52"/>
        <v>0</v>
      </c>
      <c r="G230" s="119">
        <f>G235</f>
        <v>0</v>
      </c>
      <c r="H230" s="119">
        <f t="shared" ref="H230:K230" si="53">H235</f>
        <v>0</v>
      </c>
      <c r="I230" s="119">
        <f t="shared" si="53"/>
        <v>0</v>
      </c>
      <c r="J230" s="119">
        <f t="shared" si="53"/>
        <v>0</v>
      </c>
      <c r="K230" s="119">
        <f t="shared" si="53"/>
        <v>0</v>
      </c>
      <c r="L230" s="123"/>
      <c r="M230" s="123"/>
    </row>
    <row r="231" spans="1:13" ht="60" x14ac:dyDescent="0.2">
      <c r="A231" s="169"/>
      <c r="B231" s="161"/>
      <c r="C231" s="121"/>
      <c r="D231" s="49" t="s">
        <v>6</v>
      </c>
      <c r="E231" s="119">
        <v>0</v>
      </c>
      <c r="F231" s="119">
        <f t="shared" si="52"/>
        <v>0</v>
      </c>
      <c r="G231" s="119">
        <f t="shared" ref="G231:K233" si="54">G236</f>
        <v>0</v>
      </c>
      <c r="H231" s="119">
        <f t="shared" si="54"/>
        <v>0</v>
      </c>
      <c r="I231" s="119">
        <f t="shared" si="54"/>
        <v>0</v>
      </c>
      <c r="J231" s="119">
        <f t="shared" si="54"/>
        <v>0</v>
      </c>
      <c r="K231" s="119">
        <f t="shared" si="54"/>
        <v>0</v>
      </c>
      <c r="L231" s="123"/>
      <c r="M231" s="123"/>
    </row>
    <row r="232" spans="1:13" ht="60" x14ac:dyDescent="0.2">
      <c r="A232" s="169"/>
      <c r="B232" s="161"/>
      <c r="C232" s="121"/>
      <c r="D232" s="49" t="s">
        <v>15</v>
      </c>
      <c r="E232" s="119">
        <v>0</v>
      </c>
      <c r="F232" s="119">
        <f t="shared" si="52"/>
        <v>168</v>
      </c>
      <c r="G232" s="119">
        <f t="shared" si="54"/>
        <v>168</v>
      </c>
      <c r="H232" s="119">
        <f t="shared" si="54"/>
        <v>0</v>
      </c>
      <c r="I232" s="119">
        <f t="shared" si="54"/>
        <v>0</v>
      </c>
      <c r="J232" s="119">
        <f t="shared" si="54"/>
        <v>0</v>
      </c>
      <c r="K232" s="119">
        <f t="shared" si="54"/>
        <v>0</v>
      </c>
      <c r="L232" s="123"/>
      <c r="M232" s="123"/>
    </row>
    <row r="233" spans="1:13" ht="30" x14ac:dyDescent="0.2">
      <c r="A233" s="169"/>
      <c r="B233" s="161"/>
      <c r="C233" s="124"/>
      <c r="D233" s="49" t="s">
        <v>23</v>
      </c>
      <c r="E233" s="119">
        <v>0</v>
      </c>
      <c r="F233" s="119">
        <f t="shared" si="52"/>
        <v>0</v>
      </c>
      <c r="G233" s="119">
        <f t="shared" si="54"/>
        <v>0</v>
      </c>
      <c r="H233" s="119">
        <f t="shared" si="54"/>
        <v>0</v>
      </c>
      <c r="I233" s="119">
        <f t="shared" si="54"/>
        <v>0</v>
      </c>
      <c r="J233" s="119">
        <f t="shared" si="54"/>
        <v>0</v>
      </c>
      <c r="K233" s="119">
        <f t="shared" si="54"/>
        <v>0</v>
      </c>
      <c r="L233" s="126"/>
      <c r="M233" s="126"/>
    </row>
    <row r="234" spans="1:13" ht="15" customHeight="1" x14ac:dyDescent="0.2">
      <c r="A234" s="175" t="s">
        <v>17</v>
      </c>
      <c r="B234" s="161" t="s">
        <v>178</v>
      </c>
      <c r="C234" s="117" t="s">
        <v>72</v>
      </c>
      <c r="D234" s="49" t="s">
        <v>1</v>
      </c>
      <c r="E234" s="119">
        <f>SUM(E235:E238)</f>
        <v>0</v>
      </c>
      <c r="F234" s="119">
        <f t="shared" si="52"/>
        <v>168</v>
      </c>
      <c r="G234" s="119">
        <f>SUM(G235:G238)</f>
        <v>168</v>
      </c>
      <c r="H234" s="119">
        <f>SUM(H235:H238)</f>
        <v>0</v>
      </c>
      <c r="I234" s="119">
        <f>SUM(I235:I238)</f>
        <v>0</v>
      </c>
      <c r="J234" s="119">
        <f>SUM(J235:J238)</f>
        <v>0</v>
      </c>
      <c r="K234" s="119">
        <f>SUM(K235:K238)</f>
        <v>0</v>
      </c>
      <c r="L234" s="120" t="s">
        <v>30</v>
      </c>
      <c r="M234" s="120"/>
    </row>
    <row r="235" spans="1:13" ht="45" x14ac:dyDescent="0.2">
      <c r="A235" s="175"/>
      <c r="B235" s="161"/>
      <c r="C235" s="121"/>
      <c r="D235" s="49" t="s">
        <v>0</v>
      </c>
      <c r="E235" s="119">
        <v>0</v>
      </c>
      <c r="F235" s="119">
        <f t="shared" si="52"/>
        <v>0</v>
      </c>
      <c r="G235" s="119">
        <v>0</v>
      </c>
      <c r="H235" s="119">
        <v>0</v>
      </c>
      <c r="I235" s="119">
        <v>0</v>
      </c>
      <c r="J235" s="119">
        <v>0</v>
      </c>
      <c r="K235" s="119">
        <v>0</v>
      </c>
      <c r="L235" s="123"/>
      <c r="M235" s="123"/>
    </row>
    <row r="236" spans="1:13" ht="60" x14ac:dyDescent="0.2">
      <c r="A236" s="175"/>
      <c r="B236" s="161"/>
      <c r="C236" s="121"/>
      <c r="D236" s="49" t="s">
        <v>6</v>
      </c>
      <c r="E236" s="119">
        <v>0</v>
      </c>
      <c r="F236" s="119">
        <f t="shared" si="52"/>
        <v>0</v>
      </c>
      <c r="G236" s="119">
        <v>0</v>
      </c>
      <c r="H236" s="119">
        <v>0</v>
      </c>
      <c r="I236" s="119">
        <v>0</v>
      </c>
      <c r="J236" s="119">
        <v>0</v>
      </c>
      <c r="K236" s="119">
        <v>0</v>
      </c>
      <c r="L236" s="123"/>
      <c r="M236" s="123"/>
    </row>
    <row r="237" spans="1:13" ht="60" x14ac:dyDescent="0.2">
      <c r="A237" s="175"/>
      <c r="B237" s="161"/>
      <c r="C237" s="121"/>
      <c r="D237" s="49" t="s">
        <v>15</v>
      </c>
      <c r="E237" s="119">
        <v>0</v>
      </c>
      <c r="F237" s="119">
        <f t="shared" si="52"/>
        <v>168</v>
      </c>
      <c r="G237" s="119">
        <v>168</v>
      </c>
      <c r="H237" s="119">
        <v>0</v>
      </c>
      <c r="I237" s="119">
        <v>0</v>
      </c>
      <c r="J237" s="119">
        <v>0</v>
      </c>
      <c r="K237" s="119">
        <v>0</v>
      </c>
      <c r="L237" s="123"/>
      <c r="M237" s="123"/>
    </row>
    <row r="238" spans="1:13" ht="30" x14ac:dyDescent="0.2">
      <c r="A238" s="175"/>
      <c r="B238" s="161"/>
      <c r="C238" s="124"/>
      <c r="D238" s="49" t="s">
        <v>23</v>
      </c>
      <c r="E238" s="119">
        <v>0</v>
      </c>
      <c r="F238" s="119">
        <f t="shared" si="52"/>
        <v>0</v>
      </c>
      <c r="G238" s="119">
        <v>0</v>
      </c>
      <c r="H238" s="119">
        <v>0</v>
      </c>
      <c r="I238" s="119">
        <v>0</v>
      </c>
      <c r="J238" s="119">
        <v>0</v>
      </c>
      <c r="K238" s="119">
        <v>0</v>
      </c>
      <c r="L238" s="126"/>
      <c r="M238" s="126"/>
    </row>
    <row r="239" spans="1:13" s="14" customFormat="1" ht="15" customHeight="1" x14ac:dyDescent="0.2">
      <c r="A239" s="133"/>
      <c r="B239" s="143" t="s">
        <v>109</v>
      </c>
      <c r="C239" s="144"/>
      <c r="D239" s="49" t="s">
        <v>1</v>
      </c>
      <c r="E239" s="119">
        <f>E149</f>
        <v>770562.3</v>
      </c>
      <c r="F239" s="119">
        <f>SUM(G239:K239)</f>
        <v>3759614.5</v>
      </c>
      <c r="G239" s="119">
        <f>G149+G229</f>
        <v>948607.7</v>
      </c>
      <c r="H239" s="119">
        <f t="shared" ref="H239:K239" si="55">H149+H229</f>
        <v>710251.7</v>
      </c>
      <c r="I239" s="119">
        <f t="shared" si="55"/>
        <v>700251.7</v>
      </c>
      <c r="J239" s="119">
        <f t="shared" si="55"/>
        <v>700251.7</v>
      </c>
      <c r="K239" s="119">
        <f t="shared" si="55"/>
        <v>700251.7</v>
      </c>
      <c r="L239" s="120"/>
      <c r="M239" s="120"/>
    </row>
    <row r="240" spans="1:13" s="14" customFormat="1" ht="45" x14ac:dyDescent="0.2">
      <c r="A240" s="135"/>
      <c r="B240" s="145"/>
      <c r="C240" s="146"/>
      <c r="D240" s="49" t="s">
        <v>0</v>
      </c>
      <c r="E240" s="119">
        <f>E150+E230</f>
        <v>0</v>
      </c>
      <c r="F240" s="119">
        <f t="shared" ref="F240:F243" si="56">SUM(G240:K240)</f>
        <v>0</v>
      </c>
      <c r="G240" s="119">
        <f>G150+G230</f>
        <v>0</v>
      </c>
      <c r="H240" s="119">
        <f>H150+H230</f>
        <v>0</v>
      </c>
      <c r="I240" s="119">
        <f>I150+I230</f>
        <v>0</v>
      </c>
      <c r="J240" s="119">
        <f>J150+J230</f>
        <v>0</v>
      </c>
      <c r="K240" s="119">
        <f>K150+K230</f>
        <v>0</v>
      </c>
      <c r="L240" s="123"/>
      <c r="M240" s="123"/>
    </row>
    <row r="241" spans="1:13" s="14" customFormat="1" ht="60" x14ac:dyDescent="0.2">
      <c r="A241" s="135"/>
      <c r="B241" s="145"/>
      <c r="C241" s="146"/>
      <c r="D241" s="49" t="s">
        <v>6</v>
      </c>
      <c r="E241" s="119">
        <f t="shared" ref="E241:E243" si="57">E151+E231</f>
        <v>0</v>
      </c>
      <c r="F241" s="119">
        <f t="shared" si="56"/>
        <v>0</v>
      </c>
      <c r="G241" s="119">
        <f t="shared" ref="G241:K243" si="58">G151+G231</f>
        <v>0</v>
      </c>
      <c r="H241" s="119">
        <f t="shared" si="58"/>
        <v>0</v>
      </c>
      <c r="I241" s="119">
        <f t="shared" si="58"/>
        <v>0</v>
      </c>
      <c r="J241" s="119">
        <f t="shared" si="58"/>
        <v>0</v>
      </c>
      <c r="K241" s="119">
        <f t="shared" si="58"/>
        <v>0</v>
      </c>
      <c r="L241" s="123"/>
      <c r="M241" s="123"/>
    </row>
    <row r="242" spans="1:13" s="14" customFormat="1" ht="60" x14ac:dyDescent="0.2">
      <c r="A242" s="135"/>
      <c r="B242" s="145"/>
      <c r="C242" s="146"/>
      <c r="D242" s="49" t="s">
        <v>15</v>
      </c>
      <c r="E242" s="119">
        <f t="shared" si="57"/>
        <v>770562.3</v>
      </c>
      <c r="F242" s="119">
        <f t="shared" si="56"/>
        <v>3759614.5</v>
      </c>
      <c r="G242" s="119">
        <f t="shared" si="58"/>
        <v>948607.7</v>
      </c>
      <c r="H242" s="119">
        <f t="shared" si="58"/>
        <v>710251.7</v>
      </c>
      <c r="I242" s="119">
        <f t="shared" si="58"/>
        <v>700251.7</v>
      </c>
      <c r="J242" s="119">
        <f t="shared" si="58"/>
        <v>700251.7</v>
      </c>
      <c r="K242" s="119">
        <f t="shared" si="58"/>
        <v>700251.7</v>
      </c>
      <c r="L242" s="123"/>
      <c r="M242" s="123"/>
    </row>
    <row r="243" spans="1:13" s="14" customFormat="1" ht="30" x14ac:dyDescent="0.2">
      <c r="A243" s="136"/>
      <c r="B243" s="147"/>
      <c r="C243" s="148"/>
      <c r="D243" s="49" t="s">
        <v>23</v>
      </c>
      <c r="E243" s="119">
        <f t="shared" si="57"/>
        <v>0</v>
      </c>
      <c r="F243" s="119">
        <f t="shared" si="56"/>
        <v>0</v>
      </c>
      <c r="G243" s="119">
        <f t="shared" si="58"/>
        <v>0</v>
      </c>
      <c r="H243" s="119">
        <f t="shared" si="58"/>
        <v>0</v>
      </c>
      <c r="I243" s="119">
        <f t="shared" si="58"/>
        <v>0</v>
      </c>
      <c r="J243" s="119">
        <f t="shared" si="58"/>
        <v>0</v>
      </c>
      <c r="K243" s="119">
        <f t="shared" si="58"/>
        <v>0</v>
      </c>
      <c r="L243" s="126"/>
      <c r="M243" s="126"/>
    </row>
    <row r="244" spans="1:13" s="14" customFormat="1" ht="15" customHeight="1" x14ac:dyDescent="0.2">
      <c r="A244" s="133"/>
      <c r="B244" s="143" t="s">
        <v>61</v>
      </c>
      <c r="C244" s="144"/>
      <c r="D244" s="49" t="s">
        <v>1</v>
      </c>
      <c r="E244" s="119">
        <f>E51+E72+E143+E239</f>
        <v>1108367.6000000001</v>
      </c>
      <c r="F244" s="119">
        <f>SUM(G244:K244)</f>
        <v>5618530.1000000006</v>
      </c>
      <c r="G244" s="119">
        <f>G51+G72+G143+G239</f>
        <v>1230779.8999999999</v>
      </c>
      <c r="H244" s="119">
        <f t="shared" ref="H244:K244" si="59">H51+H72+H143+H239</f>
        <v>1245332.1000000001</v>
      </c>
      <c r="I244" s="119">
        <f t="shared" si="59"/>
        <v>1047472.7</v>
      </c>
      <c r="J244" s="119">
        <f t="shared" si="59"/>
        <v>1047472.7</v>
      </c>
      <c r="K244" s="119">
        <f t="shared" si="59"/>
        <v>1047472.7</v>
      </c>
      <c r="L244" s="120"/>
      <c r="M244" s="120"/>
    </row>
    <row r="245" spans="1:13" s="14" customFormat="1" ht="45" x14ac:dyDescent="0.2">
      <c r="A245" s="135"/>
      <c r="B245" s="145"/>
      <c r="C245" s="146"/>
      <c r="D245" s="49" t="s">
        <v>0</v>
      </c>
      <c r="E245" s="119">
        <f>E52+E73+E144+E240</f>
        <v>0</v>
      </c>
      <c r="F245" s="119">
        <f t="shared" ref="F245:F248" si="60">SUM(G245:K245)</f>
        <v>0</v>
      </c>
      <c r="G245" s="119">
        <f>G52+G73+G144+G240</f>
        <v>0</v>
      </c>
      <c r="H245" s="119">
        <f t="shared" ref="H245:K248" si="61">H52+H73+H144+H240</f>
        <v>0</v>
      </c>
      <c r="I245" s="119">
        <f t="shared" si="61"/>
        <v>0</v>
      </c>
      <c r="J245" s="119">
        <f t="shared" si="61"/>
        <v>0</v>
      </c>
      <c r="K245" s="119">
        <f t="shared" si="61"/>
        <v>0</v>
      </c>
      <c r="L245" s="123"/>
      <c r="M245" s="123"/>
    </row>
    <row r="246" spans="1:13" s="14" customFormat="1" ht="60" x14ac:dyDescent="0.2">
      <c r="A246" s="135"/>
      <c r="B246" s="145"/>
      <c r="C246" s="146"/>
      <c r="D246" s="49" t="s">
        <v>6</v>
      </c>
      <c r="E246" s="119">
        <f>E53+E74+E145+E241</f>
        <v>14149</v>
      </c>
      <c r="F246" s="119">
        <f t="shared" si="60"/>
        <v>16309</v>
      </c>
      <c r="G246" s="119">
        <f>G53+G74+G145+G241</f>
        <v>16309</v>
      </c>
      <c r="H246" s="119">
        <f t="shared" si="61"/>
        <v>0</v>
      </c>
      <c r="I246" s="119">
        <f t="shared" si="61"/>
        <v>0</v>
      </c>
      <c r="J246" s="119">
        <f t="shared" si="61"/>
        <v>0</v>
      </c>
      <c r="K246" s="119">
        <f t="shared" si="61"/>
        <v>0</v>
      </c>
      <c r="L246" s="123"/>
      <c r="M246" s="123"/>
    </row>
    <row r="247" spans="1:13" s="14" customFormat="1" ht="60" x14ac:dyDescent="0.2">
      <c r="A247" s="135"/>
      <c r="B247" s="145"/>
      <c r="C247" s="146"/>
      <c r="D247" s="49" t="s">
        <v>15</v>
      </c>
      <c r="E247" s="119">
        <f>E54+E75+E146+E242</f>
        <v>1037892.4</v>
      </c>
      <c r="F247" s="119">
        <f t="shared" si="60"/>
        <v>5602221.1000000006</v>
      </c>
      <c r="G247" s="119">
        <f>G54+G75+G146+G242</f>
        <v>1214470.8999999999</v>
      </c>
      <c r="H247" s="119">
        <f t="shared" si="61"/>
        <v>1245332.1000000001</v>
      </c>
      <c r="I247" s="119">
        <f t="shared" si="61"/>
        <v>1047472.7</v>
      </c>
      <c r="J247" s="119">
        <f t="shared" si="61"/>
        <v>1047472.7</v>
      </c>
      <c r="K247" s="119">
        <f t="shared" si="61"/>
        <v>1047472.7</v>
      </c>
      <c r="L247" s="123"/>
      <c r="M247" s="123"/>
    </row>
    <row r="248" spans="1:13" s="14" customFormat="1" ht="30" x14ac:dyDescent="0.2">
      <c r="A248" s="136"/>
      <c r="B248" s="147"/>
      <c r="C248" s="148"/>
      <c r="D248" s="49" t="s">
        <v>23</v>
      </c>
      <c r="E248" s="119">
        <f>E55+E76+E147+E243</f>
        <v>0</v>
      </c>
      <c r="F248" s="119">
        <f t="shared" si="60"/>
        <v>0</v>
      </c>
      <c r="G248" s="119">
        <f>G55+G76+G147+G243</f>
        <v>0</v>
      </c>
      <c r="H248" s="119">
        <f t="shared" si="61"/>
        <v>0</v>
      </c>
      <c r="I248" s="119">
        <f t="shared" si="61"/>
        <v>0</v>
      </c>
      <c r="J248" s="119">
        <f t="shared" si="61"/>
        <v>0</v>
      </c>
      <c r="K248" s="119">
        <f t="shared" si="61"/>
        <v>0</v>
      </c>
      <c r="L248" s="126"/>
      <c r="M248" s="126"/>
    </row>
  </sheetData>
  <mergeCells count="25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 (новое)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2020-10-28T08:55:07Z</cp:lastPrinted>
  <dcterms:created xsi:type="dcterms:W3CDTF">1996-10-08T23:32:33Z</dcterms:created>
  <dcterms:modified xsi:type="dcterms:W3CDTF">2020-11-06T08:51:57Z</dcterms:modified>
</cp:coreProperties>
</file>