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8800" windowHeight="11235" tabRatio="561" activeTab="4"/>
  </bookViews>
  <sheets>
    <sheet name="Паспорт программы" sheetId="4" r:id="rId1"/>
    <sheet name="Приложение 1 " sheetId="5" r:id="rId2"/>
    <sheet name="Приложение 2" sheetId="6" state="hidden" r:id="rId3"/>
    <sheet name="Приложение 3" sheetId="23" r:id="rId4"/>
    <sheet name="Приложение 4" sheetId="2" r:id="rId5"/>
  </sheets>
  <externalReferences>
    <externalReference r:id="rId6"/>
  </externalReferences>
  <definedNames>
    <definedName name="_xlnm._FilterDatabase" localSheetId="2" hidden="1">'Приложение 2'!$A$14:$N$14</definedName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2'!$A$1:$K$38</definedName>
    <definedName name="_xlnm.Print_Area" localSheetId="3">'Приложение 3'!$A$1:$K$102</definedName>
    <definedName name="_xlnm.Print_Area" localSheetId="4">'Приложение 4'!$A$1:$M$135</definedName>
  </definedNames>
  <calcPr calcId="145621"/>
</workbook>
</file>

<file path=xl/calcChain.xml><?xml version="1.0" encoding="utf-8"?>
<calcChain xmlns="http://schemas.openxmlformats.org/spreadsheetml/2006/main">
  <c r="H101" i="2" l="1"/>
  <c r="H100" i="2"/>
  <c r="H99" i="2"/>
  <c r="J91" i="23"/>
  <c r="I91" i="23"/>
  <c r="H91" i="23"/>
  <c r="E91" i="23" s="1"/>
  <c r="J90" i="23"/>
  <c r="J88" i="23" s="1"/>
  <c r="I90" i="23"/>
  <c r="H90" i="23"/>
  <c r="J89" i="23"/>
  <c r="I89" i="23"/>
  <c r="E89" i="23" s="1"/>
  <c r="H89" i="23"/>
  <c r="G91" i="23"/>
  <c r="G90" i="23"/>
  <c r="G89" i="23"/>
  <c r="I88" i="23"/>
  <c r="F88" i="23"/>
  <c r="F118" i="2"/>
  <c r="I115" i="2"/>
  <c r="F116" i="2"/>
  <c r="K115" i="2"/>
  <c r="J115" i="2"/>
  <c r="H115" i="2"/>
  <c r="G115" i="2"/>
  <c r="E115" i="2"/>
  <c r="H119" i="2"/>
  <c r="E120" i="2"/>
  <c r="E119" i="2" s="1"/>
  <c r="G120" i="2"/>
  <c r="G119" i="2" s="1"/>
  <c r="H120" i="2"/>
  <c r="I120" i="2"/>
  <c r="I119" i="2" s="1"/>
  <c r="J120" i="2"/>
  <c r="J119" i="2" s="1"/>
  <c r="K120" i="2"/>
  <c r="K119" i="2" s="1"/>
  <c r="E121" i="2"/>
  <c r="F121" i="2"/>
  <c r="G121" i="2"/>
  <c r="H121" i="2"/>
  <c r="I121" i="2"/>
  <c r="J121" i="2"/>
  <c r="K121" i="2"/>
  <c r="E122" i="2"/>
  <c r="G122" i="2"/>
  <c r="H122" i="2"/>
  <c r="I122" i="2"/>
  <c r="J122" i="2"/>
  <c r="K122" i="2"/>
  <c r="F123" i="2"/>
  <c r="F120" i="2" s="1"/>
  <c r="F119" i="2" s="1"/>
  <c r="F124" i="2"/>
  <c r="H88" i="23" l="1"/>
  <c r="E90" i="23"/>
  <c r="E88" i="23" s="1"/>
  <c r="G88" i="23"/>
  <c r="F117" i="2"/>
  <c r="F115" i="2" s="1"/>
  <c r="F122" i="2"/>
  <c r="G87" i="23"/>
  <c r="G86" i="23"/>
  <c r="E41" i="23" l="1"/>
  <c r="E40" i="23"/>
  <c r="G39" i="23"/>
  <c r="E39" i="23"/>
  <c r="J30" i="23"/>
  <c r="I30" i="23"/>
  <c r="H30" i="23"/>
  <c r="H29" i="23" s="1"/>
  <c r="G30" i="23"/>
  <c r="G29" i="23" s="1"/>
  <c r="F30" i="23"/>
  <c r="E30" i="23"/>
  <c r="J29" i="23"/>
  <c r="I29" i="23"/>
  <c r="F29" i="23"/>
  <c r="E29" i="23"/>
  <c r="F56" i="2"/>
  <c r="F55" i="2"/>
  <c r="F51" i="2"/>
  <c r="F50" i="2"/>
  <c r="K49" i="2"/>
  <c r="J49" i="2"/>
  <c r="I49" i="2"/>
  <c r="H49" i="2"/>
  <c r="G49" i="2"/>
  <c r="E49" i="2"/>
  <c r="F48" i="2"/>
  <c r="F47" i="2"/>
  <c r="K46" i="2"/>
  <c r="J46" i="2"/>
  <c r="I46" i="2"/>
  <c r="H46" i="2"/>
  <c r="G46" i="2"/>
  <c r="E46" i="2"/>
  <c r="K45" i="2"/>
  <c r="K43" i="2" s="1"/>
  <c r="J45" i="2"/>
  <c r="I45" i="2"/>
  <c r="H45" i="2"/>
  <c r="G45" i="2"/>
  <c r="E45" i="2"/>
  <c r="K44" i="2"/>
  <c r="J44" i="2"/>
  <c r="I44" i="2"/>
  <c r="I43" i="2" s="1"/>
  <c r="H44" i="2"/>
  <c r="H43" i="2" s="1"/>
  <c r="G44" i="2"/>
  <c r="E44" i="2"/>
  <c r="F42" i="2"/>
  <c r="F41" i="2"/>
  <c r="K40" i="2"/>
  <c r="J40" i="2"/>
  <c r="I40" i="2"/>
  <c r="H40" i="2"/>
  <c r="F40" i="2" s="1"/>
  <c r="G40" i="2"/>
  <c r="E40" i="2"/>
  <c r="F39" i="2"/>
  <c r="K38" i="2"/>
  <c r="J38" i="2"/>
  <c r="I38" i="2"/>
  <c r="H38" i="2"/>
  <c r="F38" i="2" s="1"/>
  <c r="G38" i="2"/>
  <c r="E38" i="2"/>
  <c r="H37" i="2"/>
  <c r="H29" i="2" s="1"/>
  <c r="H53" i="2" s="1"/>
  <c r="G37" i="2"/>
  <c r="K36" i="2"/>
  <c r="J36" i="2"/>
  <c r="I36" i="2"/>
  <c r="G36" i="2"/>
  <c r="E36" i="2"/>
  <c r="G35" i="2"/>
  <c r="F35" i="2" s="1"/>
  <c r="G34" i="2"/>
  <c r="F34" i="2" s="1"/>
  <c r="K33" i="2"/>
  <c r="J33" i="2"/>
  <c r="I33" i="2"/>
  <c r="H33" i="2"/>
  <c r="E33" i="2"/>
  <c r="F32" i="2"/>
  <c r="F31" i="2"/>
  <c r="K30" i="2"/>
  <c r="J30" i="2"/>
  <c r="I30" i="2"/>
  <c r="H30" i="2"/>
  <c r="G30" i="2"/>
  <c r="E30" i="2"/>
  <c r="K29" i="2"/>
  <c r="J29" i="2"/>
  <c r="I29" i="2"/>
  <c r="I53" i="2" s="1"/>
  <c r="G29" i="2"/>
  <c r="E29" i="2"/>
  <c r="E53" i="2" s="1"/>
  <c r="K28" i="2"/>
  <c r="K54" i="2" s="1"/>
  <c r="J28" i="2"/>
  <c r="I28" i="2"/>
  <c r="I54" i="2" s="1"/>
  <c r="H28" i="2"/>
  <c r="E28" i="2"/>
  <c r="H36" i="2" l="1"/>
  <c r="F36" i="2" s="1"/>
  <c r="F29" i="2"/>
  <c r="F30" i="2"/>
  <c r="F37" i="2"/>
  <c r="E43" i="2"/>
  <c r="J43" i="2"/>
  <c r="J53" i="2"/>
  <c r="F44" i="2"/>
  <c r="F46" i="2"/>
  <c r="F45" i="2"/>
  <c r="K27" i="2"/>
  <c r="J27" i="2"/>
  <c r="G43" i="2"/>
  <c r="F53" i="2"/>
  <c r="G33" i="2"/>
  <c r="F33" i="2" s="1"/>
  <c r="I27" i="2"/>
  <c r="E54" i="2"/>
  <c r="E52" i="2" s="1"/>
  <c r="E27" i="2"/>
  <c r="K53" i="2"/>
  <c r="K52" i="2" s="1"/>
  <c r="F49" i="2"/>
  <c r="H27" i="2"/>
  <c r="I52" i="2"/>
  <c r="G53" i="2"/>
  <c r="H54" i="2"/>
  <c r="H52" i="2" s="1"/>
  <c r="J54" i="2"/>
  <c r="G28" i="2"/>
  <c r="F43" i="2" l="1"/>
  <c r="J52" i="2"/>
  <c r="G54" i="2"/>
  <c r="G52" i="2" s="1"/>
  <c r="F28" i="2"/>
  <c r="F54" i="2" s="1"/>
  <c r="F52" i="2" s="1"/>
  <c r="G27" i="2"/>
  <c r="F27" i="2" s="1"/>
  <c r="E53" i="23" l="1"/>
  <c r="J55" i="23"/>
  <c r="I55" i="23"/>
  <c r="H55" i="23"/>
  <c r="J57" i="23"/>
  <c r="I57" i="23"/>
  <c r="I56" i="23" s="1"/>
  <c r="H57" i="23"/>
  <c r="G57" i="23"/>
  <c r="G56" i="23" s="1"/>
  <c r="E57" i="23"/>
  <c r="E56" i="23" s="1"/>
  <c r="J56" i="23"/>
  <c r="H56" i="23"/>
  <c r="E59" i="2"/>
  <c r="K59" i="2"/>
  <c r="J59" i="2"/>
  <c r="I59" i="2"/>
  <c r="H69" i="2"/>
  <c r="G55" i="23" s="1"/>
  <c r="G69" i="2"/>
  <c r="F55" i="23" s="1"/>
  <c r="K68" i="2"/>
  <c r="J68" i="2"/>
  <c r="I68" i="2"/>
  <c r="G68" i="2"/>
  <c r="E68" i="2"/>
  <c r="E55" i="23" l="1"/>
  <c r="F57" i="23"/>
  <c r="F56" i="23" s="1"/>
  <c r="H68" i="2"/>
  <c r="F69" i="2"/>
  <c r="F68" i="2" s="1"/>
  <c r="H79" i="2"/>
  <c r="H83" i="2" l="1"/>
  <c r="G65" i="23" s="1"/>
  <c r="G61" i="23" l="1"/>
  <c r="K90" i="2" l="1"/>
  <c r="J90" i="2"/>
  <c r="I90" i="2"/>
  <c r="H90" i="2"/>
  <c r="G90" i="2"/>
  <c r="E89" i="2"/>
  <c r="K89" i="2" l="1"/>
  <c r="J89" i="2"/>
  <c r="I89" i="2"/>
  <c r="H89" i="2"/>
  <c r="G89" i="2"/>
  <c r="E90" i="2"/>
  <c r="I111" i="2" l="1"/>
  <c r="I110" i="2"/>
  <c r="H111" i="2"/>
  <c r="H110" i="2"/>
  <c r="H84" i="23" l="1"/>
  <c r="H83" i="23"/>
  <c r="H82" i="23"/>
  <c r="G84" i="23"/>
  <c r="G83" i="23"/>
  <c r="G82" i="23"/>
  <c r="H81" i="23" l="1"/>
  <c r="H65" i="2" l="1"/>
  <c r="G51" i="23" l="1"/>
  <c r="H59" i="2"/>
  <c r="E101" i="2"/>
  <c r="E100" i="2"/>
  <c r="E99" i="2"/>
  <c r="E54" i="23" l="1"/>
  <c r="J54" i="23"/>
  <c r="I54" i="23"/>
  <c r="H54" i="23"/>
  <c r="G54" i="23"/>
  <c r="E52" i="23"/>
  <c r="J52" i="23"/>
  <c r="I52" i="23"/>
  <c r="H52" i="23"/>
  <c r="G52" i="23"/>
  <c r="F52" i="23"/>
  <c r="F51" i="23"/>
  <c r="F50" i="23" s="1"/>
  <c r="J50" i="23"/>
  <c r="I50" i="23"/>
  <c r="H50" i="23"/>
  <c r="G50" i="23"/>
  <c r="E49" i="23"/>
  <c r="E48" i="23"/>
  <c r="J47" i="23"/>
  <c r="I47" i="23"/>
  <c r="H47" i="23"/>
  <c r="G47" i="23"/>
  <c r="F47" i="23"/>
  <c r="F59" i="23"/>
  <c r="E59" i="23" s="1"/>
  <c r="E58" i="23" s="1"/>
  <c r="J58" i="23"/>
  <c r="I58" i="23"/>
  <c r="H58" i="23"/>
  <c r="G58" i="23"/>
  <c r="F65" i="23"/>
  <c r="E65" i="23" s="1"/>
  <c r="E64" i="23" s="1"/>
  <c r="J64" i="23"/>
  <c r="I64" i="23"/>
  <c r="H64" i="23"/>
  <c r="G64" i="23"/>
  <c r="E63" i="23"/>
  <c r="E62" i="23" s="1"/>
  <c r="J62" i="23"/>
  <c r="I62" i="23"/>
  <c r="H62" i="23"/>
  <c r="G62" i="23"/>
  <c r="F62" i="23"/>
  <c r="F61" i="23"/>
  <c r="F60" i="23" s="1"/>
  <c r="J60" i="23"/>
  <c r="I60" i="23"/>
  <c r="H60" i="23"/>
  <c r="G60" i="23"/>
  <c r="E67" i="23"/>
  <c r="E66" i="23" s="1"/>
  <c r="J66" i="23"/>
  <c r="I66" i="23"/>
  <c r="H66" i="23"/>
  <c r="G66" i="23"/>
  <c r="F66" i="23"/>
  <c r="E70" i="23"/>
  <c r="E69" i="23"/>
  <c r="J68" i="23"/>
  <c r="I68" i="23"/>
  <c r="H68" i="23"/>
  <c r="G68" i="23"/>
  <c r="F68" i="23"/>
  <c r="E87" i="23"/>
  <c r="E86" i="23"/>
  <c r="J85" i="23"/>
  <c r="I85" i="23"/>
  <c r="H85" i="23"/>
  <c r="F85" i="23"/>
  <c r="E84" i="23"/>
  <c r="E83" i="23"/>
  <c r="E82" i="23"/>
  <c r="J81" i="23"/>
  <c r="I81" i="23"/>
  <c r="G81" i="23"/>
  <c r="F81" i="23"/>
  <c r="E80" i="23"/>
  <c r="E79" i="23"/>
  <c r="J78" i="23"/>
  <c r="I78" i="23"/>
  <c r="H78" i="23"/>
  <c r="G78" i="23"/>
  <c r="F78" i="23"/>
  <c r="E77" i="23"/>
  <c r="E76" i="23"/>
  <c r="J75" i="23"/>
  <c r="I75" i="23"/>
  <c r="H75" i="23"/>
  <c r="G75" i="23"/>
  <c r="F75" i="23"/>
  <c r="E94" i="23"/>
  <c r="E93" i="23"/>
  <c r="J92" i="23"/>
  <c r="I92" i="23"/>
  <c r="H92" i="23"/>
  <c r="G92" i="23"/>
  <c r="F92" i="23"/>
  <c r="F58" i="23" l="1"/>
  <c r="E92" i="23"/>
  <c r="E47" i="23"/>
  <c r="E51" i="23"/>
  <c r="F54" i="23"/>
  <c r="E68" i="23"/>
  <c r="E61" i="23"/>
  <c r="E60" i="23" s="1"/>
  <c r="F64" i="23"/>
  <c r="E75" i="23"/>
  <c r="E78" i="23"/>
  <c r="E50" i="23"/>
  <c r="E81" i="23"/>
  <c r="E105" i="2"/>
  <c r="E102" i="2"/>
  <c r="E91" i="2"/>
  <c r="E86" i="2"/>
  <c r="E85" i="2" s="1"/>
  <c r="E84" i="2" s="1"/>
  <c r="E82" i="2"/>
  <c r="E80" i="2"/>
  <c r="E78" i="2"/>
  <c r="E77" i="2"/>
  <c r="E76" i="2" s="1"/>
  <c r="E74" i="2"/>
  <c r="E73" i="2"/>
  <c r="E72" i="2" s="1"/>
  <c r="E70" i="2"/>
  <c r="E66" i="2"/>
  <c r="E64" i="2"/>
  <c r="E61" i="2"/>
  <c r="E60" i="2"/>
  <c r="E58" i="2" l="1"/>
  <c r="E127" i="2"/>
  <c r="E126" i="2"/>
  <c r="E88" i="2"/>
  <c r="H108" i="2" l="1"/>
  <c r="I108" i="2"/>
  <c r="K99" i="2" l="1"/>
  <c r="J99" i="2"/>
  <c r="I99" i="2"/>
  <c r="G99" i="2"/>
  <c r="F109" i="2"/>
  <c r="G108" i="2"/>
  <c r="K101" i="2"/>
  <c r="K128" i="2" s="1"/>
  <c r="J101" i="2"/>
  <c r="J128" i="2" s="1"/>
  <c r="I101" i="2"/>
  <c r="I128" i="2" s="1"/>
  <c r="H128" i="2"/>
  <c r="G101" i="2"/>
  <c r="G128" i="2" s="1"/>
  <c r="E128" i="2"/>
  <c r="K100" i="2"/>
  <c r="J100" i="2"/>
  <c r="I100" i="2"/>
  <c r="G100" i="2"/>
  <c r="F101" i="2" l="1"/>
  <c r="F100" i="2"/>
  <c r="F128" i="2"/>
  <c r="F99" i="2"/>
  <c r="F27" i="23"/>
  <c r="F28" i="23"/>
  <c r="F26" i="23" l="1"/>
  <c r="E26" i="23" s="1"/>
  <c r="G65" i="2" l="1"/>
  <c r="G59" i="2" s="1"/>
  <c r="F59" i="2" s="1"/>
  <c r="I64" i="2" l="1"/>
  <c r="J64" i="2"/>
  <c r="E28" i="23" l="1"/>
  <c r="E27" i="23"/>
  <c r="K134" i="2" l="1"/>
  <c r="J134" i="2"/>
  <c r="I134" i="2"/>
  <c r="H134" i="2"/>
  <c r="G134" i="2"/>
  <c r="E134" i="2"/>
  <c r="F114" i="2"/>
  <c r="F113" i="2"/>
  <c r="K112" i="2"/>
  <c r="J112" i="2"/>
  <c r="I112" i="2"/>
  <c r="H112" i="2"/>
  <c r="G85" i="23" s="1"/>
  <c r="E85" i="23" s="1"/>
  <c r="G112" i="2"/>
  <c r="E112" i="2"/>
  <c r="F111" i="2"/>
  <c r="F110" i="2"/>
  <c r="K108" i="2"/>
  <c r="J108" i="2"/>
  <c r="E108" i="2"/>
  <c r="F107" i="2"/>
  <c r="F106" i="2"/>
  <c r="K105" i="2"/>
  <c r="J105" i="2"/>
  <c r="I105" i="2"/>
  <c r="H105" i="2"/>
  <c r="G105" i="2"/>
  <c r="F104" i="2"/>
  <c r="F103" i="2"/>
  <c r="K102" i="2"/>
  <c r="J102" i="2"/>
  <c r="I102" i="2"/>
  <c r="H102" i="2"/>
  <c r="G102" i="2"/>
  <c r="K133" i="2"/>
  <c r="J133" i="2"/>
  <c r="I133" i="2"/>
  <c r="H133" i="2"/>
  <c r="G133" i="2"/>
  <c r="E133" i="2"/>
  <c r="F93" i="2"/>
  <c r="F90" i="2" s="1"/>
  <c r="F92" i="2"/>
  <c r="F89" i="2" s="1"/>
  <c r="K91" i="2"/>
  <c r="J91" i="2"/>
  <c r="I91" i="2"/>
  <c r="H91" i="2"/>
  <c r="G91" i="2"/>
  <c r="K127" i="2"/>
  <c r="J127" i="2"/>
  <c r="I127" i="2"/>
  <c r="H127" i="2"/>
  <c r="G127" i="2"/>
  <c r="F87" i="2"/>
  <c r="F86" i="2" s="1"/>
  <c r="F85" i="2" s="1"/>
  <c r="F84" i="2" s="1"/>
  <c r="K86" i="2"/>
  <c r="K85" i="2" s="1"/>
  <c r="K84" i="2" s="1"/>
  <c r="J86" i="2"/>
  <c r="J85" i="2" s="1"/>
  <c r="J84" i="2" s="1"/>
  <c r="I86" i="2"/>
  <c r="I85" i="2" s="1"/>
  <c r="I84" i="2" s="1"/>
  <c r="H86" i="2"/>
  <c r="H85" i="2" s="1"/>
  <c r="H84" i="2" s="1"/>
  <c r="G86" i="2"/>
  <c r="G85" i="2" s="1"/>
  <c r="G84" i="2" s="1"/>
  <c r="G83" i="2"/>
  <c r="K82" i="2"/>
  <c r="J82" i="2"/>
  <c r="I82" i="2"/>
  <c r="H82" i="2"/>
  <c r="F81" i="2"/>
  <c r="F80" i="2" s="1"/>
  <c r="K80" i="2"/>
  <c r="J80" i="2"/>
  <c r="I80" i="2"/>
  <c r="H80" i="2"/>
  <c r="G80" i="2"/>
  <c r="G79" i="2"/>
  <c r="K78" i="2"/>
  <c r="J78" i="2"/>
  <c r="I78" i="2"/>
  <c r="H78" i="2"/>
  <c r="K77" i="2"/>
  <c r="K76" i="2" s="1"/>
  <c r="J77" i="2"/>
  <c r="J76" i="2" s="1"/>
  <c r="I77" i="2"/>
  <c r="I76" i="2" s="1"/>
  <c r="H77" i="2"/>
  <c r="H76" i="2" s="1"/>
  <c r="G75" i="2"/>
  <c r="F75" i="2" s="1"/>
  <c r="K74" i="2"/>
  <c r="J74" i="2"/>
  <c r="I74" i="2"/>
  <c r="H74" i="2"/>
  <c r="K73" i="2"/>
  <c r="K72" i="2" s="1"/>
  <c r="J73" i="2"/>
  <c r="J72" i="2" s="1"/>
  <c r="I73" i="2"/>
  <c r="I72" i="2" s="1"/>
  <c r="H73" i="2"/>
  <c r="F71" i="2"/>
  <c r="K70" i="2"/>
  <c r="J70" i="2"/>
  <c r="I70" i="2"/>
  <c r="H70" i="2"/>
  <c r="G70" i="2"/>
  <c r="F67" i="2"/>
  <c r="F66" i="2" s="1"/>
  <c r="K66" i="2"/>
  <c r="J66" i="2"/>
  <c r="I66" i="2"/>
  <c r="H66" i="2"/>
  <c r="G66" i="2"/>
  <c r="F65" i="2"/>
  <c r="K64" i="2"/>
  <c r="H64" i="2"/>
  <c r="G64" i="2"/>
  <c r="F63" i="2"/>
  <c r="F60" i="2" s="1"/>
  <c r="F62" i="2"/>
  <c r="K61" i="2"/>
  <c r="J61" i="2"/>
  <c r="I61" i="2"/>
  <c r="H61" i="2"/>
  <c r="H58" i="2" s="1"/>
  <c r="G61" i="2"/>
  <c r="K60" i="2"/>
  <c r="J60" i="2"/>
  <c r="I60" i="2"/>
  <c r="H60" i="2"/>
  <c r="G60" i="2"/>
  <c r="F134" i="2"/>
  <c r="J58" i="2" l="1"/>
  <c r="I58" i="2"/>
  <c r="H72" i="2"/>
  <c r="H126" i="2"/>
  <c r="H131" i="2" s="1"/>
  <c r="G58" i="2"/>
  <c r="K58" i="2"/>
  <c r="J126" i="2"/>
  <c r="J131" i="2" s="1"/>
  <c r="K126" i="2"/>
  <c r="I126" i="2"/>
  <c r="I131" i="2" s="1"/>
  <c r="F108" i="2"/>
  <c r="F127" i="2"/>
  <c r="G73" i="2"/>
  <c r="G72" i="2" s="1"/>
  <c r="F83" i="2"/>
  <c r="F82" i="2" s="1"/>
  <c r="F70" i="2"/>
  <c r="G78" i="2"/>
  <c r="F79" i="2" s="1"/>
  <c r="F78" i="2" s="1"/>
  <c r="F133" i="2"/>
  <c r="F74" i="2"/>
  <c r="F73" i="2"/>
  <c r="F72" i="2" s="1"/>
  <c r="G74" i="2"/>
  <c r="H98" i="2"/>
  <c r="J88" i="2"/>
  <c r="H88" i="2"/>
  <c r="F64" i="2"/>
  <c r="F88" i="2"/>
  <c r="F112" i="2"/>
  <c r="E131" i="2"/>
  <c r="G88" i="2"/>
  <c r="K88" i="2"/>
  <c r="H132" i="2"/>
  <c r="E98" i="2"/>
  <c r="I98" i="2"/>
  <c r="I132" i="2"/>
  <c r="J98" i="2"/>
  <c r="G98" i="2"/>
  <c r="K98" i="2"/>
  <c r="G82" i="2"/>
  <c r="G27" i="5"/>
  <c r="F102" i="2"/>
  <c r="F105" i="2"/>
  <c r="E132" i="2"/>
  <c r="F91" i="2"/>
  <c r="F61" i="2"/>
  <c r="G77" i="2"/>
  <c r="I88" i="2"/>
  <c r="G132" i="2"/>
  <c r="H27" i="5"/>
  <c r="G26" i="5"/>
  <c r="E26" i="5"/>
  <c r="H26" i="5"/>
  <c r="D26" i="5"/>
  <c r="F26" i="5"/>
  <c r="D29" i="5"/>
  <c r="E29" i="5"/>
  <c r="F29" i="5"/>
  <c r="G29" i="5"/>
  <c r="H29" i="5"/>
  <c r="F58" i="2" l="1"/>
  <c r="G126" i="2"/>
  <c r="F126" i="2" s="1"/>
  <c r="K125" i="2"/>
  <c r="D27" i="5"/>
  <c r="F27" i="5"/>
  <c r="G28" i="5"/>
  <c r="G25" i="5" s="1"/>
  <c r="J125" i="2"/>
  <c r="F98" i="2"/>
  <c r="E27" i="5"/>
  <c r="K132" i="2"/>
  <c r="K131" i="2"/>
  <c r="H28" i="5"/>
  <c r="H25" i="5" s="1"/>
  <c r="I130" i="2"/>
  <c r="H130" i="2"/>
  <c r="I125" i="2"/>
  <c r="H125" i="2"/>
  <c r="E130" i="2"/>
  <c r="E125" i="2"/>
  <c r="F77" i="2"/>
  <c r="G76" i="2"/>
  <c r="J132" i="2"/>
  <c r="J130" i="2" s="1"/>
  <c r="I29" i="5"/>
  <c r="I26" i="5"/>
  <c r="K130" i="2" l="1"/>
  <c r="I27" i="5"/>
  <c r="G125" i="2"/>
  <c r="G131" i="2"/>
  <c r="G130" i="2" s="1"/>
  <c r="F76" i="2"/>
  <c r="F132" i="2"/>
  <c r="A24" i="6" l="1"/>
  <c r="A25" i="6" s="1"/>
  <c r="A26" i="6" s="1"/>
  <c r="A27" i="6" s="1"/>
  <c r="A28" i="6" s="1"/>
  <c r="A29" i="6" s="1"/>
  <c r="A30" i="6" s="1"/>
  <c r="A31" i="6" s="1"/>
  <c r="A32" i="6" s="1"/>
  <c r="A33" i="6" s="1"/>
  <c r="H20" i="5"/>
  <c r="G20" i="5"/>
  <c r="F21" i="4" s="1"/>
  <c r="F20" i="5"/>
  <c r="E20" i="5"/>
  <c r="H17" i="5"/>
  <c r="G17" i="5"/>
  <c r="F17" i="5"/>
  <c r="E17" i="5"/>
  <c r="D20" i="5"/>
  <c r="D17" i="5"/>
  <c r="F28" i="5"/>
  <c r="F25" i="5" s="1"/>
  <c r="H19" i="5"/>
  <c r="E19" i="5"/>
  <c r="G18" i="5"/>
  <c r="A34" i="6" l="1"/>
  <c r="A35" i="6" s="1"/>
  <c r="A36" i="6" s="1"/>
  <c r="A37" i="6" s="1"/>
  <c r="A38" i="6" s="1"/>
  <c r="E28" i="5"/>
  <c r="E25" i="5" s="1"/>
  <c r="D28" i="5"/>
  <c r="D25" i="5" s="1"/>
  <c r="D18" i="5"/>
  <c r="C18" i="4"/>
  <c r="F18" i="5"/>
  <c r="E21" i="4"/>
  <c r="I17" i="5"/>
  <c r="G18" i="4"/>
  <c r="E18" i="5"/>
  <c r="E16" i="5" s="1"/>
  <c r="D21" i="4"/>
  <c r="F19" i="5"/>
  <c r="F19" i="4"/>
  <c r="C21" i="4"/>
  <c r="I20" i="5"/>
  <c r="G21" i="4"/>
  <c r="F16" i="5" l="1"/>
  <c r="I25" i="5"/>
  <c r="I28" i="5"/>
  <c r="E19" i="4"/>
  <c r="G19" i="5"/>
  <c r="G16" i="5" s="1"/>
  <c r="H18" i="5"/>
  <c r="H16" i="5" s="1"/>
  <c r="B21" i="4"/>
  <c r="D19" i="4"/>
  <c r="D19" i="5"/>
  <c r="C20" i="4" s="1"/>
  <c r="E18" i="4"/>
  <c r="D20" i="4"/>
  <c r="D18" i="4"/>
  <c r="E20" i="4"/>
  <c r="G19" i="4" l="1"/>
  <c r="I18" i="5"/>
  <c r="D16" i="5"/>
  <c r="I16" i="5" s="1"/>
  <c r="I19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  <c r="F125" i="2" l="1"/>
  <c r="F131" i="2"/>
  <c r="F130" i="2" s="1"/>
</calcChain>
</file>

<file path=xl/sharedStrings.xml><?xml version="1.0" encoding="utf-8"?>
<sst xmlns="http://schemas.openxmlformats.org/spreadsheetml/2006/main" count="660" uniqueCount="222">
  <si>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</si>
  <si>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</si>
  <si>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</si>
  <si>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</si>
  <si>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</si>
  <si>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</si>
  <si>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</si>
  <si>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</si>
  <si>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</si>
  <si>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</si>
  <si>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</si>
  <si>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</si>
  <si>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</si>
  <si>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</si>
  <si>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</si>
  <si>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</si>
  <si>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</si>
  <si>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</si>
  <si>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</si>
  <si>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</si>
  <si>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</si>
  <si>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</si>
  <si>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</si>
  <si>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</si>
  <si>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</si>
  <si>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</si>
  <si>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</si>
  <si>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</si>
  <si>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</si>
  <si>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</si>
  <si>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</si>
  <si>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</si>
  <si>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</si>
  <si>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</si>
  <si>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</si>
  <si>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</si>
  <si>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</si>
  <si>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</si>
  <si>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</si>
  <si>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</si>
  <si>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</si>
  <si>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</si>
  <si>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</si>
  <si>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</si>
  <si>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</si>
  <si>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</si>
  <si>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</si>
  <si>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</si>
  <si>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</si>
  <si>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</si>
  <si>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</si>
  <si>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</si>
  <si>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</si>
  <si>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образования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</si>
  <si>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</si>
  <si>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</si>
  <si>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</si>
  <si>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</si>
  <si>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</si>
  <si>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</si>
  <si>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</si>
  <si>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Качественные услуги – Доля муниципальных (государственных) услуг, по которым нарушены регламентные сроки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</si>
  <si>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</si>
  <si>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</si>
  <si>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</si>
  <si>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</si>
  <si>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</si>
  <si>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</si>
  <si>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</si>
  <si>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</si>
  <si>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</si>
  <si>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</si>
  <si>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</si>
  <si>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</si>
  <si>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</si>
  <si>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</si>
  <si>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</si>
  <si>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Итого, в том числе: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</si>
  <si>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</si>
  <si>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</si>
  <si>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</si>
  <si>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</si>
  <si>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</si>
  <si>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</si>
  <si>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</si>
  <si>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</si>
  <si>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</si>
  <si>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5.1.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</si>
  <si>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</si>
  <si>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</si>
  <si>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</si>
  <si>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</si>
  <si>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</si>
  <si>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</si>
  <si>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</si>
  <si>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</si>
  <si>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</si>
  <si>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</si>
  <si>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</si>
  <si>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</si>
  <si>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</si>
  <si>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</si>
  <si>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</si>
  <si>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</si>
  <si>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</si>
  <si>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</si>
  <si>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</si>
  <si>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</si>
  <si>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</si>
  <si>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</si>
  <si>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 xml:space="preserve">Отраслевой 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</si>
  <si>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</si>
  <si>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</si>
  <si>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</si>
  <si>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</si>
  <si>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</si>
  <si>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</si>
  <si>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</si>
  <si>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</si>
  <si>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</si>
  <si>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</si>
  <si>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</si>
  <si>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</si>
  <si>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</si>
  <si>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</si>
  <si>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</si>
  <si>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</si>
  <si>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</si>
  <si>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</si>
  <si>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</si>
  <si>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</si>
  <si>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</si>
  <si>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Отложенные решения – Доля отложенных решений от числа ответов, предоставленных на портале «Добродел» (два и более раз)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</si>
  <si>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</si>
  <si>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</si>
  <si>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</si>
  <si>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</si>
  <si>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</si>
  <si>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</si>
  <si>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</si>
  <si>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от ___________  № ____________</t>
  </si>
  <si>
    <t>от 31.10.2019г. № 2296"</t>
  </si>
  <si>
    <t>"Приложение к  постановлению Администрации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</si>
  <si>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</si>
  <si>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</si>
  <si>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</si>
  <si>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Основное мероприятие 02. Информационная безопасность</t>
  </si>
  <si>
    <t>Основное мероприятие 03. Цифровое государственное управление</t>
  </si>
  <si>
    <t>Основное мероприятие 04. Цифровая культура</t>
  </si>
  <si>
    <t>03</t>
  </si>
  <si>
    <t>02</t>
  </si>
  <si>
    <t>01,02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</si>
  <si>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</si>
  <si>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</si>
  <si>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Процент проникновения ЕСИА в муниципальном образовании Московской области</t>
  </si>
  <si>
    <t xml:space="preserve">Доля муниципальных общеобразовательных организаций в муниципальном образовании Московской области, подключенных к сети Интернет на скорости:
для общеобразовательных организаций, расположенных в городских населенных пунктах, – не менее 100 Мбит/с;
для общеобразовательных организаций, расположенных в сельских населенных пунктах, – не менее 50 Мбит/с
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</si>
  <si>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
</t>
  </si>
  <si>
    <t>Мероприятие D2.01.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</t>
  </si>
  <si>
    <t>6.2.</t>
  </si>
  <si>
    <t>6.3.</t>
  </si>
  <si>
    <t>6.4.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</si>
  <si>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</si>
  <si>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</si>
  <si>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</si>
  <si>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</si>
  <si>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</si>
  <si>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</si>
  <si>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</si>
  <si>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</si>
  <si>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</si>
  <si>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</si>
  <si>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</si>
  <si>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7.1.</t>
  </si>
  <si>
    <t>Мероприятие 01.01.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</si>
  <si>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</si>
  <si>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</si>
  <si>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</si>
  <si>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</si>
  <si>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</si>
  <si>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</si>
  <si>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</si>
  <si>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</si>
  <si>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</si>
  <si>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</si>
  <si>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01.04. Обеспечение оборудованием и поддержание его работоспособности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</si>
  <si>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</si>
  <si>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</si>
  <si>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</si>
  <si>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</si>
  <si>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</si>
  <si>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</si>
  <si>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Мероприятие D2.01. Обеспечение организаций 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</si>
  <si>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</si>
  <si>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Доля заявителей МФЦ, ожидающих в очереди более 11 минут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</si>
  <si>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</si>
  <si>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</t>
  </si>
  <si>
    <t>Региональный проект «Цифровая образовательная среда»</t>
  </si>
  <si>
    <t>5.2.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</si>
  <si>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</si>
  <si>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Итого, в том числе:
Средства бюджета го Домодедово</t>
  </si>
  <si>
    <t>В пределах средств, предусмотренных на обеспечение деятельности учреждений</t>
  </si>
  <si>
    <t>E4</t>
  </si>
  <si>
    <t>D2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</si>
  <si>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</si>
  <si>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2024г 46,43%</t>
  </si>
  <si>
    <t>Приложение №1 к  постановлению Администрации</t>
  </si>
  <si>
    <t>Приложение №2 к  постановлению Администрации</t>
  </si>
  <si>
    <t>"Приложение №1</t>
  </si>
  <si>
    <t>от 31.10.2019г.  № 2296"</t>
  </si>
  <si>
    <t>Приложение №3 к  постановлению Администрации</t>
  </si>
  <si>
    <t>"Приложение №3 к  муниципальной программе</t>
  </si>
  <si>
    <t>Приложение №4 к  постановлению Администрации</t>
  </si>
  <si>
    <t>"Приложение №4 к  муниципальной программе</t>
  </si>
  <si>
    <t>1.5.</t>
  </si>
  <si>
    <t>"Приложение №2 к  муниципальной программе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</si>
  <si>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</si>
  <si>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2020-2021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</si>
  <si>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</si>
  <si>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6.5.</t>
  </si>
  <si>
    <t>Мероприятие E4.17.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</si>
  <si>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от 22.07.2021  № 1520</t>
  </si>
  <si>
    <t>от 22.07.2021  №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</si>
</sst>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79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164" fontId="2" fillId="2" borderId="0" xfId="0" applyNumberFormat="1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0" fillId="2" borderId="0" xfId="0" applyFill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2" borderId="2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ionovaVA/Desktop/&#1056;&#1086;&#1076;&#1080;&#1086;&#1085;&#1086;&#1074;&#1072;/2.%20&#1052;&#1091;&#1085;&#1080;&#1094;&#1080;&#1087;&#1072;&#1083;&#1100;&#1085;&#1072;&#1103;%20&#1087;&#1088;&#1086;&#1075;&#1088;&#1072;&#1084;&#1084;&#1072;/&#1062;&#1080;&#1092;&#1088;&#1086;&#1074;&#1086;&#1077;%20&#1044;&#1086;&#1084;&#1086;&#1076;&#1077;&#1076;&#1086;&#1074;&#1086;/&#1056;&#1077;&#1076;&#1072;&#1082;&#1094;&#1080;&#1080;%20&#1087;&#1088;&#1086;&#1075;&#1088;&#1072;&#1084;&#1084;&#1099;/&#1062;&#1054;_05_2021%20&#1084;&#1072;&#1081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риложение 1 "/>
      <sheetName val="Приложение 2"/>
      <sheetName val="Приложение 3"/>
      <sheetName val="Приложение 4"/>
    </sheetNames>
    <sheetDataSet>
      <sheetData sheetId="0"/>
      <sheetData sheetId="1"/>
      <sheetData sheetId="2"/>
      <sheetData sheetId="3"/>
      <sheetData sheetId="4">
        <row r="37">
          <cell r="F37">
            <v>862756.10000000009</v>
          </cell>
          <cell r="G37">
            <v>165696</v>
          </cell>
          <cell r="H37">
            <v>178354.7</v>
          </cell>
          <cell r="I37">
            <v>176852.7</v>
          </cell>
          <cell r="J37">
            <v>176852.7</v>
          </cell>
          <cell r="K37">
            <v>165000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8" sqref="A8:G8"/>
    </sheetView>
  </sheetViews>
  <sheetFormatPr defaultColWidth="9.140625" defaultRowHeight="15.75" x14ac:dyDescent="0.25"/>
  <cols>
    <col min="1" max="1" width="42.7109375" style="1" customWidth="1"/>
    <col min="2" max="2" width="24.140625" style="1" customWidth="1"/>
    <col min="3" max="3" width="24.5703125" style="1" customWidth="1"/>
    <col min="4" max="4" width="25.85546875" style="1" customWidth="1"/>
    <col min="5" max="5" width="25.140625" style="1" customWidth="1"/>
    <col min="6" max="6" width="25.85546875" style="1" customWidth="1"/>
    <col min="7" max="7" width="25.7109375" style="1" customWidth="1"/>
    <col min="8" max="16384" width="9.140625" style="1"/>
  </cols>
  <sheetData>
    <row r="1" spans="1:9" x14ac:dyDescent="0.25">
      <c r="F1" s="25" t="s">
        <v>205</v>
      </c>
      <c r="G1" s="24"/>
      <c r="H1" s="24"/>
      <c r="I1" s="24"/>
    </row>
    <row r="2" spans="1:9" x14ac:dyDescent="0.25">
      <c r="F2" s="55" t="s">
        <v>139</v>
      </c>
      <c r="G2" s="24"/>
      <c r="H2" s="24"/>
      <c r="I2" s="24"/>
    </row>
    <row r="3" spans="1:9" x14ac:dyDescent="0.25">
      <c r="F3" s="26" t="s">
        <v>220</v>
      </c>
      <c r="G3" s="27"/>
      <c r="H3" s="24"/>
      <c r="I3" s="24"/>
    </row>
    <row r="4" spans="1:9" s="28" customFormat="1" x14ac:dyDescent="0.25">
      <c r="F4" s="25" t="s">
        <v>142</v>
      </c>
    </row>
    <row r="5" spans="1:9" s="28" customFormat="1" x14ac:dyDescent="0.25">
      <c r="F5" s="55" t="s">
        <v>139</v>
      </c>
    </row>
    <row r="6" spans="1:9" s="28" customFormat="1" x14ac:dyDescent="0.25">
      <c r="F6" s="53" t="s">
        <v>141</v>
      </c>
    </row>
    <row r="7" spans="1:9" x14ac:dyDescent="0.25">
      <c r="A7" s="87" t="s">
        <v>34</v>
      </c>
      <c r="B7" s="88"/>
      <c r="C7" s="88"/>
      <c r="D7" s="88"/>
      <c r="E7" s="88"/>
      <c r="F7" s="88"/>
      <c r="G7" s="88"/>
    </row>
    <row r="8" spans="1:9" ht="15.6" customHeight="1" x14ac:dyDescent="0.25">
      <c r="A8" s="87" t="s">
        <v>68</v>
      </c>
      <c r="B8" s="87"/>
      <c r="C8" s="87"/>
      <c r="D8" s="87"/>
      <c r="E8" s="87"/>
      <c r="F8" s="87"/>
      <c r="G8" s="87"/>
    </row>
    <row r="9" spans="1:9" x14ac:dyDescent="0.25">
      <c r="A9" s="87" t="s">
        <v>22</v>
      </c>
      <c r="B9" s="87"/>
      <c r="C9" s="87"/>
      <c r="D9" s="87"/>
      <c r="E9" s="87"/>
      <c r="F9" s="87"/>
      <c r="G9" s="87"/>
    </row>
    <row r="10" spans="1:9" x14ac:dyDescent="0.25">
      <c r="A10" s="7"/>
      <c r="B10" s="3"/>
      <c r="C10" s="3"/>
      <c r="D10" s="3"/>
      <c r="E10" s="3"/>
      <c r="F10" s="3"/>
      <c r="G10" s="3"/>
    </row>
    <row r="11" spans="1:9" ht="17.25" customHeight="1" x14ac:dyDescent="0.25">
      <c r="A11" s="2" t="s">
        <v>1</v>
      </c>
      <c r="B11" s="94" t="s">
        <v>69</v>
      </c>
      <c r="C11" s="98"/>
      <c r="D11" s="98"/>
      <c r="E11" s="98"/>
      <c r="F11" s="98"/>
      <c r="G11" s="99"/>
    </row>
    <row r="12" spans="1:9" x14ac:dyDescent="0.25">
      <c r="A12" s="2" t="s">
        <v>23</v>
      </c>
      <c r="B12" s="94" t="s">
        <v>70</v>
      </c>
      <c r="C12" s="98"/>
      <c r="D12" s="98"/>
      <c r="E12" s="98"/>
      <c r="F12" s="98"/>
      <c r="G12" s="99"/>
    </row>
    <row r="13" spans="1:9" ht="74.25" customHeight="1" x14ac:dyDescent="0.25">
      <c r="A13" s="2" t="s">
        <v>0</v>
      </c>
      <c r="B13" s="91" t="s">
        <v>111</v>
      </c>
      <c r="C13" s="92"/>
      <c r="D13" s="92"/>
      <c r="E13" s="92"/>
      <c r="F13" s="92"/>
      <c r="G13" s="93"/>
    </row>
    <row r="14" spans="1:9" ht="33" customHeight="1" x14ac:dyDescent="0.25">
      <c r="A14" s="100" t="s">
        <v>2</v>
      </c>
      <c r="B14" s="94" t="s">
        <v>112</v>
      </c>
      <c r="C14" s="95"/>
      <c r="D14" s="95"/>
      <c r="E14" s="95"/>
      <c r="F14" s="95"/>
      <c r="G14" s="96"/>
    </row>
    <row r="15" spans="1:9" ht="36" customHeight="1" x14ac:dyDescent="0.25">
      <c r="A15" s="101"/>
      <c r="B15" s="94" t="s">
        <v>113</v>
      </c>
      <c r="C15" s="95"/>
      <c r="D15" s="95"/>
      <c r="E15" s="95"/>
      <c r="F15" s="95"/>
      <c r="G15" s="96"/>
    </row>
    <row r="16" spans="1:9" ht="19.5" customHeight="1" x14ac:dyDescent="0.25">
      <c r="A16" s="89" t="s">
        <v>16</v>
      </c>
      <c r="B16" s="97" t="s">
        <v>25</v>
      </c>
      <c r="C16" s="97"/>
      <c r="D16" s="97"/>
      <c r="E16" s="97"/>
      <c r="F16" s="97"/>
      <c r="G16" s="97"/>
    </row>
    <row r="17" spans="1:7" ht="34.5" customHeight="1" x14ac:dyDescent="0.25">
      <c r="A17" s="90"/>
      <c r="B17" s="12" t="s">
        <v>3</v>
      </c>
      <c r="C17" s="17">
        <v>2020</v>
      </c>
      <c r="D17" s="17">
        <v>2021</v>
      </c>
      <c r="E17" s="17">
        <v>2022</v>
      </c>
      <c r="F17" s="17">
        <v>2023</v>
      </c>
      <c r="G17" s="17">
        <v>2024</v>
      </c>
    </row>
    <row r="18" spans="1:7" ht="21.75" customHeight="1" x14ac:dyDescent="0.25">
      <c r="A18" s="2" t="s">
        <v>4</v>
      </c>
      <c r="B18" s="61">
        <f>SUM(C18:G18)</f>
        <v>28933.96</v>
      </c>
      <c r="C18" s="61">
        <f>'Приложение 1 '!D17+'Приложение 1 '!D26</f>
        <v>0</v>
      </c>
      <c r="D18" s="61">
        <f>'Приложение 1 '!E17+'Приложение 1 '!E26</f>
        <v>12765.689999999999</v>
      </c>
      <c r="E18" s="61">
        <f>'Приложение 1 '!F17+'Приложение 1 '!F26</f>
        <v>16168.27</v>
      </c>
      <c r="F18" s="61">
        <f>'Приложение 1 '!G17+'Приложение 1 '!G26</f>
        <v>0</v>
      </c>
      <c r="G18" s="61">
        <f>'Приложение 1 '!H17+'Приложение 1 '!H26</f>
        <v>0</v>
      </c>
    </row>
    <row r="19" spans="1:7" ht="20.25" customHeight="1" x14ac:dyDescent="0.25">
      <c r="A19" s="2" t="s">
        <v>10</v>
      </c>
      <c r="B19" s="61">
        <f t="shared" ref="B19:B21" si="0">SUM(C19:G19)</f>
        <v>35836.550000000003</v>
      </c>
      <c r="C19" s="61">
        <f>'Приложение 1 '!D18+'Приложение 1 '!D27</f>
        <v>10451</v>
      </c>
      <c r="D19" s="61">
        <f>'Приложение 1 '!E18+'Приложение 1 '!E27</f>
        <v>4843.7300000000005</v>
      </c>
      <c r="E19" s="61">
        <f>'Приложение 1 '!F18+'Приложение 1 '!F27</f>
        <v>20541.82</v>
      </c>
      <c r="F19" s="61">
        <f>'Приложение 1 '!G18+'Приложение 1 '!G27</f>
        <v>0</v>
      </c>
      <c r="G19" s="61">
        <f>'Приложение 1 '!H18+'Приложение 1 '!H27</f>
        <v>0</v>
      </c>
    </row>
    <row r="20" spans="1:7" ht="34.5" customHeight="1" x14ac:dyDescent="0.25">
      <c r="A20" s="2" t="s">
        <v>21</v>
      </c>
      <c r="B20" s="61">
        <f t="shared" si="0"/>
        <v>971570.96</v>
      </c>
      <c r="C20" s="61">
        <f>'Приложение 1 '!D19+'Приложение 1 '!D28</f>
        <v>187771.3</v>
      </c>
      <c r="D20" s="61">
        <f>'Приложение 1 '!E19+'Приложение 1 '!E28</f>
        <v>198175.72</v>
      </c>
      <c r="E20" s="61">
        <f>'Приложение 1 '!F19+'Приложение 1 '!F28</f>
        <v>204461.24000000002</v>
      </c>
      <c r="F20" s="61">
        <f>'Приложение 1 '!G19+'Приложение 1 '!G28</f>
        <v>196567.7</v>
      </c>
      <c r="G20" s="61">
        <f>'Приложение 1 '!H19+'Приложение 1 '!H28</f>
        <v>184595</v>
      </c>
    </row>
    <row r="21" spans="1:7" ht="19.5" customHeight="1" x14ac:dyDescent="0.25">
      <c r="A21" s="2" t="s">
        <v>30</v>
      </c>
      <c r="B21" s="61">
        <f t="shared" si="0"/>
        <v>0</v>
      </c>
      <c r="C21" s="61">
        <f>'Приложение 1 '!D20+'Приложение 1 '!D29</f>
        <v>0</v>
      </c>
      <c r="D21" s="61">
        <f>'Приложение 1 '!E20+'Приложение 1 '!E29</f>
        <v>0</v>
      </c>
      <c r="E21" s="61">
        <f>'Приложение 1 '!F20+'Приложение 1 '!F29</f>
        <v>0</v>
      </c>
      <c r="F21" s="61">
        <f>'Приложение 1 '!G20+'Приложение 1 '!G29</f>
        <v>0</v>
      </c>
      <c r="G21" s="61">
        <f>'Приложение 1 '!H20+'Приложение 1 '!H29</f>
        <v>0</v>
      </c>
    </row>
    <row r="22" spans="1:7" ht="23.25" customHeight="1" x14ac:dyDescent="0.25">
      <c r="A22" s="2" t="s">
        <v>17</v>
      </c>
      <c r="B22" s="61">
        <f>SUM(B18:B21)</f>
        <v>1036341.47</v>
      </c>
      <c r="C22" s="61">
        <f t="shared" ref="C22" si="1">SUM(C18:C21)</f>
        <v>198222.3</v>
      </c>
      <c r="D22" s="61">
        <f t="shared" ref="D22:G22" si="2">SUM(D18:D21)</f>
        <v>215785.14</v>
      </c>
      <c r="E22" s="61">
        <f t="shared" si="2"/>
        <v>241171.33000000002</v>
      </c>
      <c r="F22" s="61">
        <f t="shared" si="2"/>
        <v>196567.7</v>
      </c>
      <c r="G22" s="61">
        <f t="shared" si="2"/>
        <v>184595</v>
      </c>
    </row>
    <row r="23" spans="1:7" x14ac:dyDescent="0.25">
      <c r="B23" s="13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topLeftCell="A19" zoomScale="85" zoomScaleSheetLayoutView="85" workbookViewId="0">
      <selection activeCell="C10" sqref="C10"/>
    </sheetView>
  </sheetViews>
  <sheetFormatPr defaultColWidth="9.140625" defaultRowHeight="15.75" x14ac:dyDescent="0.25"/>
  <cols>
    <col min="1" max="1" width="66.140625" style="55" customWidth="1"/>
    <col min="2" max="2" width="25" style="11" customWidth="1"/>
    <col min="3" max="3" width="32.140625" style="1" customWidth="1"/>
    <col min="4" max="4" width="17.5703125" style="11" customWidth="1"/>
    <col min="5" max="5" width="18.28515625" style="11" customWidth="1"/>
    <col min="6" max="6" width="17.42578125" style="11" customWidth="1"/>
    <col min="7" max="7" width="16.140625" style="11" customWidth="1"/>
    <col min="8" max="8" width="16.28515625" style="11" customWidth="1"/>
    <col min="9" max="9" width="18.85546875" style="11" customWidth="1"/>
    <col min="10" max="10" width="0.140625" style="63" hidden="1" customWidth="1"/>
    <col min="11" max="11" width="11.7109375" style="63" customWidth="1"/>
    <col min="12" max="16384" width="9.140625" style="63"/>
  </cols>
  <sheetData>
    <row r="1" spans="1:9" x14ac:dyDescent="0.25">
      <c r="F1" s="25" t="s">
        <v>206</v>
      </c>
      <c r="G1" s="63"/>
    </row>
    <row r="2" spans="1:9" x14ac:dyDescent="0.25">
      <c r="F2" s="55" t="s">
        <v>139</v>
      </c>
      <c r="G2" s="63"/>
    </row>
    <row r="3" spans="1:9" x14ac:dyDescent="0.25">
      <c r="F3" s="26" t="s">
        <v>221</v>
      </c>
      <c r="G3" s="26">
        <v>1520</v>
      </c>
    </row>
    <row r="4" spans="1:9" x14ac:dyDescent="0.25">
      <c r="C4" s="71"/>
      <c r="F4" s="25" t="s">
        <v>207</v>
      </c>
      <c r="G4" s="63"/>
    </row>
    <row r="5" spans="1:9" x14ac:dyDescent="0.25">
      <c r="C5" s="71"/>
      <c r="F5" s="55" t="s">
        <v>135</v>
      </c>
      <c r="G5" s="63"/>
    </row>
    <row r="6" spans="1:9" x14ac:dyDescent="0.25">
      <c r="C6" s="71"/>
      <c r="F6" s="55" t="s">
        <v>134</v>
      </c>
      <c r="G6" s="63"/>
    </row>
    <row r="7" spans="1:9" x14ac:dyDescent="0.25">
      <c r="C7" s="71"/>
      <c r="F7" s="55" t="s">
        <v>133</v>
      </c>
      <c r="G7" s="63"/>
    </row>
    <row r="8" spans="1:9" x14ac:dyDescent="0.25">
      <c r="C8" s="71"/>
      <c r="F8" s="55" t="s">
        <v>138</v>
      </c>
      <c r="G8" s="63"/>
    </row>
    <row r="9" spans="1:9" x14ac:dyDescent="0.25">
      <c r="C9" s="71"/>
      <c r="F9" s="55" t="s">
        <v>139</v>
      </c>
      <c r="G9" s="63"/>
    </row>
    <row r="10" spans="1:9" x14ac:dyDescent="0.25">
      <c r="C10" s="71"/>
      <c r="F10" s="26" t="s">
        <v>208</v>
      </c>
      <c r="G10" s="63"/>
    </row>
    <row r="11" spans="1:9" ht="21.6" customHeight="1" x14ac:dyDescent="0.25">
      <c r="A11" s="69"/>
      <c r="B11" s="69"/>
      <c r="C11" s="69"/>
      <c r="D11" s="69"/>
      <c r="E11" s="70"/>
      <c r="F11" s="70"/>
      <c r="G11" s="70"/>
      <c r="H11" s="70"/>
      <c r="I11" s="70"/>
    </row>
    <row r="12" spans="1:9" ht="38.25" customHeight="1" x14ac:dyDescent="0.25">
      <c r="A12" s="105" t="s">
        <v>115</v>
      </c>
      <c r="B12" s="105"/>
      <c r="C12" s="105"/>
      <c r="D12" s="105"/>
      <c r="E12" s="105"/>
      <c r="F12" s="105"/>
      <c r="G12" s="105"/>
      <c r="H12" s="105"/>
      <c r="I12" s="105"/>
    </row>
    <row r="13" spans="1:9" ht="23.25" customHeight="1" x14ac:dyDescent="0.2">
      <c r="A13" s="59" t="s">
        <v>24</v>
      </c>
      <c r="B13" s="102" t="s">
        <v>46</v>
      </c>
      <c r="C13" s="103"/>
      <c r="D13" s="103"/>
      <c r="E13" s="103"/>
      <c r="F13" s="103"/>
      <c r="G13" s="103"/>
      <c r="H13" s="103"/>
      <c r="I13" s="104"/>
    </row>
    <row r="14" spans="1:9" ht="22.5" customHeight="1" x14ac:dyDescent="0.2">
      <c r="A14" s="89" t="s">
        <v>18</v>
      </c>
      <c r="B14" s="110" t="s">
        <v>19</v>
      </c>
      <c r="C14" s="110" t="s">
        <v>6</v>
      </c>
      <c r="D14" s="102" t="s">
        <v>25</v>
      </c>
      <c r="E14" s="103"/>
      <c r="F14" s="103"/>
      <c r="G14" s="103"/>
      <c r="H14" s="103"/>
      <c r="I14" s="104"/>
    </row>
    <row r="15" spans="1:9" ht="79.5" customHeight="1" x14ac:dyDescent="0.2">
      <c r="A15" s="112"/>
      <c r="B15" s="111"/>
      <c r="C15" s="111"/>
      <c r="D15" s="32" t="s">
        <v>119</v>
      </c>
      <c r="E15" s="32" t="s">
        <v>120</v>
      </c>
      <c r="F15" s="32" t="s">
        <v>121</v>
      </c>
      <c r="G15" s="32" t="s">
        <v>122</v>
      </c>
      <c r="H15" s="32" t="s">
        <v>123</v>
      </c>
      <c r="I15" s="58" t="s">
        <v>5</v>
      </c>
    </row>
    <row r="16" spans="1:9" ht="39" customHeight="1" x14ac:dyDescent="0.2">
      <c r="A16" s="112"/>
      <c r="B16" s="110" t="s">
        <v>71</v>
      </c>
      <c r="C16" s="57" t="s">
        <v>20</v>
      </c>
      <c r="D16" s="62">
        <f>SUM(D17:D20)</f>
        <v>172716</v>
      </c>
      <c r="E16" s="62">
        <f t="shared" ref="E16:H16" si="0">SUM(E17:E20)</f>
        <v>178575.7</v>
      </c>
      <c r="F16" s="62">
        <f t="shared" si="0"/>
        <v>176852.7</v>
      </c>
      <c r="G16" s="62">
        <f t="shared" si="0"/>
        <v>176852.7</v>
      </c>
      <c r="H16" s="62">
        <f t="shared" si="0"/>
        <v>165000</v>
      </c>
      <c r="I16" s="56">
        <f>SUM(D16:H16)</f>
        <v>869997.10000000009</v>
      </c>
    </row>
    <row r="17" spans="1:9" ht="31.5" x14ac:dyDescent="0.2">
      <c r="A17" s="112"/>
      <c r="B17" s="113"/>
      <c r="C17" s="2" t="s">
        <v>4</v>
      </c>
      <c r="D17" s="62">
        <f>'Приложение 4'!G55</f>
        <v>0</v>
      </c>
      <c r="E17" s="62">
        <f>'Приложение 4'!H55</f>
        <v>0</v>
      </c>
      <c r="F17" s="62">
        <f>'Приложение 4'!I55</f>
        <v>0</v>
      </c>
      <c r="G17" s="62">
        <f>'Приложение 4'!J55</f>
        <v>0</v>
      </c>
      <c r="H17" s="62">
        <f>'Приложение 4'!K55</f>
        <v>0</v>
      </c>
      <c r="I17" s="56">
        <f t="shared" ref="I17:I20" si="1">SUM(D17:H17)</f>
        <v>0</v>
      </c>
    </row>
    <row r="18" spans="1:9" ht="31.5" x14ac:dyDescent="0.2">
      <c r="A18" s="112"/>
      <c r="B18" s="113"/>
      <c r="C18" s="2" t="s">
        <v>10</v>
      </c>
      <c r="D18" s="62">
        <f>'Приложение 4'!G54</f>
        <v>6062</v>
      </c>
      <c r="E18" s="62">
        <f>'Приложение 4'!H54</f>
        <v>143</v>
      </c>
      <c r="F18" s="62">
        <f>'Приложение 4'!I54</f>
        <v>0</v>
      </c>
      <c r="G18" s="62">
        <f>'Приложение 4'!J54</f>
        <v>0</v>
      </c>
      <c r="H18" s="62">
        <f>'Приложение 4'!K54</f>
        <v>0</v>
      </c>
      <c r="I18" s="56">
        <f t="shared" si="1"/>
        <v>6205</v>
      </c>
    </row>
    <row r="19" spans="1:9" ht="61.5" customHeight="1" x14ac:dyDescent="0.2">
      <c r="A19" s="112"/>
      <c r="B19" s="113"/>
      <c r="C19" s="2" t="s">
        <v>21</v>
      </c>
      <c r="D19" s="62">
        <f>'Приложение 4'!G53</f>
        <v>166654</v>
      </c>
      <c r="E19" s="62">
        <f>'Приложение 4'!H53</f>
        <v>178432.7</v>
      </c>
      <c r="F19" s="62">
        <f>'Приложение 4'!I53</f>
        <v>176852.7</v>
      </c>
      <c r="G19" s="62">
        <f>'Приложение 4'!J53</f>
        <v>176852.7</v>
      </c>
      <c r="H19" s="62">
        <f>'Приложение 4'!K53</f>
        <v>165000</v>
      </c>
      <c r="I19" s="56">
        <f t="shared" si="1"/>
        <v>863792.10000000009</v>
      </c>
    </row>
    <row r="20" spans="1:9" ht="37.5" customHeight="1" x14ac:dyDescent="0.2">
      <c r="A20" s="90"/>
      <c r="B20" s="111"/>
      <c r="C20" s="2" t="s">
        <v>30</v>
      </c>
      <c r="D20" s="62">
        <f>'Приложение 4'!G56</f>
        <v>0</v>
      </c>
      <c r="E20" s="62">
        <f>'Приложение 4'!H56</f>
        <v>0</v>
      </c>
      <c r="F20" s="62">
        <f>'Приложение 4'!I56</f>
        <v>0</v>
      </c>
      <c r="G20" s="62">
        <f>'Приложение 4'!J56</f>
        <v>0</v>
      </c>
      <c r="H20" s="62">
        <f>'Приложение 4'!K56</f>
        <v>0</v>
      </c>
      <c r="I20" s="56">
        <f t="shared" si="1"/>
        <v>0</v>
      </c>
    </row>
    <row r="21" spans="1:9" ht="50.25" customHeight="1" x14ac:dyDescent="0.25">
      <c r="A21" s="107" t="s">
        <v>114</v>
      </c>
      <c r="B21" s="108"/>
      <c r="C21" s="108"/>
      <c r="D21" s="108"/>
      <c r="E21" s="108"/>
      <c r="F21" s="108"/>
      <c r="G21" s="108"/>
      <c r="H21" s="108"/>
      <c r="I21" s="109"/>
    </row>
    <row r="22" spans="1:9" x14ac:dyDescent="0.2">
      <c r="A22" s="59" t="s">
        <v>24</v>
      </c>
      <c r="B22" s="102" t="s">
        <v>70</v>
      </c>
      <c r="C22" s="103"/>
      <c r="D22" s="103"/>
      <c r="E22" s="103"/>
      <c r="F22" s="103"/>
      <c r="G22" s="103"/>
      <c r="H22" s="103"/>
      <c r="I22" s="104"/>
    </row>
    <row r="23" spans="1:9" ht="18" customHeight="1" x14ac:dyDescent="0.2">
      <c r="A23" s="106" t="s">
        <v>18</v>
      </c>
      <c r="B23" s="97" t="s">
        <v>19</v>
      </c>
      <c r="C23" s="97" t="s">
        <v>6</v>
      </c>
      <c r="D23" s="97" t="s">
        <v>25</v>
      </c>
      <c r="E23" s="97"/>
      <c r="F23" s="97"/>
      <c r="G23" s="97"/>
      <c r="H23" s="97"/>
      <c r="I23" s="97"/>
    </row>
    <row r="24" spans="1:9" ht="71.25" customHeight="1" x14ac:dyDescent="0.2">
      <c r="A24" s="106"/>
      <c r="B24" s="97"/>
      <c r="C24" s="97"/>
      <c r="D24" s="32" t="s">
        <v>119</v>
      </c>
      <c r="E24" s="32" t="s">
        <v>120</v>
      </c>
      <c r="F24" s="32" t="s">
        <v>121</v>
      </c>
      <c r="G24" s="32" t="s">
        <v>122</v>
      </c>
      <c r="H24" s="32" t="s">
        <v>123</v>
      </c>
      <c r="I24" s="58" t="s">
        <v>5</v>
      </c>
    </row>
    <row r="25" spans="1:9" ht="31.5" x14ac:dyDescent="0.2">
      <c r="A25" s="106"/>
      <c r="B25" s="97" t="s">
        <v>71</v>
      </c>
      <c r="C25" s="59" t="s">
        <v>20</v>
      </c>
      <c r="D25" s="56">
        <f>SUM(D26:D29)</f>
        <v>25506.299999999996</v>
      </c>
      <c r="E25" s="56">
        <f t="shared" ref="E25:H25" si="2">SUM(E26:E29)</f>
        <v>37209.440000000002</v>
      </c>
      <c r="F25" s="56">
        <f t="shared" si="2"/>
        <v>64318.63</v>
      </c>
      <c r="G25" s="56">
        <f t="shared" si="2"/>
        <v>19715</v>
      </c>
      <c r="H25" s="56">
        <f t="shared" si="2"/>
        <v>19595</v>
      </c>
      <c r="I25" s="56">
        <f>SUM(D25:H25)</f>
        <v>166344.37</v>
      </c>
    </row>
    <row r="26" spans="1:9" ht="31.5" x14ac:dyDescent="0.2">
      <c r="A26" s="106"/>
      <c r="B26" s="97"/>
      <c r="C26" s="2" t="s">
        <v>4</v>
      </c>
      <c r="D26" s="56">
        <f>'Приложение 4'!G128</f>
        <v>0</v>
      </c>
      <c r="E26" s="56">
        <f>'Приложение 4'!H128</f>
        <v>12765.689999999999</v>
      </c>
      <c r="F26" s="56">
        <f>'Приложение 4'!I128</f>
        <v>16168.27</v>
      </c>
      <c r="G26" s="56">
        <f>'Приложение 4'!J128</f>
        <v>0</v>
      </c>
      <c r="H26" s="56">
        <f>'Приложение 4'!K128</f>
        <v>0</v>
      </c>
      <c r="I26" s="56">
        <f t="shared" ref="I26:I29" si="3">SUM(D26:H26)</f>
        <v>28933.96</v>
      </c>
    </row>
    <row r="27" spans="1:9" ht="31.5" x14ac:dyDescent="0.2">
      <c r="A27" s="106"/>
      <c r="B27" s="97"/>
      <c r="C27" s="2" t="s">
        <v>10</v>
      </c>
      <c r="D27" s="56">
        <f>'Приложение 4'!G127</f>
        <v>4389</v>
      </c>
      <c r="E27" s="56">
        <f>'Приложение 4'!H127</f>
        <v>4700.7300000000005</v>
      </c>
      <c r="F27" s="56">
        <f>'Приложение 4'!I127</f>
        <v>20541.82</v>
      </c>
      <c r="G27" s="56">
        <f>'Приложение 4'!J127</f>
        <v>0</v>
      </c>
      <c r="H27" s="56">
        <f>'Приложение 4'!K127</f>
        <v>0</v>
      </c>
      <c r="I27" s="56">
        <f t="shared" si="3"/>
        <v>29631.55</v>
      </c>
    </row>
    <row r="28" spans="1:9" ht="31.5" x14ac:dyDescent="0.2">
      <c r="A28" s="106"/>
      <c r="B28" s="97"/>
      <c r="C28" s="2" t="s">
        <v>21</v>
      </c>
      <c r="D28" s="56">
        <f>'Приложение 4'!G126</f>
        <v>21117.299999999996</v>
      </c>
      <c r="E28" s="56">
        <f>'Приложение 4'!H126</f>
        <v>19743.02</v>
      </c>
      <c r="F28" s="56">
        <f>'Приложение 4'!I126</f>
        <v>27608.54</v>
      </c>
      <c r="G28" s="56">
        <f>'Приложение 4'!J126</f>
        <v>19715</v>
      </c>
      <c r="H28" s="56">
        <f>'Приложение 4'!K126</f>
        <v>19595</v>
      </c>
      <c r="I28" s="56">
        <f t="shared" si="3"/>
        <v>107778.85999999999</v>
      </c>
    </row>
    <row r="29" spans="1:9" x14ac:dyDescent="0.2">
      <c r="A29" s="106"/>
      <c r="B29" s="97"/>
      <c r="C29" s="2" t="s">
        <v>30</v>
      </c>
      <c r="D29" s="56">
        <f>'Приложение 4'!G129</f>
        <v>0</v>
      </c>
      <c r="E29" s="56">
        <f>'Приложение 4'!H129</f>
        <v>0</v>
      </c>
      <c r="F29" s="56">
        <f>'Приложение 4'!I129</f>
        <v>0</v>
      </c>
      <c r="G29" s="56">
        <f>'Приложение 4'!J129</f>
        <v>0</v>
      </c>
      <c r="H29" s="56">
        <f>'Приложение 4'!K129</f>
        <v>0</v>
      </c>
      <c r="I29" s="56">
        <f t="shared" si="3"/>
        <v>0</v>
      </c>
    </row>
  </sheetData>
  <mergeCells count="14">
    <mergeCell ref="B13:I13"/>
    <mergeCell ref="A12:I12"/>
    <mergeCell ref="A23:A29"/>
    <mergeCell ref="B23:B24"/>
    <mergeCell ref="C23:C24"/>
    <mergeCell ref="D23:I23"/>
    <mergeCell ref="B25:B29"/>
    <mergeCell ref="A21:I21"/>
    <mergeCell ref="B22:I22"/>
    <mergeCell ref="B14:B15"/>
    <mergeCell ref="C14:C15"/>
    <mergeCell ref="A14:A20"/>
    <mergeCell ref="B16:B20"/>
    <mergeCell ref="D14:I14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topLeftCell="A28" zoomScale="55" zoomScaleSheetLayoutView="55" workbookViewId="0">
      <selection activeCell="A28" sqref="A1:XFD1048576"/>
    </sheetView>
  </sheetViews>
  <sheetFormatPr defaultColWidth="9.140625" defaultRowHeight="105" customHeight="1" x14ac:dyDescent="0.2"/>
  <cols>
    <col min="1" max="1" width="9.42578125" style="4" customWidth="1"/>
    <col min="2" max="2" width="59.28515625" style="5" customWidth="1"/>
    <col min="3" max="3" width="17.140625" style="4" customWidth="1"/>
    <col min="4" max="4" width="12.5703125" style="4" customWidth="1"/>
    <col min="5" max="5" width="17" style="5" customWidth="1"/>
    <col min="6" max="6" width="16.28515625" style="5" customWidth="1"/>
    <col min="7" max="7" width="15.85546875" style="5" customWidth="1"/>
    <col min="8" max="8" width="15.7109375" style="5" customWidth="1"/>
    <col min="9" max="9" width="17.28515625" style="5" customWidth="1"/>
    <col min="10" max="10" width="18" style="5" customWidth="1"/>
    <col min="11" max="11" width="19.5703125" style="5" customWidth="1"/>
    <col min="12" max="12" width="0.28515625" style="31" customWidth="1"/>
    <col min="13" max="16384" width="9.140625" style="31"/>
  </cols>
  <sheetData>
    <row r="1" spans="1:12" ht="15.75" x14ac:dyDescent="0.2">
      <c r="G1" s="31"/>
      <c r="I1" s="35" t="s">
        <v>209</v>
      </c>
    </row>
    <row r="2" spans="1:12" ht="15.75" x14ac:dyDescent="0.2">
      <c r="G2" s="31"/>
      <c r="I2" s="34" t="s">
        <v>139</v>
      </c>
    </row>
    <row r="3" spans="1:12" ht="15.75" x14ac:dyDescent="0.2">
      <c r="G3" s="31"/>
      <c r="I3" s="36" t="s">
        <v>140</v>
      </c>
    </row>
    <row r="4" spans="1:12" ht="15.75" x14ac:dyDescent="0.2">
      <c r="G4" s="31"/>
      <c r="I4" s="35" t="s">
        <v>214</v>
      </c>
    </row>
    <row r="5" spans="1:12" ht="15.75" x14ac:dyDescent="0.2">
      <c r="G5" s="31"/>
      <c r="I5" s="34" t="s">
        <v>134</v>
      </c>
    </row>
    <row r="6" spans="1:12" ht="15.75" x14ac:dyDescent="0.2">
      <c r="G6" s="31"/>
      <c r="I6" s="34" t="s">
        <v>133</v>
      </c>
    </row>
    <row r="7" spans="1:12" s="45" customFormat="1" ht="11.25" x14ac:dyDescent="0.2">
      <c r="A7" s="44"/>
      <c r="I7" s="34" t="s">
        <v>138</v>
      </c>
      <c r="L7" s="44"/>
    </row>
    <row r="8" spans="1:12" s="45" customFormat="1" ht="11.25" x14ac:dyDescent="0.2">
      <c r="A8" s="44"/>
      <c r="I8" s="34" t="s">
        <v>139</v>
      </c>
      <c r="L8" s="44"/>
    </row>
    <row r="9" spans="1:12" s="45" customFormat="1" ht="11.25" x14ac:dyDescent="0.2">
      <c r="A9" s="44"/>
      <c r="I9" s="36" t="s">
        <v>208</v>
      </c>
      <c r="L9" s="44"/>
    </row>
    <row r="10" spans="1:12" s="43" customFormat="1" ht="45.75" customHeight="1" x14ac:dyDescent="0.2">
      <c r="A10" s="114" t="s">
        <v>72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2" ht="40.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105" customHeight="1" x14ac:dyDescent="0.2">
      <c r="A12" s="115" t="s">
        <v>7</v>
      </c>
      <c r="B12" s="115" t="s">
        <v>26</v>
      </c>
      <c r="C12" s="119" t="s">
        <v>31</v>
      </c>
      <c r="D12" s="115" t="s">
        <v>15</v>
      </c>
      <c r="E12" s="115" t="s">
        <v>75</v>
      </c>
      <c r="F12" s="115" t="s">
        <v>8</v>
      </c>
      <c r="G12" s="115"/>
      <c r="H12" s="115"/>
      <c r="I12" s="115"/>
      <c r="J12" s="115"/>
      <c r="K12" s="115"/>
    </row>
    <row r="13" spans="1:12" ht="105" customHeight="1" x14ac:dyDescent="0.2">
      <c r="A13" s="115"/>
      <c r="B13" s="115"/>
      <c r="C13" s="119"/>
      <c r="D13" s="115"/>
      <c r="E13" s="115"/>
      <c r="F13" s="32" t="s">
        <v>119</v>
      </c>
      <c r="G13" s="32" t="s">
        <v>120</v>
      </c>
      <c r="H13" s="32" t="s">
        <v>121</v>
      </c>
      <c r="I13" s="32" t="s">
        <v>122</v>
      </c>
      <c r="J13" s="32" t="s">
        <v>123</v>
      </c>
      <c r="K13" s="73" t="s">
        <v>27</v>
      </c>
    </row>
    <row r="14" spans="1:12" ht="56.25" customHeight="1" x14ac:dyDescent="0.2">
      <c r="A14" s="73">
        <v>1</v>
      </c>
      <c r="B14" s="73">
        <v>2</v>
      </c>
      <c r="C14" s="73">
        <v>3</v>
      </c>
      <c r="D14" s="73">
        <v>4</v>
      </c>
      <c r="E14" s="73">
        <v>5</v>
      </c>
      <c r="F14" s="73">
        <v>6</v>
      </c>
      <c r="G14" s="73">
        <v>7</v>
      </c>
      <c r="H14" s="73">
        <v>8</v>
      </c>
      <c r="I14" s="73">
        <v>9</v>
      </c>
      <c r="J14" s="73">
        <v>10</v>
      </c>
      <c r="K14" s="73">
        <v>11</v>
      </c>
    </row>
    <row r="15" spans="1:12" ht="105" customHeight="1" x14ac:dyDescent="0.2">
      <c r="A15" s="120" t="s">
        <v>116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2"/>
    </row>
    <row r="16" spans="1:12" ht="84" customHeight="1" x14ac:dyDescent="0.2">
      <c r="A16" s="19" t="s">
        <v>43</v>
      </c>
      <c r="B16" s="20" t="s">
        <v>124</v>
      </c>
      <c r="C16" s="18" t="s">
        <v>67</v>
      </c>
      <c r="D16" s="18" t="s">
        <v>58</v>
      </c>
      <c r="E16" s="18">
        <v>100</v>
      </c>
      <c r="F16" s="18">
        <v>100</v>
      </c>
      <c r="G16" s="18">
        <v>100</v>
      </c>
      <c r="H16" s="18">
        <v>100</v>
      </c>
      <c r="I16" s="18">
        <v>100</v>
      </c>
      <c r="J16" s="18">
        <v>100</v>
      </c>
      <c r="K16" s="19" t="s">
        <v>149</v>
      </c>
    </row>
    <row r="17" spans="1:11" ht="91.5" customHeight="1" x14ac:dyDescent="0.2">
      <c r="A17" s="19" t="s">
        <v>44</v>
      </c>
      <c r="B17" s="20" t="s">
        <v>125</v>
      </c>
      <c r="C17" s="18" t="s">
        <v>67</v>
      </c>
      <c r="D17" s="18" t="s">
        <v>58</v>
      </c>
      <c r="E17" s="18">
        <v>95.6</v>
      </c>
      <c r="F17" s="18">
        <v>94.6</v>
      </c>
      <c r="G17" s="18">
        <v>95.6</v>
      </c>
      <c r="H17" s="18">
        <v>95.6</v>
      </c>
      <c r="I17" s="18">
        <v>95.6</v>
      </c>
      <c r="J17" s="18">
        <v>95.6</v>
      </c>
      <c r="K17" s="19" t="s">
        <v>151</v>
      </c>
    </row>
    <row r="18" spans="1:11" ht="78.75" customHeight="1" x14ac:dyDescent="0.2">
      <c r="A18" s="19" t="s">
        <v>45</v>
      </c>
      <c r="B18" s="20" t="s">
        <v>126</v>
      </c>
      <c r="C18" s="18" t="s">
        <v>67</v>
      </c>
      <c r="D18" s="18" t="s">
        <v>108</v>
      </c>
      <c r="E18" s="18">
        <v>2.5</v>
      </c>
      <c r="F18" s="18">
        <v>11.5</v>
      </c>
      <c r="G18" s="18">
        <v>2.5</v>
      </c>
      <c r="H18" s="18">
        <v>2.5</v>
      </c>
      <c r="I18" s="18">
        <v>2.5</v>
      </c>
      <c r="J18" s="18">
        <v>2.5</v>
      </c>
      <c r="K18" s="19" t="s">
        <v>150</v>
      </c>
    </row>
    <row r="19" spans="1:11" ht="78.75" customHeight="1" x14ac:dyDescent="0.2">
      <c r="A19" s="19" t="s">
        <v>47</v>
      </c>
      <c r="B19" s="20" t="s">
        <v>193</v>
      </c>
      <c r="C19" s="18" t="s">
        <v>57</v>
      </c>
      <c r="D19" s="18" t="s">
        <v>58</v>
      </c>
      <c r="E19" s="18" t="s">
        <v>51</v>
      </c>
      <c r="F19" s="18" t="s">
        <v>51</v>
      </c>
      <c r="G19" s="18">
        <v>0</v>
      </c>
      <c r="H19" s="18">
        <v>0</v>
      </c>
      <c r="I19" s="18">
        <v>0</v>
      </c>
      <c r="J19" s="18">
        <v>0</v>
      </c>
      <c r="K19" s="19" t="s">
        <v>150</v>
      </c>
    </row>
    <row r="20" spans="1:11" ht="72" customHeight="1" x14ac:dyDescent="0.2">
      <c r="A20" s="19" t="s">
        <v>41</v>
      </c>
      <c r="B20" s="20" t="s">
        <v>109</v>
      </c>
      <c r="C20" s="18" t="s">
        <v>57</v>
      </c>
      <c r="D20" s="18" t="s">
        <v>58</v>
      </c>
      <c r="E20" s="18">
        <v>99.8</v>
      </c>
      <c r="F20" s="18">
        <v>100</v>
      </c>
      <c r="G20" s="18">
        <v>100</v>
      </c>
      <c r="H20" s="18">
        <v>100</v>
      </c>
      <c r="I20" s="18">
        <v>100</v>
      </c>
      <c r="J20" s="18">
        <v>100</v>
      </c>
      <c r="K20" s="19" t="s">
        <v>150</v>
      </c>
    </row>
    <row r="21" spans="1:11" ht="105" customHeight="1" x14ac:dyDescent="0.2">
      <c r="A21" s="14"/>
      <c r="B21" s="15"/>
      <c r="C21" s="15"/>
      <c r="D21" s="15"/>
      <c r="E21" s="30"/>
      <c r="F21" s="30"/>
      <c r="G21" s="30"/>
      <c r="H21" s="30"/>
      <c r="I21" s="30"/>
      <c r="J21" s="30"/>
      <c r="K21" s="16"/>
    </row>
    <row r="22" spans="1:11" ht="105" customHeight="1" x14ac:dyDescent="0.2">
      <c r="A22" s="116" t="s">
        <v>117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8"/>
    </row>
    <row r="23" spans="1:11" ht="105" customHeight="1" x14ac:dyDescent="0.2">
      <c r="A23" s="21">
        <v>1</v>
      </c>
      <c r="B23" s="22" t="s">
        <v>54</v>
      </c>
      <c r="C23" s="21" t="s">
        <v>57</v>
      </c>
      <c r="D23" s="66" t="s">
        <v>58</v>
      </c>
      <c r="E23" s="66">
        <v>100</v>
      </c>
      <c r="F23" s="66">
        <v>100</v>
      </c>
      <c r="G23" s="66">
        <v>100</v>
      </c>
      <c r="H23" s="66">
        <v>100</v>
      </c>
      <c r="I23" s="67">
        <v>100</v>
      </c>
      <c r="J23" s="66">
        <v>100</v>
      </c>
      <c r="K23" s="21">
        <v>1</v>
      </c>
    </row>
    <row r="24" spans="1:11" ht="105" customHeight="1" x14ac:dyDescent="0.2">
      <c r="A24" s="21">
        <f>A23+1</f>
        <v>2</v>
      </c>
      <c r="B24" s="22" t="s">
        <v>152</v>
      </c>
      <c r="C24" s="21" t="s">
        <v>57</v>
      </c>
      <c r="D24" s="66" t="s">
        <v>58</v>
      </c>
      <c r="E24" s="66" t="s">
        <v>51</v>
      </c>
      <c r="F24" s="66">
        <v>75</v>
      </c>
      <c r="G24" s="66">
        <v>75</v>
      </c>
      <c r="H24" s="66" t="s">
        <v>51</v>
      </c>
      <c r="I24" s="66" t="s">
        <v>51</v>
      </c>
      <c r="J24" s="66" t="s">
        <v>51</v>
      </c>
      <c r="K24" s="21">
        <v>1</v>
      </c>
    </row>
    <row r="25" spans="1:11" ht="105" customHeight="1" x14ac:dyDescent="0.2">
      <c r="A25" s="21">
        <f t="shared" ref="A25:A38" si="0">A24+1</f>
        <v>3</v>
      </c>
      <c r="B25" s="22" t="s">
        <v>153</v>
      </c>
      <c r="C25" s="21" t="s">
        <v>57</v>
      </c>
      <c r="D25" s="66" t="s">
        <v>58</v>
      </c>
      <c r="E25" s="66">
        <v>100</v>
      </c>
      <c r="F25" s="66">
        <v>100</v>
      </c>
      <c r="G25" s="66">
        <v>100</v>
      </c>
      <c r="H25" s="66">
        <v>100</v>
      </c>
      <c r="I25" s="66">
        <v>100</v>
      </c>
      <c r="J25" s="66">
        <v>100</v>
      </c>
      <c r="K25" s="21">
        <v>2</v>
      </c>
    </row>
    <row r="26" spans="1:11" ht="105" customHeight="1" x14ac:dyDescent="0.2">
      <c r="A26" s="21">
        <f t="shared" si="0"/>
        <v>4</v>
      </c>
      <c r="B26" s="22" t="s">
        <v>59</v>
      </c>
      <c r="C26" s="21" t="s">
        <v>57</v>
      </c>
      <c r="D26" s="66" t="s">
        <v>58</v>
      </c>
      <c r="E26" s="66">
        <v>100</v>
      </c>
      <c r="F26" s="66">
        <v>100</v>
      </c>
      <c r="G26" s="66">
        <v>100</v>
      </c>
      <c r="H26" s="66">
        <v>100</v>
      </c>
      <c r="I26" s="66">
        <v>100</v>
      </c>
      <c r="J26" s="66">
        <v>100</v>
      </c>
      <c r="K26" s="21">
        <v>2</v>
      </c>
    </row>
    <row r="27" spans="1:11" ht="105" customHeight="1" x14ac:dyDescent="0.2">
      <c r="A27" s="21">
        <f t="shared" si="0"/>
        <v>5</v>
      </c>
      <c r="B27" s="22" t="s">
        <v>60</v>
      </c>
      <c r="C27" s="21" t="s">
        <v>57</v>
      </c>
      <c r="D27" s="66" t="s">
        <v>58</v>
      </c>
      <c r="E27" s="66">
        <v>100</v>
      </c>
      <c r="F27" s="66">
        <v>100</v>
      </c>
      <c r="G27" s="66">
        <v>100</v>
      </c>
      <c r="H27" s="66">
        <v>100</v>
      </c>
      <c r="I27" s="68">
        <v>100</v>
      </c>
      <c r="J27" s="68">
        <v>100</v>
      </c>
      <c r="K27" s="32">
        <v>3</v>
      </c>
    </row>
    <row r="28" spans="1:11" ht="105" customHeight="1" x14ac:dyDescent="0.2">
      <c r="A28" s="21">
        <f t="shared" si="0"/>
        <v>6</v>
      </c>
      <c r="B28" s="23" t="s">
        <v>154</v>
      </c>
      <c r="C28" s="21" t="s">
        <v>57</v>
      </c>
      <c r="D28" s="66" t="s">
        <v>58</v>
      </c>
      <c r="E28" s="66" t="s">
        <v>51</v>
      </c>
      <c r="F28" s="66">
        <v>75</v>
      </c>
      <c r="G28" s="66">
        <v>80</v>
      </c>
      <c r="H28" s="66">
        <v>80</v>
      </c>
      <c r="I28" s="66">
        <v>80</v>
      </c>
      <c r="J28" s="66">
        <v>80</v>
      </c>
      <c r="K28" s="21">
        <v>3</v>
      </c>
    </row>
    <row r="29" spans="1:11" ht="105" customHeight="1" x14ac:dyDescent="0.2">
      <c r="A29" s="21">
        <f t="shared" si="0"/>
        <v>7</v>
      </c>
      <c r="B29" s="23" t="s">
        <v>61</v>
      </c>
      <c r="C29" s="21" t="s">
        <v>52</v>
      </c>
      <c r="D29" s="66" t="s">
        <v>58</v>
      </c>
      <c r="E29" s="64">
        <v>2.2000000000000002</v>
      </c>
      <c r="F29" s="68">
        <v>2</v>
      </c>
      <c r="G29" s="68">
        <v>2</v>
      </c>
      <c r="H29" s="68">
        <v>2</v>
      </c>
      <c r="I29" s="68">
        <v>2</v>
      </c>
      <c r="J29" s="68">
        <v>2</v>
      </c>
      <c r="K29" s="32">
        <v>3</v>
      </c>
    </row>
    <row r="30" spans="1:11" ht="105" customHeight="1" x14ac:dyDescent="0.2">
      <c r="A30" s="21">
        <f t="shared" si="0"/>
        <v>8</v>
      </c>
      <c r="B30" s="23" t="s">
        <v>50</v>
      </c>
      <c r="C30" s="21" t="s">
        <v>110</v>
      </c>
      <c r="D30" s="66" t="s">
        <v>58</v>
      </c>
      <c r="E30" s="64">
        <v>85</v>
      </c>
      <c r="F30" s="68">
        <v>85</v>
      </c>
      <c r="G30" s="68">
        <v>90</v>
      </c>
      <c r="H30" s="68">
        <v>90</v>
      </c>
      <c r="I30" s="68">
        <v>90</v>
      </c>
      <c r="J30" s="68">
        <v>90</v>
      </c>
      <c r="K30" s="32">
        <v>3</v>
      </c>
    </row>
    <row r="31" spans="1:11" ht="105" customHeight="1" x14ac:dyDescent="0.2">
      <c r="A31" s="21">
        <f t="shared" si="0"/>
        <v>9</v>
      </c>
      <c r="B31" s="23" t="s">
        <v>62</v>
      </c>
      <c r="C31" s="21" t="s">
        <v>52</v>
      </c>
      <c r="D31" s="66" t="s">
        <v>58</v>
      </c>
      <c r="E31" s="64">
        <v>40</v>
      </c>
      <c r="F31" s="68">
        <v>30</v>
      </c>
      <c r="G31" s="68">
        <v>30</v>
      </c>
      <c r="H31" s="68">
        <v>30</v>
      </c>
      <c r="I31" s="68">
        <v>30</v>
      </c>
      <c r="J31" s="68">
        <v>30</v>
      </c>
      <c r="K31" s="32">
        <v>3</v>
      </c>
    </row>
    <row r="32" spans="1:11" ht="105" customHeight="1" x14ac:dyDescent="0.2">
      <c r="A32" s="21">
        <f t="shared" si="0"/>
        <v>10</v>
      </c>
      <c r="B32" s="23" t="s">
        <v>132</v>
      </c>
      <c r="C32" s="21" t="s">
        <v>52</v>
      </c>
      <c r="D32" s="66" t="s">
        <v>58</v>
      </c>
      <c r="E32" s="64">
        <v>5</v>
      </c>
      <c r="F32" s="68">
        <v>5</v>
      </c>
      <c r="G32" s="68">
        <v>5</v>
      </c>
      <c r="H32" s="68">
        <v>5</v>
      </c>
      <c r="I32" s="68">
        <v>5</v>
      </c>
      <c r="J32" s="68">
        <v>5</v>
      </c>
      <c r="K32" s="32">
        <v>3</v>
      </c>
    </row>
    <row r="33" spans="1:11" ht="105" customHeight="1" x14ac:dyDescent="0.2">
      <c r="A33" s="21">
        <f t="shared" si="0"/>
        <v>11</v>
      </c>
      <c r="B33" s="23" t="s">
        <v>63</v>
      </c>
      <c r="C33" s="21" t="s">
        <v>52</v>
      </c>
      <c r="D33" s="66" t="s">
        <v>58</v>
      </c>
      <c r="E33" s="64">
        <v>10</v>
      </c>
      <c r="F33" s="68">
        <v>5</v>
      </c>
      <c r="G33" s="68">
        <v>5</v>
      </c>
      <c r="H33" s="68">
        <v>5</v>
      </c>
      <c r="I33" s="68">
        <v>5</v>
      </c>
      <c r="J33" s="68">
        <v>5</v>
      </c>
      <c r="K33" s="32">
        <v>3</v>
      </c>
    </row>
    <row r="34" spans="1:11" ht="105" customHeight="1" x14ac:dyDescent="0.2">
      <c r="A34" s="21">
        <f t="shared" si="0"/>
        <v>12</v>
      </c>
      <c r="B34" s="60" t="s">
        <v>155</v>
      </c>
      <c r="C34" s="21" t="s">
        <v>66</v>
      </c>
      <c r="D34" s="66" t="s">
        <v>58</v>
      </c>
      <c r="E34" s="66">
        <v>100</v>
      </c>
      <c r="F34" s="66">
        <v>100</v>
      </c>
      <c r="G34" s="66">
        <v>100</v>
      </c>
      <c r="H34" s="66">
        <v>100</v>
      </c>
      <c r="I34" s="66">
        <v>100</v>
      </c>
      <c r="J34" s="66">
        <v>100</v>
      </c>
      <c r="K34" s="21">
        <v>5</v>
      </c>
    </row>
    <row r="35" spans="1:11" ht="105" customHeight="1" x14ac:dyDescent="0.2">
      <c r="A35" s="21">
        <f t="shared" si="0"/>
        <v>13</v>
      </c>
      <c r="B35" s="23" t="s">
        <v>64</v>
      </c>
      <c r="C35" s="21" t="s">
        <v>65</v>
      </c>
      <c r="D35" s="21" t="s">
        <v>58</v>
      </c>
      <c r="E35" s="21">
        <v>80</v>
      </c>
      <c r="F35" s="32">
        <v>87</v>
      </c>
      <c r="G35" s="32">
        <v>87.2</v>
      </c>
      <c r="H35" s="32">
        <v>87.4</v>
      </c>
      <c r="I35" s="32">
        <v>87.5</v>
      </c>
      <c r="J35" s="32">
        <v>87.7</v>
      </c>
      <c r="K35" s="32">
        <v>1</v>
      </c>
    </row>
    <row r="36" spans="1:11" ht="105" customHeight="1" x14ac:dyDescent="0.2">
      <c r="A36" s="21">
        <f t="shared" si="0"/>
        <v>14</v>
      </c>
      <c r="B36" s="60" t="s">
        <v>156</v>
      </c>
      <c r="C36" s="21" t="s">
        <v>57</v>
      </c>
      <c r="D36" s="21" t="s">
        <v>58</v>
      </c>
      <c r="E36" s="21">
        <v>97</v>
      </c>
      <c r="F36" s="21">
        <v>100</v>
      </c>
      <c r="G36" s="21">
        <v>100</v>
      </c>
      <c r="H36" s="21">
        <v>100</v>
      </c>
      <c r="I36" s="21">
        <v>100</v>
      </c>
      <c r="J36" s="21">
        <v>100</v>
      </c>
      <c r="K36" s="21">
        <v>4</v>
      </c>
    </row>
    <row r="37" spans="1:11" ht="105" customHeight="1" x14ac:dyDescent="0.2">
      <c r="A37" s="21">
        <f t="shared" si="0"/>
        <v>15</v>
      </c>
      <c r="B37" s="23" t="s">
        <v>194</v>
      </c>
      <c r="C37" s="21" t="s">
        <v>196</v>
      </c>
      <c r="D37" s="21" t="s">
        <v>58</v>
      </c>
      <c r="E37" s="66" t="s">
        <v>51</v>
      </c>
      <c r="F37" s="66" t="s">
        <v>51</v>
      </c>
      <c r="G37" s="32">
        <v>21.43</v>
      </c>
      <c r="H37" s="32">
        <v>46.43</v>
      </c>
      <c r="I37" s="32">
        <v>46.43</v>
      </c>
      <c r="J37" s="32">
        <v>46.43</v>
      </c>
      <c r="K37" s="32" t="s">
        <v>201</v>
      </c>
    </row>
    <row r="38" spans="1:11" ht="105" customHeight="1" x14ac:dyDescent="0.2">
      <c r="A38" s="21">
        <f t="shared" si="0"/>
        <v>16</v>
      </c>
      <c r="B38" s="60" t="s">
        <v>195</v>
      </c>
      <c r="C38" s="21" t="s">
        <v>196</v>
      </c>
      <c r="D38" s="21" t="s">
        <v>58</v>
      </c>
      <c r="E38" s="66" t="s">
        <v>51</v>
      </c>
      <c r="F38" s="66" t="s">
        <v>51</v>
      </c>
      <c r="G38" s="21">
        <v>28.42</v>
      </c>
      <c r="H38" s="21">
        <v>100</v>
      </c>
      <c r="I38" s="21">
        <v>100</v>
      </c>
      <c r="J38" s="21">
        <v>100</v>
      </c>
      <c r="K38" s="21" t="s">
        <v>202</v>
      </c>
    </row>
  </sheetData>
  <mergeCells count="9">
    <mergeCell ref="A10:K10"/>
    <mergeCell ref="E12:E13"/>
    <mergeCell ref="A12:A13"/>
    <mergeCell ref="B12:B13"/>
    <mergeCell ref="A22:K22"/>
    <mergeCell ref="C12:C13"/>
    <mergeCell ref="D12:D13"/>
    <mergeCell ref="F12:K12"/>
    <mergeCell ref="A15:K15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  <rowBreaks count="1" manualBreakCount="1">
    <brk id="3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view="pageBreakPreview" topLeftCell="A84" zoomScale="115" zoomScaleSheetLayoutView="115" workbookViewId="0">
      <selection activeCell="B52" sqref="B52:B53"/>
    </sheetView>
  </sheetViews>
  <sheetFormatPr defaultColWidth="9.140625" defaultRowHeight="11.25" x14ac:dyDescent="0.2"/>
  <cols>
    <col min="1" max="1" width="6" style="44" customWidth="1"/>
    <col min="2" max="2" width="44.28515625" style="45" customWidth="1"/>
    <col min="3" max="3" width="14.28515625" style="45" customWidth="1"/>
    <col min="4" max="4" width="14" style="45" customWidth="1"/>
    <col min="5" max="5" width="9.85546875" style="45" customWidth="1"/>
    <col min="6" max="6" width="10" style="45" customWidth="1"/>
    <col min="7" max="7" width="10.28515625" style="45" customWidth="1"/>
    <col min="8" max="8" width="9.85546875" style="45" customWidth="1"/>
    <col min="9" max="9" width="10" style="45" customWidth="1"/>
    <col min="10" max="10" width="10.5703125" style="45" customWidth="1"/>
    <col min="11" max="11" width="21.5703125" style="45" customWidth="1"/>
    <col min="12" max="12" width="13" style="44" customWidth="1"/>
    <col min="13" max="13" width="55.42578125" style="45" customWidth="1"/>
    <col min="14" max="16384" width="9.140625" style="45"/>
  </cols>
  <sheetData>
    <row r="1" spans="1:12" x14ac:dyDescent="0.2">
      <c r="I1" s="35" t="s">
        <v>209</v>
      </c>
    </row>
    <row r="2" spans="1:12" x14ac:dyDescent="0.2">
      <c r="I2" s="34" t="s">
        <v>139</v>
      </c>
    </row>
    <row r="3" spans="1:12" x14ac:dyDescent="0.2">
      <c r="I3" s="36" t="s">
        <v>220</v>
      </c>
    </row>
    <row r="4" spans="1:12" x14ac:dyDescent="0.2">
      <c r="I4" s="35" t="s">
        <v>210</v>
      </c>
    </row>
    <row r="5" spans="1:12" x14ac:dyDescent="0.2">
      <c r="I5" s="34" t="s">
        <v>134</v>
      </c>
    </row>
    <row r="6" spans="1:12" x14ac:dyDescent="0.2">
      <c r="I6" s="34" t="s">
        <v>133</v>
      </c>
    </row>
    <row r="7" spans="1:12" x14ac:dyDescent="0.2">
      <c r="I7" s="34" t="s">
        <v>138</v>
      </c>
    </row>
    <row r="8" spans="1:12" x14ac:dyDescent="0.2">
      <c r="I8" s="34" t="s">
        <v>139</v>
      </c>
    </row>
    <row r="9" spans="1:12" x14ac:dyDescent="0.2">
      <c r="I9" s="36" t="s">
        <v>208</v>
      </c>
    </row>
    <row r="10" spans="1:12" x14ac:dyDescent="0.2">
      <c r="D10" s="46"/>
      <c r="E10" s="46"/>
      <c r="F10" s="46"/>
      <c r="G10" s="47"/>
      <c r="H10" s="49"/>
      <c r="I10" s="52"/>
      <c r="J10" s="52"/>
      <c r="K10" s="52"/>
      <c r="L10" s="48"/>
    </row>
    <row r="11" spans="1:12" x14ac:dyDescent="0.2">
      <c r="B11" s="156" t="s">
        <v>73</v>
      </c>
      <c r="C11" s="156"/>
      <c r="D11" s="156"/>
      <c r="E11" s="156"/>
      <c r="F11" s="156"/>
      <c r="G11" s="156"/>
      <c r="H11" s="156"/>
      <c r="I11" s="156"/>
      <c r="J11" s="156"/>
      <c r="K11" s="156"/>
    </row>
    <row r="12" spans="1:12" x14ac:dyDescent="0.2"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2" x14ac:dyDescent="0.2">
      <c r="B13" s="149" t="s">
        <v>127</v>
      </c>
      <c r="C13" s="150"/>
      <c r="D13" s="150"/>
      <c r="E13" s="150"/>
      <c r="F13" s="150"/>
      <c r="G13" s="150"/>
      <c r="H13" s="150"/>
      <c r="I13" s="150"/>
      <c r="J13" s="150"/>
      <c r="K13" s="150"/>
    </row>
    <row r="14" spans="1:12" x14ac:dyDescent="0.2"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2" x14ac:dyDescent="0.2">
      <c r="A15" s="151" t="s">
        <v>7</v>
      </c>
      <c r="B15" s="151" t="s">
        <v>101</v>
      </c>
      <c r="C15" s="151" t="s">
        <v>6</v>
      </c>
      <c r="D15" s="151" t="s">
        <v>102</v>
      </c>
      <c r="E15" s="151" t="s">
        <v>103</v>
      </c>
      <c r="F15" s="151"/>
      <c r="G15" s="151"/>
      <c r="H15" s="151"/>
      <c r="I15" s="151"/>
      <c r="J15" s="151"/>
      <c r="K15" s="151" t="s">
        <v>104</v>
      </c>
    </row>
    <row r="16" spans="1:12" x14ac:dyDescent="0.2">
      <c r="A16" s="151"/>
      <c r="B16" s="151"/>
      <c r="C16" s="151"/>
      <c r="D16" s="151"/>
      <c r="E16" s="79" t="s">
        <v>105</v>
      </c>
      <c r="F16" s="79" t="s">
        <v>119</v>
      </c>
      <c r="G16" s="79" t="s">
        <v>120</v>
      </c>
      <c r="H16" s="79" t="s">
        <v>121</v>
      </c>
      <c r="I16" s="79" t="s">
        <v>122</v>
      </c>
      <c r="J16" s="79" t="s">
        <v>123</v>
      </c>
      <c r="K16" s="151"/>
    </row>
    <row r="17" spans="1:11" x14ac:dyDescent="0.2">
      <c r="A17" s="123" t="s">
        <v>13</v>
      </c>
      <c r="B17" s="148" t="s">
        <v>173</v>
      </c>
      <c r="C17" s="75" t="s">
        <v>5</v>
      </c>
      <c r="D17" s="50"/>
      <c r="E17" s="154" t="s">
        <v>49</v>
      </c>
      <c r="F17" s="155"/>
      <c r="G17" s="155"/>
      <c r="H17" s="155"/>
      <c r="I17" s="155"/>
      <c r="J17" s="155"/>
      <c r="K17" s="152"/>
    </row>
    <row r="18" spans="1:11" ht="67.5" x14ac:dyDescent="0.2">
      <c r="A18" s="123"/>
      <c r="B18" s="148"/>
      <c r="C18" s="75" t="s">
        <v>10</v>
      </c>
      <c r="D18" s="77" t="s">
        <v>107</v>
      </c>
      <c r="E18" s="155"/>
      <c r="F18" s="155"/>
      <c r="G18" s="155"/>
      <c r="H18" s="155"/>
      <c r="I18" s="155"/>
      <c r="J18" s="155"/>
      <c r="K18" s="153"/>
    </row>
    <row r="19" spans="1:11" ht="78.75" x14ac:dyDescent="0.2">
      <c r="A19" s="123"/>
      <c r="B19" s="148"/>
      <c r="C19" s="75" t="s">
        <v>78</v>
      </c>
      <c r="D19" s="77" t="s">
        <v>106</v>
      </c>
      <c r="E19" s="155"/>
      <c r="F19" s="155"/>
      <c r="G19" s="155"/>
      <c r="H19" s="155"/>
      <c r="I19" s="155"/>
      <c r="J19" s="155"/>
      <c r="K19" s="153"/>
    </row>
    <row r="20" spans="1:11" x14ac:dyDescent="0.2">
      <c r="A20" s="123" t="s">
        <v>28</v>
      </c>
      <c r="B20" s="148" t="s">
        <v>174</v>
      </c>
      <c r="C20" s="75" t="s">
        <v>5</v>
      </c>
      <c r="D20" s="50"/>
      <c r="E20" s="154" t="s">
        <v>49</v>
      </c>
      <c r="F20" s="155"/>
      <c r="G20" s="155"/>
      <c r="H20" s="155"/>
      <c r="I20" s="155"/>
      <c r="J20" s="155"/>
      <c r="K20" s="152"/>
    </row>
    <row r="21" spans="1:11" ht="67.5" x14ac:dyDescent="0.2">
      <c r="A21" s="123"/>
      <c r="B21" s="148"/>
      <c r="C21" s="75" t="s">
        <v>10</v>
      </c>
      <c r="D21" s="77" t="s">
        <v>107</v>
      </c>
      <c r="E21" s="155"/>
      <c r="F21" s="155"/>
      <c r="G21" s="155"/>
      <c r="H21" s="155"/>
      <c r="I21" s="155"/>
      <c r="J21" s="155"/>
      <c r="K21" s="153"/>
    </row>
    <row r="22" spans="1:11" ht="78.75" x14ac:dyDescent="0.2">
      <c r="A22" s="123"/>
      <c r="B22" s="148"/>
      <c r="C22" s="75" t="s">
        <v>78</v>
      </c>
      <c r="D22" s="77" t="s">
        <v>106</v>
      </c>
      <c r="E22" s="155"/>
      <c r="F22" s="155"/>
      <c r="G22" s="155"/>
      <c r="H22" s="155"/>
      <c r="I22" s="155"/>
      <c r="J22" s="155"/>
      <c r="K22" s="153"/>
    </row>
    <row r="23" spans="1:11" x14ac:dyDescent="0.2">
      <c r="A23" s="123" t="s">
        <v>14</v>
      </c>
      <c r="B23" s="148" t="s">
        <v>175</v>
      </c>
      <c r="C23" s="75" t="s">
        <v>5</v>
      </c>
      <c r="D23" s="50"/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79"/>
    </row>
    <row r="24" spans="1:11" ht="67.5" x14ac:dyDescent="0.2">
      <c r="A24" s="123"/>
      <c r="B24" s="148"/>
      <c r="C24" s="75" t="s">
        <v>10</v>
      </c>
      <c r="D24" s="77" t="s">
        <v>107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79"/>
    </row>
    <row r="25" spans="1:11" ht="78.75" x14ac:dyDescent="0.2">
      <c r="A25" s="123"/>
      <c r="B25" s="148"/>
      <c r="C25" s="75" t="s">
        <v>78</v>
      </c>
      <c r="D25" s="77" t="s">
        <v>106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79"/>
    </row>
    <row r="26" spans="1:11" x14ac:dyDescent="0.2">
      <c r="A26" s="123" t="s">
        <v>29</v>
      </c>
      <c r="B26" s="148" t="s">
        <v>176</v>
      </c>
      <c r="C26" s="75" t="s">
        <v>5</v>
      </c>
      <c r="D26" s="50"/>
      <c r="E26" s="51">
        <f>SUM(F26:J26)</f>
        <v>3709</v>
      </c>
      <c r="F26" s="51">
        <f>SUM(F27:F28)</f>
        <v>3709</v>
      </c>
      <c r="G26" s="51">
        <v>0</v>
      </c>
      <c r="H26" s="51">
        <v>0</v>
      </c>
      <c r="I26" s="51">
        <v>0</v>
      </c>
      <c r="J26" s="51">
        <v>0</v>
      </c>
      <c r="K26" s="76"/>
    </row>
    <row r="27" spans="1:11" ht="67.5" x14ac:dyDescent="0.2">
      <c r="A27" s="123"/>
      <c r="B27" s="148"/>
      <c r="C27" s="75" t="s">
        <v>10</v>
      </c>
      <c r="D27" s="77" t="s">
        <v>107</v>
      </c>
      <c r="E27" s="51">
        <f>'Приложение 4'!F34</f>
        <v>3523</v>
      </c>
      <c r="F27" s="51">
        <f>'Приложение 4'!G34</f>
        <v>3523</v>
      </c>
      <c r="G27" s="51">
        <v>0</v>
      </c>
      <c r="H27" s="51">
        <v>0</v>
      </c>
      <c r="I27" s="51">
        <v>0</v>
      </c>
      <c r="J27" s="51">
        <v>0</v>
      </c>
      <c r="K27" s="76"/>
    </row>
    <row r="28" spans="1:11" ht="78.75" x14ac:dyDescent="0.2">
      <c r="A28" s="123"/>
      <c r="B28" s="148"/>
      <c r="C28" s="75" t="s">
        <v>78</v>
      </c>
      <c r="D28" s="77" t="s">
        <v>106</v>
      </c>
      <c r="E28" s="51">
        <f>'Приложение 4'!F35</f>
        <v>186</v>
      </c>
      <c r="F28" s="51">
        <f>'Приложение 4'!G35</f>
        <v>186</v>
      </c>
      <c r="G28" s="51">
        <v>0</v>
      </c>
      <c r="H28" s="51">
        <v>0</v>
      </c>
      <c r="I28" s="51">
        <v>0</v>
      </c>
      <c r="J28" s="51">
        <v>0</v>
      </c>
      <c r="K28" s="76"/>
    </row>
    <row r="29" spans="1:11" x14ac:dyDescent="0.2">
      <c r="A29" s="123" t="s">
        <v>33</v>
      </c>
      <c r="B29" s="148" t="s">
        <v>177</v>
      </c>
      <c r="C29" s="75" t="s">
        <v>5</v>
      </c>
      <c r="D29" s="50"/>
      <c r="E29" s="51">
        <f t="shared" ref="E29:J29" si="0">SUM(E30)</f>
        <v>862756.10000000009</v>
      </c>
      <c r="F29" s="51">
        <f t="shared" si="0"/>
        <v>165696</v>
      </c>
      <c r="G29" s="51">
        <f t="shared" si="0"/>
        <v>178354.7</v>
      </c>
      <c r="H29" s="51">
        <f t="shared" si="0"/>
        <v>176852.7</v>
      </c>
      <c r="I29" s="51">
        <f t="shared" si="0"/>
        <v>176852.7</v>
      </c>
      <c r="J29" s="51">
        <f t="shared" si="0"/>
        <v>165000</v>
      </c>
      <c r="K29" s="76"/>
    </row>
    <row r="30" spans="1:11" ht="78.75" x14ac:dyDescent="0.2">
      <c r="A30" s="123"/>
      <c r="B30" s="148"/>
      <c r="C30" s="75" t="s">
        <v>78</v>
      </c>
      <c r="D30" s="77" t="s">
        <v>106</v>
      </c>
      <c r="E30" s="51">
        <f>'[1]Приложение 4'!F37</f>
        <v>862756.10000000009</v>
      </c>
      <c r="F30" s="51">
        <f>'[1]Приложение 4'!G37</f>
        <v>165696</v>
      </c>
      <c r="G30" s="51">
        <f>'[1]Приложение 4'!H37</f>
        <v>178354.7</v>
      </c>
      <c r="H30" s="51">
        <f>'[1]Приложение 4'!I37</f>
        <v>176852.7</v>
      </c>
      <c r="I30" s="51">
        <f>'[1]Приложение 4'!J37</f>
        <v>176852.7</v>
      </c>
      <c r="J30" s="51">
        <f>'[1]Приложение 4'!K37</f>
        <v>165000</v>
      </c>
      <c r="K30" s="76"/>
    </row>
    <row r="31" spans="1:11" x14ac:dyDescent="0.2">
      <c r="A31" s="123" t="s">
        <v>36</v>
      </c>
      <c r="B31" s="148" t="s">
        <v>178</v>
      </c>
      <c r="C31" s="75" t="s">
        <v>5</v>
      </c>
      <c r="D31" s="50"/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76"/>
    </row>
    <row r="32" spans="1:11" ht="78.75" x14ac:dyDescent="0.2">
      <c r="A32" s="123"/>
      <c r="B32" s="148"/>
      <c r="C32" s="75" t="s">
        <v>78</v>
      </c>
      <c r="D32" s="77" t="s">
        <v>106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76"/>
    </row>
    <row r="33" spans="1:11" x14ac:dyDescent="0.2">
      <c r="A33" s="123" t="s">
        <v>136</v>
      </c>
      <c r="B33" s="148" t="s">
        <v>179</v>
      </c>
      <c r="C33" s="75" t="s">
        <v>5</v>
      </c>
      <c r="D33" s="50"/>
      <c r="E33" s="51">
        <v>1385</v>
      </c>
      <c r="F33" s="51">
        <v>1385</v>
      </c>
      <c r="G33" s="51">
        <v>0</v>
      </c>
      <c r="H33" s="51">
        <v>0</v>
      </c>
      <c r="I33" s="51">
        <v>0</v>
      </c>
      <c r="J33" s="51">
        <v>0</v>
      </c>
      <c r="K33" s="79"/>
    </row>
    <row r="34" spans="1:11" ht="67.5" x14ac:dyDescent="0.2">
      <c r="A34" s="123"/>
      <c r="B34" s="148"/>
      <c r="C34" s="75" t="s">
        <v>10</v>
      </c>
      <c r="D34" s="77" t="s">
        <v>107</v>
      </c>
      <c r="E34" s="51">
        <v>1315</v>
      </c>
      <c r="F34" s="51">
        <v>1315</v>
      </c>
      <c r="G34" s="51">
        <v>0</v>
      </c>
      <c r="H34" s="51">
        <v>0</v>
      </c>
      <c r="I34" s="51">
        <v>0</v>
      </c>
      <c r="J34" s="51">
        <v>0</v>
      </c>
      <c r="K34" s="79"/>
    </row>
    <row r="35" spans="1:11" ht="78.75" x14ac:dyDescent="0.2">
      <c r="A35" s="123"/>
      <c r="B35" s="148"/>
      <c r="C35" s="75" t="s">
        <v>78</v>
      </c>
      <c r="D35" s="77" t="s">
        <v>106</v>
      </c>
      <c r="E35" s="51">
        <v>70</v>
      </c>
      <c r="F35" s="51">
        <v>70</v>
      </c>
      <c r="G35" s="51">
        <v>0</v>
      </c>
      <c r="H35" s="51">
        <v>0</v>
      </c>
      <c r="I35" s="51">
        <v>0</v>
      </c>
      <c r="J35" s="51">
        <v>0</v>
      </c>
      <c r="K35" s="79"/>
    </row>
    <row r="36" spans="1:11" hidden="1" x14ac:dyDescent="0.2">
      <c r="A36" s="123" t="s">
        <v>81</v>
      </c>
      <c r="B36" s="148" t="s">
        <v>180</v>
      </c>
      <c r="C36" s="75" t="s">
        <v>5</v>
      </c>
      <c r="D36" s="50"/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79"/>
    </row>
    <row r="37" spans="1:11" ht="67.5" hidden="1" x14ac:dyDescent="0.2">
      <c r="A37" s="123"/>
      <c r="B37" s="148"/>
      <c r="C37" s="75" t="s">
        <v>10</v>
      </c>
      <c r="D37" s="77" t="s">
        <v>107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79"/>
    </row>
    <row r="38" spans="1:11" ht="78.75" hidden="1" x14ac:dyDescent="0.2">
      <c r="A38" s="123"/>
      <c r="B38" s="148"/>
      <c r="C38" s="75" t="s">
        <v>78</v>
      </c>
      <c r="D38" s="77" t="s">
        <v>106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79"/>
    </row>
    <row r="39" spans="1:11" x14ac:dyDescent="0.2">
      <c r="A39" s="123" t="s">
        <v>82</v>
      </c>
      <c r="B39" s="148" t="s">
        <v>217</v>
      </c>
      <c r="C39" s="75" t="s">
        <v>5</v>
      </c>
      <c r="D39" s="50"/>
      <c r="E39" s="51">
        <f>SUM(F39:J39)</f>
        <v>2147</v>
      </c>
      <c r="F39" s="51">
        <v>1926</v>
      </c>
      <c r="G39" s="51">
        <f>SUM(G40:G41)</f>
        <v>221</v>
      </c>
      <c r="H39" s="51">
        <v>0</v>
      </c>
      <c r="I39" s="51">
        <v>0</v>
      </c>
      <c r="J39" s="51">
        <v>0</v>
      </c>
      <c r="K39" s="79"/>
    </row>
    <row r="40" spans="1:11" ht="67.5" x14ac:dyDescent="0.2">
      <c r="A40" s="123"/>
      <c r="B40" s="148"/>
      <c r="C40" s="75" t="s">
        <v>10</v>
      </c>
      <c r="D40" s="77" t="s">
        <v>107</v>
      </c>
      <c r="E40" s="51">
        <f t="shared" ref="E40:E41" si="1">SUM(F40:J40)</f>
        <v>1367</v>
      </c>
      <c r="F40" s="51">
        <v>1224</v>
      </c>
      <c r="G40" s="51">
        <v>143</v>
      </c>
      <c r="H40" s="51">
        <v>0</v>
      </c>
      <c r="I40" s="51">
        <v>0</v>
      </c>
      <c r="J40" s="51">
        <v>0</v>
      </c>
      <c r="K40" s="79"/>
    </row>
    <row r="41" spans="1:11" ht="78.75" x14ac:dyDescent="0.2">
      <c r="A41" s="123"/>
      <c r="B41" s="148"/>
      <c r="C41" s="75" t="s">
        <v>78</v>
      </c>
      <c r="D41" s="77" t="s">
        <v>106</v>
      </c>
      <c r="E41" s="51">
        <f t="shared" si="1"/>
        <v>780</v>
      </c>
      <c r="F41" s="51">
        <v>702</v>
      </c>
      <c r="G41" s="51">
        <v>78</v>
      </c>
      <c r="H41" s="51">
        <v>0</v>
      </c>
      <c r="I41" s="51">
        <v>0</v>
      </c>
      <c r="J41" s="51">
        <v>0</v>
      </c>
      <c r="K41" s="79"/>
    </row>
    <row r="42" spans="1:11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2">
      <c r="B43" s="149" t="s">
        <v>113</v>
      </c>
      <c r="C43" s="150"/>
      <c r="D43" s="150"/>
      <c r="E43" s="150"/>
      <c r="F43" s="150"/>
      <c r="G43" s="150"/>
      <c r="H43" s="150"/>
      <c r="I43" s="150"/>
      <c r="J43" s="150"/>
      <c r="K43" s="150"/>
    </row>
    <row r="44" spans="1:11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x14ac:dyDescent="0.2">
      <c r="A45" s="151" t="s">
        <v>7</v>
      </c>
      <c r="B45" s="151" t="s">
        <v>101</v>
      </c>
      <c r="C45" s="151" t="s">
        <v>6</v>
      </c>
      <c r="D45" s="151" t="s">
        <v>102</v>
      </c>
      <c r="E45" s="151" t="s">
        <v>103</v>
      </c>
      <c r="F45" s="151"/>
      <c r="G45" s="151"/>
      <c r="H45" s="151"/>
      <c r="I45" s="151"/>
      <c r="J45" s="151"/>
      <c r="K45" s="151" t="s">
        <v>104</v>
      </c>
    </row>
    <row r="46" spans="1:11" x14ac:dyDescent="0.2">
      <c r="A46" s="151"/>
      <c r="B46" s="151"/>
      <c r="C46" s="151"/>
      <c r="D46" s="151"/>
      <c r="E46" s="79" t="s">
        <v>105</v>
      </c>
      <c r="F46" s="79">
        <v>2020</v>
      </c>
      <c r="G46" s="79">
        <v>2021</v>
      </c>
      <c r="H46" s="79">
        <v>2022</v>
      </c>
      <c r="I46" s="79">
        <v>2023</v>
      </c>
      <c r="J46" s="79">
        <v>2024</v>
      </c>
      <c r="K46" s="151"/>
    </row>
    <row r="47" spans="1:11" ht="22.5" x14ac:dyDescent="0.2">
      <c r="A47" s="123" t="s">
        <v>13</v>
      </c>
      <c r="B47" s="124" t="s">
        <v>181</v>
      </c>
      <c r="C47" s="81" t="s">
        <v>77</v>
      </c>
      <c r="D47" s="79"/>
      <c r="E47" s="8">
        <f>SUM(F47:J47)</f>
        <v>0</v>
      </c>
      <c r="F47" s="8">
        <f>SUM(F48:F49)</f>
        <v>0</v>
      </c>
      <c r="G47" s="8">
        <f t="shared" ref="G47:J47" si="2">SUM(G48:G49)</f>
        <v>0</v>
      </c>
      <c r="H47" s="8">
        <f t="shared" si="2"/>
        <v>0</v>
      </c>
      <c r="I47" s="8">
        <f t="shared" si="2"/>
        <v>0</v>
      </c>
      <c r="J47" s="8">
        <f t="shared" si="2"/>
        <v>0</v>
      </c>
      <c r="K47" s="79"/>
    </row>
    <row r="48" spans="1:11" ht="22.5" x14ac:dyDescent="0.2">
      <c r="A48" s="123"/>
      <c r="B48" s="124"/>
      <c r="C48" s="81" t="s">
        <v>78</v>
      </c>
      <c r="D48" s="79"/>
      <c r="E48" s="8">
        <f t="shared" ref="E48:E51" si="3">SUM(F48:J48)</f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79"/>
    </row>
    <row r="49" spans="1:11" ht="22.5" x14ac:dyDescent="0.2">
      <c r="A49" s="123"/>
      <c r="B49" s="124"/>
      <c r="C49" s="81" t="s">
        <v>79</v>
      </c>
      <c r="D49" s="79"/>
      <c r="E49" s="8">
        <f t="shared" si="3"/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79"/>
    </row>
    <row r="50" spans="1:11" ht="22.5" x14ac:dyDescent="0.2">
      <c r="A50" s="123" t="s">
        <v>28</v>
      </c>
      <c r="B50" s="124" t="s">
        <v>182</v>
      </c>
      <c r="C50" s="81" t="s">
        <v>77</v>
      </c>
      <c r="D50" s="79"/>
      <c r="E50" s="8">
        <f>SUM(F50:J50)</f>
        <v>24153.3</v>
      </c>
      <c r="F50" s="8">
        <f>SUM(F51)</f>
        <v>4303.3</v>
      </c>
      <c r="G50" s="8">
        <f t="shared" ref="G50:J50" si="4">SUM(G51)</f>
        <v>4550</v>
      </c>
      <c r="H50" s="8">
        <f t="shared" si="4"/>
        <v>5000</v>
      </c>
      <c r="I50" s="8">
        <f t="shared" si="4"/>
        <v>5000</v>
      </c>
      <c r="J50" s="8">
        <f t="shared" si="4"/>
        <v>5300</v>
      </c>
      <c r="K50" s="79"/>
    </row>
    <row r="51" spans="1:11" ht="61.5" customHeight="1" x14ac:dyDescent="0.2">
      <c r="A51" s="123"/>
      <c r="B51" s="124"/>
      <c r="C51" s="81" t="s">
        <v>78</v>
      </c>
      <c r="D51" s="77" t="s">
        <v>106</v>
      </c>
      <c r="E51" s="8">
        <f t="shared" si="3"/>
        <v>24153.3</v>
      </c>
      <c r="F51" s="8">
        <f>5264-25-415.7-520</f>
        <v>4303.3</v>
      </c>
      <c r="G51" s="8">
        <f>'Приложение 4'!H65</f>
        <v>4550</v>
      </c>
      <c r="H51" s="8">
        <v>5000</v>
      </c>
      <c r="I51" s="8">
        <v>5000</v>
      </c>
      <c r="J51" s="8">
        <v>5300</v>
      </c>
      <c r="K51" s="79"/>
    </row>
    <row r="52" spans="1:11" ht="22.5" x14ac:dyDescent="0.2">
      <c r="A52" s="123" t="s">
        <v>32</v>
      </c>
      <c r="B52" s="143" t="s">
        <v>183</v>
      </c>
      <c r="C52" s="81" t="s">
        <v>77</v>
      </c>
      <c r="D52" s="77"/>
      <c r="E52" s="8">
        <f t="shared" ref="E52:J56" si="5">SUM(E53)</f>
        <v>0</v>
      </c>
      <c r="F52" s="8">
        <f t="shared" si="5"/>
        <v>0</v>
      </c>
      <c r="G52" s="8">
        <f t="shared" si="5"/>
        <v>0</v>
      </c>
      <c r="H52" s="8">
        <f t="shared" si="5"/>
        <v>0</v>
      </c>
      <c r="I52" s="8">
        <f t="shared" si="5"/>
        <v>0</v>
      </c>
      <c r="J52" s="8">
        <f t="shared" si="5"/>
        <v>0</v>
      </c>
      <c r="K52" s="79"/>
    </row>
    <row r="53" spans="1:11" ht="22.5" x14ac:dyDescent="0.2">
      <c r="A53" s="123"/>
      <c r="B53" s="143"/>
      <c r="C53" s="81" t="s">
        <v>78</v>
      </c>
      <c r="D53" s="77"/>
      <c r="E53" s="8">
        <f>SUM(F53:J53)</f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79"/>
    </row>
    <row r="54" spans="1:11" ht="22.5" x14ac:dyDescent="0.2">
      <c r="A54" s="123" t="s">
        <v>55</v>
      </c>
      <c r="B54" s="124" t="s">
        <v>184</v>
      </c>
      <c r="C54" s="81" t="s">
        <v>77</v>
      </c>
      <c r="D54" s="77"/>
      <c r="E54" s="8">
        <f t="shared" si="5"/>
        <v>41187.300000000003</v>
      </c>
      <c r="F54" s="8">
        <f t="shared" ref="F54:J56" si="6">SUM(F55)</f>
        <v>8217.2999999999993</v>
      </c>
      <c r="G54" s="8">
        <f t="shared" si="6"/>
        <v>8480</v>
      </c>
      <c r="H54" s="8">
        <f t="shared" si="6"/>
        <v>8130</v>
      </c>
      <c r="I54" s="8">
        <f t="shared" si="6"/>
        <v>8130</v>
      </c>
      <c r="J54" s="8">
        <f t="shared" si="6"/>
        <v>8230</v>
      </c>
      <c r="K54" s="79"/>
    </row>
    <row r="55" spans="1:11" ht="78.75" x14ac:dyDescent="0.2">
      <c r="A55" s="123"/>
      <c r="B55" s="124"/>
      <c r="C55" s="81" t="s">
        <v>78</v>
      </c>
      <c r="D55" s="77" t="s">
        <v>106</v>
      </c>
      <c r="E55" s="8">
        <f>SUM(F55:J55)</f>
        <v>41187.300000000003</v>
      </c>
      <c r="F55" s="8">
        <f>'Приложение 4'!G69</f>
        <v>8217.2999999999993</v>
      </c>
      <c r="G55" s="8">
        <f>'Приложение 4'!H69</f>
        <v>8480</v>
      </c>
      <c r="H55" s="8">
        <f>'Приложение 4'!I69</f>
        <v>8130</v>
      </c>
      <c r="I55" s="8">
        <f>'Приложение 4'!J69</f>
        <v>8130</v>
      </c>
      <c r="J55" s="8">
        <f>'Приложение 4'!K69</f>
        <v>8230</v>
      </c>
      <c r="K55" s="79"/>
    </row>
    <row r="56" spans="1:11" ht="22.5" x14ac:dyDescent="0.2">
      <c r="A56" s="123" t="s">
        <v>213</v>
      </c>
      <c r="B56" s="124" t="s">
        <v>215</v>
      </c>
      <c r="C56" s="81" t="s">
        <v>77</v>
      </c>
      <c r="D56" s="77"/>
      <c r="E56" s="8">
        <f t="shared" si="5"/>
        <v>0</v>
      </c>
      <c r="F56" s="8">
        <f t="shared" si="6"/>
        <v>0</v>
      </c>
      <c r="G56" s="8">
        <f t="shared" si="6"/>
        <v>0</v>
      </c>
      <c r="H56" s="8">
        <f t="shared" si="6"/>
        <v>0</v>
      </c>
      <c r="I56" s="8">
        <f t="shared" si="6"/>
        <v>0</v>
      </c>
      <c r="J56" s="8">
        <f t="shared" si="6"/>
        <v>0</v>
      </c>
      <c r="K56" s="79"/>
    </row>
    <row r="57" spans="1:11" ht="78.75" x14ac:dyDescent="0.2">
      <c r="A57" s="123"/>
      <c r="B57" s="124"/>
      <c r="C57" s="81" t="s">
        <v>78</v>
      </c>
      <c r="D57" s="77" t="s">
        <v>106</v>
      </c>
      <c r="E57" s="8">
        <f>'Приложение 4'!E71</f>
        <v>0</v>
      </c>
      <c r="F57" s="8">
        <f>SUM(G57:J57)</f>
        <v>0</v>
      </c>
      <c r="G57" s="8">
        <f>'Приложение 4'!G71</f>
        <v>0</v>
      </c>
      <c r="H57" s="8">
        <f>'Приложение 4'!H71</f>
        <v>0</v>
      </c>
      <c r="I57" s="8">
        <f>'Приложение 4'!I71</f>
        <v>0</v>
      </c>
      <c r="J57" s="8">
        <f>'Приложение 4'!J71</f>
        <v>0</v>
      </c>
      <c r="K57" s="79"/>
    </row>
    <row r="58" spans="1:11" ht="22.5" x14ac:dyDescent="0.2">
      <c r="A58" s="123" t="s">
        <v>14</v>
      </c>
      <c r="B58" s="143" t="s">
        <v>185</v>
      </c>
      <c r="C58" s="81" t="s">
        <v>77</v>
      </c>
      <c r="D58" s="77"/>
      <c r="E58" s="8">
        <f t="shared" ref="E58:J58" si="7">SUM(E59)</f>
        <v>3171.4</v>
      </c>
      <c r="F58" s="8">
        <f t="shared" si="7"/>
        <v>516.4</v>
      </c>
      <c r="G58" s="8">
        <f t="shared" si="7"/>
        <v>520</v>
      </c>
      <c r="H58" s="8">
        <f t="shared" si="7"/>
        <v>585</v>
      </c>
      <c r="I58" s="8">
        <f t="shared" si="7"/>
        <v>585</v>
      </c>
      <c r="J58" s="8">
        <f t="shared" si="7"/>
        <v>965</v>
      </c>
      <c r="K58" s="79"/>
    </row>
    <row r="59" spans="1:11" ht="78.75" x14ac:dyDescent="0.2">
      <c r="A59" s="123"/>
      <c r="B59" s="143"/>
      <c r="C59" s="81" t="s">
        <v>78</v>
      </c>
      <c r="D59" s="77" t="s">
        <v>106</v>
      </c>
      <c r="E59" s="8">
        <f t="shared" ref="E59" si="8">SUM(F59:J59)</f>
        <v>3171.4</v>
      </c>
      <c r="F59" s="8">
        <f>556.4-40</f>
        <v>516.4</v>
      </c>
      <c r="G59" s="8">
        <v>520</v>
      </c>
      <c r="H59" s="8">
        <v>585</v>
      </c>
      <c r="I59" s="8">
        <v>585</v>
      </c>
      <c r="J59" s="8">
        <v>965</v>
      </c>
      <c r="K59" s="79"/>
    </row>
    <row r="60" spans="1:11" ht="22.5" x14ac:dyDescent="0.2">
      <c r="A60" s="123" t="s">
        <v>81</v>
      </c>
      <c r="B60" s="143" t="s">
        <v>186</v>
      </c>
      <c r="C60" s="81" t="s">
        <v>77</v>
      </c>
      <c r="D60" s="77"/>
      <c r="E60" s="8">
        <f t="shared" ref="E60:J60" si="9">E61</f>
        <v>7120.1</v>
      </c>
      <c r="F60" s="8">
        <f t="shared" si="9"/>
        <v>1406.1</v>
      </c>
      <c r="G60" s="8">
        <f t="shared" si="9"/>
        <v>1614</v>
      </c>
      <c r="H60" s="8">
        <f t="shared" si="9"/>
        <v>1500</v>
      </c>
      <c r="I60" s="8">
        <f t="shared" si="9"/>
        <v>1500</v>
      </c>
      <c r="J60" s="8">
        <f t="shared" si="9"/>
        <v>1100</v>
      </c>
      <c r="K60" s="79"/>
    </row>
    <row r="61" spans="1:11" ht="78.75" x14ac:dyDescent="0.2">
      <c r="A61" s="123"/>
      <c r="B61" s="143"/>
      <c r="C61" s="81" t="s">
        <v>78</v>
      </c>
      <c r="D61" s="77" t="s">
        <v>106</v>
      </c>
      <c r="E61" s="8">
        <f>SUM(F60:J60)</f>
        <v>7120.1</v>
      </c>
      <c r="F61" s="8">
        <f>1096.1+50+260</f>
        <v>1406.1</v>
      </c>
      <c r="G61" s="8">
        <f>'Приложение 4'!H79</f>
        <v>1614</v>
      </c>
      <c r="H61" s="8">
        <v>1500</v>
      </c>
      <c r="I61" s="8">
        <v>1500</v>
      </c>
      <c r="J61" s="8">
        <v>1100</v>
      </c>
      <c r="K61" s="79"/>
    </row>
    <row r="62" spans="1:11" ht="22.5" x14ac:dyDescent="0.2">
      <c r="A62" s="123" t="s">
        <v>82</v>
      </c>
      <c r="B62" s="143" t="s">
        <v>187</v>
      </c>
      <c r="C62" s="81" t="s">
        <v>77</v>
      </c>
      <c r="D62" s="77"/>
      <c r="E62" s="8">
        <f t="shared" ref="E62:J64" si="10">SUM(E63)</f>
        <v>0</v>
      </c>
      <c r="F62" s="8">
        <f t="shared" si="10"/>
        <v>0</v>
      </c>
      <c r="G62" s="8">
        <f t="shared" si="10"/>
        <v>0</v>
      </c>
      <c r="H62" s="8">
        <f t="shared" si="10"/>
        <v>0</v>
      </c>
      <c r="I62" s="8">
        <f t="shared" si="10"/>
        <v>0</v>
      </c>
      <c r="J62" s="8">
        <f t="shared" si="10"/>
        <v>0</v>
      </c>
      <c r="K62" s="79"/>
    </row>
    <row r="63" spans="1:11" ht="40.5" customHeight="1" x14ac:dyDescent="0.2">
      <c r="A63" s="123"/>
      <c r="B63" s="143"/>
      <c r="C63" s="81" t="s">
        <v>78</v>
      </c>
      <c r="D63" s="77"/>
      <c r="E63" s="8">
        <f t="shared" ref="E63" si="11">SUM(F63:J63)</f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79"/>
    </row>
    <row r="64" spans="1:11" ht="22.5" x14ac:dyDescent="0.2">
      <c r="A64" s="123" t="s">
        <v>83</v>
      </c>
      <c r="B64" s="143" t="s">
        <v>188</v>
      </c>
      <c r="C64" s="81" t="s">
        <v>77</v>
      </c>
      <c r="D64" s="77"/>
      <c r="E64" s="8">
        <f t="shared" si="10"/>
        <v>20405.2</v>
      </c>
      <c r="F64" s="8">
        <f t="shared" si="10"/>
        <v>3301.2</v>
      </c>
      <c r="G64" s="8">
        <f t="shared" si="10"/>
        <v>4104</v>
      </c>
      <c r="H64" s="8">
        <f t="shared" si="10"/>
        <v>4500</v>
      </c>
      <c r="I64" s="8">
        <f t="shared" si="10"/>
        <v>4500</v>
      </c>
      <c r="J64" s="8">
        <f t="shared" si="10"/>
        <v>4000</v>
      </c>
      <c r="K64" s="79"/>
    </row>
    <row r="65" spans="1:11" ht="78.75" x14ac:dyDescent="0.2">
      <c r="A65" s="123"/>
      <c r="B65" s="143"/>
      <c r="C65" s="81" t="s">
        <v>78</v>
      </c>
      <c r="D65" s="77" t="s">
        <v>106</v>
      </c>
      <c r="E65" s="8">
        <f>SUM(F65:J65)</f>
        <v>20405.2</v>
      </c>
      <c r="F65" s="8">
        <f>3561.2-260</f>
        <v>3301.2</v>
      </c>
      <c r="G65" s="8">
        <f>'Приложение 4'!H83</f>
        <v>4104</v>
      </c>
      <c r="H65" s="8">
        <v>4500</v>
      </c>
      <c r="I65" s="8">
        <v>4500</v>
      </c>
      <c r="J65" s="8">
        <v>4000</v>
      </c>
      <c r="K65" s="79"/>
    </row>
    <row r="66" spans="1:11" ht="22.5" x14ac:dyDescent="0.2">
      <c r="A66" s="123" t="s">
        <v>84</v>
      </c>
      <c r="B66" s="143" t="s">
        <v>189</v>
      </c>
      <c r="C66" s="81" t="s">
        <v>77</v>
      </c>
      <c r="D66" s="77"/>
      <c r="E66" s="8">
        <f t="shared" ref="E66:J66" si="12">SUM(E67)</f>
        <v>0</v>
      </c>
      <c r="F66" s="8">
        <f t="shared" si="12"/>
        <v>0</v>
      </c>
      <c r="G66" s="8">
        <f t="shared" si="12"/>
        <v>0</v>
      </c>
      <c r="H66" s="8">
        <f t="shared" si="12"/>
        <v>0</v>
      </c>
      <c r="I66" s="8">
        <f t="shared" si="12"/>
        <v>0</v>
      </c>
      <c r="J66" s="8">
        <f t="shared" si="12"/>
        <v>0</v>
      </c>
      <c r="K66" s="79"/>
    </row>
    <row r="67" spans="1:11" ht="22.5" x14ac:dyDescent="0.2">
      <c r="A67" s="123"/>
      <c r="B67" s="143"/>
      <c r="C67" s="81" t="s">
        <v>78</v>
      </c>
      <c r="D67" s="77"/>
      <c r="E67" s="8">
        <f t="shared" ref="E67" si="13">SUM(F67:J67)</f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79"/>
    </row>
    <row r="68" spans="1:11" ht="22.5" x14ac:dyDescent="0.2">
      <c r="A68" s="123" t="s">
        <v>87</v>
      </c>
      <c r="B68" s="124" t="s">
        <v>191</v>
      </c>
      <c r="C68" s="81" t="s">
        <v>77</v>
      </c>
      <c r="D68" s="77"/>
      <c r="E68" s="8">
        <f>SUM(F68:J68)</f>
        <v>1243</v>
      </c>
      <c r="F68" s="8">
        <f>SUM(F69:F70)</f>
        <v>1243</v>
      </c>
      <c r="G68" s="8">
        <f t="shared" ref="G68:J68" si="14">SUM(G69:G70)</f>
        <v>0</v>
      </c>
      <c r="H68" s="8">
        <f t="shared" si="14"/>
        <v>0</v>
      </c>
      <c r="I68" s="8">
        <f t="shared" si="14"/>
        <v>0</v>
      </c>
      <c r="J68" s="8">
        <f t="shared" si="14"/>
        <v>0</v>
      </c>
      <c r="K68" s="79"/>
    </row>
    <row r="69" spans="1:11" ht="22.5" x14ac:dyDescent="0.2">
      <c r="A69" s="123"/>
      <c r="B69" s="124"/>
      <c r="C69" s="81" t="s">
        <v>78</v>
      </c>
      <c r="D69" s="77"/>
      <c r="E69" s="8">
        <f t="shared" ref="E69:E70" si="15">SUM(F69:J69)</f>
        <v>1000</v>
      </c>
      <c r="F69" s="8">
        <v>1000</v>
      </c>
      <c r="G69" s="8">
        <v>0</v>
      </c>
      <c r="H69" s="8">
        <v>0</v>
      </c>
      <c r="I69" s="8">
        <v>0</v>
      </c>
      <c r="J69" s="8">
        <v>0</v>
      </c>
      <c r="K69" s="79"/>
    </row>
    <row r="70" spans="1:11" ht="33.75" x14ac:dyDescent="0.2">
      <c r="A70" s="123"/>
      <c r="B70" s="124"/>
      <c r="C70" s="81" t="s">
        <v>10</v>
      </c>
      <c r="D70" s="77"/>
      <c r="E70" s="8">
        <f t="shared" si="15"/>
        <v>243</v>
      </c>
      <c r="F70" s="8">
        <v>243</v>
      </c>
      <c r="G70" s="8">
        <v>0</v>
      </c>
      <c r="H70" s="8">
        <v>0</v>
      </c>
      <c r="I70" s="8">
        <v>0</v>
      </c>
      <c r="J70" s="8">
        <v>0</v>
      </c>
      <c r="K70" s="79"/>
    </row>
    <row r="71" spans="1:11" x14ac:dyDescent="0.2">
      <c r="A71" s="144" t="s">
        <v>197</v>
      </c>
      <c r="B71" s="145" t="s">
        <v>198</v>
      </c>
      <c r="C71" s="125" t="s">
        <v>199</v>
      </c>
      <c r="D71" s="128"/>
      <c r="E71" s="131" t="s">
        <v>200</v>
      </c>
      <c r="F71" s="132"/>
      <c r="G71" s="132"/>
      <c r="H71" s="132"/>
      <c r="I71" s="132"/>
      <c r="J71" s="133"/>
      <c r="K71" s="140"/>
    </row>
    <row r="72" spans="1:11" x14ac:dyDescent="0.2">
      <c r="A72" s="141"/>
      <c r="B72" s="146"/>
      <c r="C72" s="126"/>
      <c r="D72" s="129"/>
      <c r="E72" s="134"/>
      <c r="F72" s="135"/>
      <c r="G72" s="135"/>
      <c r="H72" s="135"/>
      <c r="I72" s="135"/>
      <c r="J72" s="136"/>
      <c r="K72" s="141"/>
    </row>
    <row r="73" spans="1:11" x14ac:dyDescent="0.2">
      <c r="A73" s="141"/>
      <c r="B73" s="146"/>
      <c r="C73" s="126"/>
      <c r="D73" s="129"/>
      <c r="E73" s="134"/>
      <c r="F73" s="135"/>
      <c r="G73" s="135"/>
      <c r="H73" s="135"/>
      <c r="I73" s="135"/>
      <c r="J73" s="136"/>
      <c r="K73" s="141"/>
    </row>
    <row r="74" spans="1:11" x14ac:dyDescent="0.2">
      <c r="A74" s="142"/>
      <c r="B74" s="147"/>
      <c r="C74" s="127"/>
      <c r="D74" s="130"/>
      <c r="E74" s="137"/>
      <c r="F74" s="138"/>
      <c r="G74" s="138"/>
      <c r="H74" s="138"/>
      <c r="I74" s="138"/>
      <c r="J74" s="139"/>
      <c r="K74" s="142"/>
    </row>
    <row r="75" spans="1:11" ht="22.5" x14ac:dyDescent="0.2">
      <c r="A75" s="123" t="s">
        <v>88</v>
      </c>
      <c r="B75" s="124" t="s">
        <v>161</v>
      </c>
      <c r="C75" s="81" t="s">
        <v>77</v>
      </c>
      <c r="D75" s="77"/>
      <c r="E75" s="8">
        <f>SUM(F75:J75)</f>
        <v>8705</v>
      </c>
      <c r="F75" s="8">
        <f>SUM(F76:F77)</f>
        <v>3508</v>
      </c>
      <c r="G75" s="8">
        <f t="shared" ref="G75:J75" si="16">SUM(G76:G77)</f>
        <v>0</v>
      </c>
      <c r="H75" s="8">
        <f t="shared" si="16"/>
        <v>5197</v>
      </c>
      <c r="I75" s="8">
        <f t="shared" si="16"/>
        <v>0</v>
      </c>
      <c r="J75" s="8">
        <f t="shared" si="16"/>
        <v>0</v>
      </c>
      <c r="K75" s="79"/>
    </row>
    <row r="76" spans="1:11" ht="22.5" x14ac:dyDescent="0.2">
      <c r="A76" s="123"/>
      <c r="B76" s="124"/>
      <c r="C76" s="81" t="s">
        <v>78</v>
      </c>
      <c r="D76" s="77"/>
      <c r="E76" s="8">
        <f t="shared" ref="E76:E77" si="17">SUM(F76:J76)</f>
        <v>3112</v>
      </c>
      <c r="F76" s="8">
        <v>1277</v>
      </c>
      <c r="G76" s="8">
        <v>0</v>
      </c>
      <c r="H76" s="8">
        <v>1835</v>
      </c>
      <c r="I76" s="8">
        <v>0</v>
      </c>
      <c r="J76" s="8">
        <v>0</v>
      </c>
      <c r="K76" s="79"/>
    </row>
    <row r="77" spans="1:11" ht="33.75" x14ac:dyDescent="0.2">
      <c r="A77" s="123"/>
      <c r="B77" s="124"/>
      <c r="C77" s="81" t="s">
        <v>10</v>
      </c>
      <c r="D77" s="77"/>
      <c r="E77" s="8">
        <f t="shared" si="17"/>
        <v>5593</v>
      </c>
      <c r="F77" s="8">
        <v>2231</v>
      </c>
      <c r="G77" s="8">
        <v>0</v>
      </c>
      <c r="H77" s="8">
        <v>3362</v>
      </c>
      <c r="I77" s="8">
        <v>0</v>
      </c>
      <c r="J77" s="8">
        <v>0</v>
      </c>
      <c r="K77" s="79"/>
    </row>
    <row r="78" spans="1:11" ht="22.5" x14ac:dyDescent="0.2">
      <c r="A78" s="123" t="s">
        <v>158</v>
      </c>
      <c r="B78" s="124" t="s">
        <v>162</v>
      </c>
      <c r="C78" s="81" t="s">
        <v>77</v>
      </c>
      <c r="D78" s="77"/>
      <c r="E78" s="8">
        <f t="shared" ref="E78:J78" si="18">SUM(E79:E80)</f>
        <v>14974</v>
      </c>
      <c r="F78" s="8">
        <f t="shared" si="18"/>
        <v>0</v>
      </c>
      <c r="G78" s="8">
        <f t="shared" si="18"/>
        <v>0</v>
      </c>
      <c r="H78" s="8">
        <f t="shared" si="18"/>
        <v>14974</v>
      </c>
      <c r="I78" s="8">
        <f t="shared" si="18"/>
        <v>0</v>
      </c>
      <c r="J78" s="8">
        <f t="shared" si="18"/>
        <v>0</v>
      </c>
      <c r="K78" s="79"/>
    </row>
    <row r="79" spans="1:11" ht="22.5" x14ac:dyDescent="0.2">
      <c r="A79" s="123"/>
      <c r="B79" s="124"/>
      <c r="C79" s="81" t="s">
        <v>78</v>
      </c>
      <c r="D79" s="77"/>
      <c r="E79" s="8">
        <f t="shared" ref="E79:E80" si="19">SUM(F79:J79)</f>
        <v>5286</v>
      </c>
      <c r="F79" s="8">
        <v>0</v>
      </c>
      <c r="G79" s="8">
        <v>0</v>
      </c>
      <c r="H79" s="8">
        <v>5286</v>
      </c>
      <c r="I79" s="8">
        <v>0</v>
      </c>
      <c r="J79" s="8">
        <v>0</v>
      </c>
      <c r="K79" s="79"/>
    </row>
    <row r="80" spans="1:11" ht="33.75" x14ac:dyDescent="0.2">
      <c r="A80" s="123"/>
      <c r="B80" s="124"/>
      <c r="C80" s="81" t="s">
        <v>10</v>
      </c>
      <c r="D80" s="77"/>
      <c r="E80" s="8">
        <f t="shared" si="19"/>
        <v>9688</v>
      </c>
      <c r="F80" s="8">
        <v>0</v>
      </c>
      <c r="G80" s="8">
        <v>0</v>
      </c>
      <c r="H80" s="8">
        <v>9688</v>
      </c>
      <c r="I80" s="8">
        <v>0</v>
      </c>
      <c r="J80" s="8">
        <v>0</v>
      </c>
      <c r="K80" s="79"/>
    </row>
    <row r="81" spans="1:11" ht="22.5" x14ac:dyDescent="0.2">
      <c r="A81" s="123" t="s">
        <v>159</v>
      </c>
      <c r="B81" s="124" t="s">
        <v>163</v>
      </c>
      <c r="C81" s="81" t="s">
        <v>77</v>
      </c>
      <c r="D81" s="77"/>
      <c r="E81" s="8">
        <f>E82+E83+E84</f>
        <v>39543.07</v>
      </c>
      <c r="F81" s="8">
        <f>SUM(F83:F84)</f>
        <v>0</v>
      </c>
      <c r="G81" s="8">
        <f>G82+G83+G84</f>
        <v>17446.439999999999</v>
      </c>
      <c r="H81" s="8">
        <f>H82+H83+H84</f>
        <v>22096.63</v>
      </c>
      <c r="I81" s="8">
        <f t="shared" ref="I81:J81" si="20">SUM(I83:I84)</f>
        <v>0</v>
      </c>
      <c r="J81" s="8">
        <f t="shared" si="20"/>
        <v>0</v>
      </c>
      <c r="K81" s="79"/>
    </row>
    <row r="82" spans="1:11" ht="22.5" x14ac:dyDescent="0.2">
      <c r="A82" s="123"/>
      <c r="B82" s="124"/>
      <c r="C82" s="81" t="s">
        <v>78</v>
      </c>
      <c r="D82" s="77"/>
      <c r="E82" s="8">
        <f t="shared" ref="E82:E84" si="21">SUM(F82:J82)</f>
        <v>964.46</v>
      </c>
      <c r="F82" s="8">
        <v>0</v>
      </c>
      <c r="G82" s="8">
        <f>'Приложение 4'!H109</f>
        <v>425.52</v>
      </c>
      <c r="H82" s="8">
        <f>'Приложение 4'!I109</f>
        <v>538.94000000000005</v>
      </c>
      <c r="I82" s="8">
        <v>0</v>
      </c>
      <c r="J82" s="8">
        <v>0</v>
      </c>
      <c r="K82" s="79"/>
    </row>
    <row r="83" spans="1:11" ht="33.75" x14ac:dyDescent="0.2">
      <c r="A83" s="123"/>
      <c r="B83" s="124"/>
      <c r="C83" s="81" t="s">
        <v>10</v>
      </c>
      <c r="D83" s="77"/>
      <c r="E83" s="8">
        <f t="shared" si="21"/>
        <v>9644.6500000000015</v>
      </c>
      <c r="F83" s="8">
        <v>0</v>
      </c>
      <c r="G83" s="8">
        <f>'Приложение 4'!H110</f>
        <v>4255.2300000000005</v>
      </c>
      <c r="H83" s="8">
        <f>'Приложение 4'!I110</f>
        <v>5389.42</v>
      </c>
      <c r="I83" s="8">
        <v>0</v>
      </c>
      <c r="J83" s="8">
        <v>0</v>
      </c>
      <c r="K83" s="79"/>
    </row>
    <row r="84" spans="1:11" ht="33.75" x14ac:dyDescent="0.2">
      <c r="A84" s="123"/>
      <c r="B84" s="124"/>
      <c r="C84" s="81" t="s">
        <v>90</v>
      </c>
      <c r="D84" s="77"/>
      <c r="E84" s="8">
        <f t="shared" si="21"/>
        <v>28933.96</v>
      </c>
      <c r="F84" s="8">
        <v>0</v>
      </c>
      <c r="G84" s="8">
        <f>'Приложение 4'!H111</f>
        <v>12765.689999999999</v>
      </c>
      <c r="H84" s="8">
        <f>'Приложение 4'!I111</f>
        <v>16168.27</v>
      </c>
      <c r="I84" s="8">
        <v>0</v>
      </c>
      <c r="J84" s="8">
        <v>0</v>
      </c>
      <c r="K84" s="79"/>
    </row>
    <row r="85" spans="1:11" ht="22.5" x14ac:dyDescent="0.2">
      <c r="A85" s="123" t="s">
        <v>160</v>
      </c>
      <c r="B85" s="124" t="s">
        <v>164</v>
      </c>
      <c r="C85" s="81" t="s">
        <v>77</v>
      </c>
      <c r="D85" s="77"/>
      <c r="E85" s="8">
        <f>SUM(F85:J85)</f>
        <v>2336</v>
      </c>
      <c r="F85" s="8">
        <f>SUM(F86:F87)</f>
        <v>0</v>
      </c>
      <c r="G85" s="8">
        <f>'Приложение 4'!H112</f>
        <v>0</v>
      </c>
      <c r="H85" s="8">
        <f t="shared" ref="H85:J85" si="22">SUM(H86:H87)</f>
        <v>2336</v>
      </c>
      <c r="I85" s="8">
        <f t="shared" si="22"/>
        <v>0</v>
      </c>
      <c r="J85" s="8">
        <f t="shared" si="22"/>
        <v>0</v>
      </c>
      <c r="K85" s="79"/>
    </row>
    <row r="86" spans="1:11" ht="22.5" x14ac:dyDescent="0.2">
      <c r="A86" s="123"/>
      <c r="B86" s="124"/>
      <c r="C86" s="81" t="s">
        <v>78</v>
      </c>
      <c r="D86" s="77"/>
      <c r="E86" s="8">
        <f t="shared" ref="E86:E87" si="23">SUM(F86:J86)</f>
        <v>233.6</v>
      </c>
      <c r="F86" s="8">
        <v>0</v>
      </c>
      <c r="G86" s="8">
        <f>'Приложение 4'!H113</f>
        <v>0</v>
      </c>
      <c r="H86" s="8">
        <v>233.6</v>
      </c>
      <c r="I86" s="8">
        <v>0</v>
      </c>
      <c r="J86" s="8">
        <v>0</v>
      </c>
      <c r="K86" s="79"/>
    </row>
    <row r="87" spans="1:11" ht="68.25" customHeight="1" x14ac:dyDescent="0.2">
      <c r="A87" s="123"/>
      <c r="B87" s="124"/>
      <c r="C87" s="81" t="s">
        <v>10</v>
      </c>
      <c r="D87" s="77"/>
      <c r="E87" s="8">
        <f t="shared" si="23"/>
        <v>2102.4</v>
      </c>
      <c r="F87" s="8">
        <v>0</v>
      </c>
      <c r="G87" s="8">
        <f>'Приложение 4'!H114</f>
        <v>0</v>
      </c>
      <c r="H87" s="8">
        <v>2102.4</v>
      </c>
      <c r="I87" s="8">
        <v>0</v>
      </c>
      <c r="J87" s="8">
        <v>0</v>
      </c>
      <c r="K87" s="79"/>
    </row>
    <row r="88" spans="1:11" ht="22.5" x14ac:dyDescent="0.2">
      <c r="A88" s="123" t="s">
        <v>218</v>
      </c>
      <c r="B88" s="124" t="s">
        <v>219</v>
      </c>
      <c r="C88" s="84" t="s">
        <v>77</v>
      </c>
      <c r="D88" s="83"/>
      <c r="E88" s="8">
        <f>E89+E90+E91</f>
        <v>495</v>
      </c>
      <c r="F88" s="8">
        <f>SUM(F90:F91)</f>
        <v>0</v>
      </c>
      <c r="G88" s="8">
        <f>G89+G90+G91</f>
        <v>495</v>
      </c>
      <c r="H88" s="8">
        <f>H89+H90+H91</f>
        <v>0</v>
      </c>
      <c r="I88" s="8">
        <f t="shared" ref="I88:J88" si="24">SUM(I90:I91)</f>
        <v>0</v>
      </c>
      <c r="J88" s="8">
        <f t="shared" si="24"/>
        <v>0</v>
      </c>
      <c r="K88" s="82"/>
    </row>
    <row r="89" spans="1:11" ht="22.5" x14ac:dyDescent="0.2">
      <c r="A89" s="123"/>
      <c r="B89" s="124"/>
      <c r="C89" s="84" t="s">
        <v>78</v>
      </c>
      <c r="D89" s="83"/>
      <c r="E89" s="8">
        <f t="shared" ref="E89:E91" si="25">SUM(F89:J89)</f>
        <v>49.5</v>
      </c>
      <c r="F89" s="8">
        <v>0</v>
      </c>
      <c r="G89" s="8">
        <f>'Приложение 4'!H116</f>
        <v>49.5</v>
      </c>
      <c r="H89" s="8">
        <f>'Приложение 4'!I116</f>
        <v>0</v>
      </c>
      <c r="I89" s="8">
        <f>'Приложение 4'!J116</f>
        <v>0</v>
      </c>
      <c r="J89" s="8">
        <f>'Приложение 4'!K116</f>
        <v>0</v>
      </c>
      <c r="K89" s="82"/>
    </row>
    <row r="90" spans="1:11" ht="33.75" x14ac:dyDescent="0.2">
      <c r="A90" s="123"/>
      <c r="B90" s="124"/>
      <c r="C90" s="84" t="s">
        <v>10</v>
      </c>
      <c r="D90" s="83"/>
      <c r="E90" s="8">
        <f t="shared" si="25"/>
        <v>445.5</v>
      </c>
      <c r="F90" s="8">
        <v>0</v>
      </c>
      <c r="G90" s="8">
        <f>'Приложение 4'!H117</f>
        <v>445.5</v>
      </c>
      <c r="H90" s="8">
        <f>'Приложение 4'!I117</f>
        <v>0</v>
      </c>
      <c r="I90" s="8">
        <f>'Приложение 4'!J117</f>
        <v>0</v>
      </c>
      <c r="J90" s="8">
        <f>'Приложение 4'!K117</f>
        <v>0</v>
      </c>
      <c r="K90" s="82"/>
    </row>
    <row r="91" spans="1:11" ht="33.75" x14ac:dyDescent="0.2">
      <c r="A91" s="123"/>
      <c r="B91" s="124"/>
      <c r="C91" s="84" t="s">
        <v>90</v>
      </c>
      <c r="D91" s="83"/>
      <c r="E91" s="8">
        <f t="shared" si="25"/>
        <v>0</v>
      </c>
      <c r="F91" s="8">
        <v>0</v>
      </c>
      <c r="G91" s="8">
        <f>'Приложение 4'!H118</f>
        <v>0</v>
      </c>
      <c r="H91" s="8">
        <f>'Приложение 4'!I118</f>
        <v>0</v>
      </c>
      <c r="I91" s="8">
        <f>'Приложение 4'!J118</f>
        <v>0</v>
      </c>
      <c r="J91" s="8">
        <f>'Приложение 4'!K118</f>
        <v>0</v>
      </c>
      <c r="K91" s="82"/>
    </row>
    <row r="92" spans="1:11" ht="22.5" x14ac:dyDescent="0.2">
      <c r="A92" s="123" t="s">
        <v>172</v>
      </c>
      <c r="B92" s="143" t="s">
        <v>190</v>
      </c>
      <c r="C92" s="81" t="s">
        <v>77</v>
      </c>
      <c r="D92" s="8"/>
      <c r="E92" s="8">
        <f>SUM(E93:E94)</f>
        <v>3011</v>
      </c>
      <c r="F92" s="8">
        <f>SUM(F93:F94)</f>
        <v>3011</v>
      </c>
      <c r="G92" s="8">
        <f t="shared" ref="G92:I92" si="26">SUM(G93:G94)</f>
        <v>0</v>
      </c>
      <c r="H92" s="8">
        <f t="shared" si="26"/>
        <v>0</v>
      </c>
      <c r="I92" s="8">
        <f t="shared" si="26"/>
        <v>0</v>
      </c>
      <c r="J92" s="8">
        <f>SUM(J93:J94)</f>
        <v>0</v>
      </c>
      <c r="K92" s="79"/>
    </row>
    <row r="93" spans="1:11" ht="22.5" x14ac:dyDescent="0.2">
      <c r="A93" s="123"/>
      <c r="B93" s="143"/>
      <c r="C93" s="81" t="s">
        <v>78</v>
      </c>
      <c r="D93" s="8"/>
      <c r="E93" s="8">
        <f>SUM(F93:J93)</f>
        <v>1096</v>
      </c>
      <c r="F93" s="8">
        <v>1096</v>
      </c>
      <c r="G93" s="8">
        <v>0</v>
      </c>
      <c r="H93" s="8">
        <v>0</v>
      </c>
      <c r="I93" s="8">
        <v>0</v>
      </c>
      <c r="J93" s="8">
        <v>0</v>
      </c>
      <c r="K93" s="79"/>
    </row>
    <row r="94" spans="1:11" ht="33.75" x14ac:dyDescent="0.2">
      <c r="A94" s="123"/>
      <c r="B94" s="143"/>
      <c r="C94" s="81" t="s">
        <v>10</v>
      </c>
      <c r="D94" s="8"/>
      <c r="E94" s="8">
        <f>SUM(F94:J94)</f>
        <v>1915</v>
      </c>
      <c r="F94" s="8">
        <v>1915</v>
      </c>
      <c r="G94" s="8">
        <v>0</v>
      </c>
      <c r="H94" s="8">
        <v>0</v>
      </c>
      <c r="I94" s="8">
        <v>0</v>
      </c>
      <c r="J94" s="8">
        <v>0</v>
      </c>
      <c r="K94" s="79"/>
    </row>
    <row r="96" spans="1:11" x14ac:dyDescent="0.2">
      <c r="E96" s="65"/>
    </row>
  </sheetData>
  <mergeCells count="77">
    <mergeCell ref="A36:A38"/>
    <mergeCell ref="B36:B38"/>
    <mergeCell ref="A23:A25"/>
    <mergeCell ref="B23:B25"/>
    <mergeCell ref="K20:K22"/>
    <mergeCell ref="A33:A35"/>
    <mergeCell ref="B33:B35"/>
    <mergeCell ref="E20:J22"/>
    <mergeCell ref="A31:A32"/>
    <mergeCell ref="B31:B32"/>
    <mergeCell ref="B11:K11"/>
    <mergeCell ref="A15:A16"/>
    <mergeCell ref="B15:B16"/>
    <mergeCell ref="C15:C16"/>
    <mergeCell ref="D15:D16"/>
    <mergeCell ref="E15:J15"/>
    <mergeCell ref="K15:K16"/>
    <mergeCell ref="B13:K13"/>
    <mergeCell ref="K17:K19"/>
    <mergeCell ref="A29:A30"/>
    <mergeCell ref="B29:B30"/>
    <mergeCell ref="A17:A19"/>
    <mergeCell ref="B17:B19"/>
    <mergeCell ref="A20:A22"/>
    <mergeCell ref="B20:B22"/>
    <mergeCell ref="A26:A28"/>
    <mergeCell ref="B26:B28"/>
    <mergeCell ref="E17:J19"/>
    <mergeCell ref="A39:A41"/>
    <mergeCell ref="B39:B41"/>
    <mergeCell ref="B43:K43"/>
    <mergeCell ref="A45:A46"/>
    <mergeCell ref="B45:B46"/>
    <mergeCell ref="C45:C46"/>
    <mergeCell ref="D45:D46"/>
    <mergeCell ref="E45:J45"/>
    <mergeCell ref="K45:K46"/>
    <mergeCell ref="B58:B59"/>
    <mergeCell ref="B62:B63"/>
    <mergeCell ref="A47:A49"/>
    <mergeCell ref="B47:B49"/>
    <mergeCell ref="A50:A51"/>
    <mergeCell ref="B50:B51"/>
    <mergeCell ref="A52:A53"/>
    <mergeCell ref="B52:B53"/>
    <mergeCell ref="A62:A63"/>
    <mergeCell ref="B60:B61"/>
    <mergeCell ref="A54:A55"/>
    <mergeCell ref="B54:B55"/>
    <mergeCell ref="A58:A59"/>
    <mergeCell ref="A60:A61"/>
    <mergeCell ref="A56:A57"/>
    <mergeCell ref="B56:B57"/>
    <mergeCell ref="A68:A70"/>
    <mergeCell ref="A64:A65"/>
    <mergeCell ref="B64:B65"/>
    <mergeCell ref="A66:A67"/>
    <mergeCell ref="B66:B67"/>
    <mergeCell ref="B68:B70"/>
    <mergeCell ref="K71:K74"/>
    <mergeCell ref="A92:A94"/>
    <mergeCell ref="B92:B94"/>
    <mergeCell ref="A81:A84"/>
    <mergeCell ref="B81:B84"/>
    <mergeCell ref="A75:A77"/>
    <mergeCell ref="B75:B77"/>
    <mergeCell ref="A78:A80"/>
    <mergeCell ref="B78:B80"/>
    <mergeCell ref="A85:A87"/>
    <mergeCell ref="B85:B87"/>
    <mergeCell ref="A71:A74"/>
    <mergeCell ref="B71:B74"/>
    <mergeCell ref="A88:A91"/>
    <mergeCell ref="B88:B91"/>
    <mergeCell ref="C71:C74"/>
    <mergeCell ref="D71:D74"/>
    <mergeCell ref="E71:J74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1" manualBreakCount="1">
    <brk id="3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tabSelected="1" view="pageBreakPreview" zoomScale="115" zoomScaleSheetLayoutView="115" workbookViewId="0">
      <pane xSplit="5" ySplit="15" topLeftCell="F127" activePane="bottomRight" state="frozen"/>
      <selection pane="topRight" activeCell="F1" sqref="F1"/>
      <selection pane="bottomLeft" activeCell="A13" sqref="A13"/>
      <selection pane="bottomRight" activeCell="K6" sqref="K6"/>
    </sheetView>
  </sheetViews>
  <sheetFormatPr defaultColWidth="9.140625" defaultRowHeight="12.75" x14ac:dyDescent="0.2"/>
  <cols>
    <col min="1" max="1" width="5.85546875" style="39" customWidth="1"/>
    <col min="2" max="2" width="44.7109375" style="39" customWidth="1"/>
    <col min="3" max="3" width="8.42578125" style="39" customWidth="1"/>
    <col min="4" max="4" width="15.85546875" style="39" customWidth="1"/>
    <col min="5" max="5" width="11.28515625" style="42" customWidth="1"/>
    <col min="6" max="6" width="9.42578125" style="42" customWidth="1"/>
    <col min="7" max="7" width="8.85546875" style="42" customWidth="1"/>
    <col min="8" max="8" width="9" style="42" customWidth="1"/>
    <col min="9" max="9" width="9.42578125" style="42" customWidth="1"/>
    <col min="10" max="10" width="9.7109375" style="42" customWidth="1"/>
    <col min="11" max="11" width="8.7109375" style="42" customWidth="1"/>
    <col min="12" max="12" width="10.7109375" style="39" customWidth="1"/>
    <col min="13" max="13" width="36.28515625" style="39" customWidth="1"/>
    <col min="14" max="16384" width="9.140625" style="39"/>
  </cols>
  <sheetData>
    <row r="1" spans="1:13" x14ac:dyDescent="0.2">
      <c r="K1" s="35" t="s">
        <v>211</v>
      </c>
    </row>
    <row r="2" spans="1:13" x14ac:dyDescent="0.2">
      <c r="K2" s="34" t="s">
        <v>139</v>
      </c>
    </row>
    <row r="3" spans="1:13" x14ac:dyDescent="0.2">
      <c r="K3" s="36" t="s">
        <v>220</v>
      </c>
    </row>
    <row r="4" spans="1:13" x14ac:dyDescent="0.2">
      <c r="K4" s="35" t="s">
        <v>212</v>
      </c>
    </row>
    <row r="5" spans="1:13" x14ac:dyDescent="0.2">
      <c r="K5" s="34" t="s">
        <v>134</v>
      </c>
    </row>
    <row r="6" spans="1:13" x14ac:dyDescent="0.2">
      <c r="K6" s="34" t="s">
        <v>133</v>
      </c>
    </row>
    <row r="7" spans="1:13" s="37" customFormat="1" ht="11.25" x14ac:dyDescent="0.2">
      <c r="E7" s="38"/>
      <c r="F7" s="38"/>
      <c r="G7" s="38"/>
      <c r="H7" s="38"/>
      <c r="I7" s="38"/>
      <c r="J7" s="38"/>
      <c r="K7" s="34" t="s">
        <v>138</v>
      </c>
    </row>
    <row r="8" spans="1:13" s="37" customFormat="1" ht="11.25" x14ac:dyDescent="0.2">
      <c r="E8" s="38"/>
      <c r="F8" s="38"/>
      <c r="G8" s="38"/>
      <c r="H8" s="38"/>
      <c r="I8" s="38"/>
      <c r="J8" s="38"/>
      <c r="K8" s="34" t="s">
        <v>139</v>
      </c>
    </row>
    <row r="9" spans="1:13" s="37" customFormat="1" ht="11.25" x14ac:dyDescent="0.2">
      <c r="E9" s="38"/>
      <c r="F9" s="38"/>
      <c r="G9" s="38"/>
      <c r="H9" s="38"/>
      <c r="I9" s="38"/>
      <c r="J9" s="38"/>
      <c r="K9" s="36" t="s">
        <v>208</v>
      </c>
    </row>
    <row r="10" spans="1:13" ht="16.899999999999999" customHeight="1" x14ac:dyDescent="0.2">
      <c r="D10" s="40" t="s">
        <v>35</v>
      </c>
      <c r="E10" s="41"/>
      <c r="F10" s="41"/>
      <c r="G10" s="41"/>
      <c r="H10" s="41"/>
      <c r="I10" s="41"/>
      <c r="K10" s="29"/>
      <c r="L10" s="40"/>
      <c r="M10" s="40"/>
    </row>
    <row r="11" spans="1:13" s="43" customFormat="1" ht="15.75" x14ac:dyDescent="0.2">
      <c r="A11" s="114" t="s">
        <v>74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72"/>
    </row>
    <row r="12" spans="1:13" s="43" customFormat="1" ht="15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3" ht="15.75" x14ac:dyDescent="0.2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70"/>
      <c r="M13" s="170"/>
    </row>
    <row r="14" spans="1:13" ht="40.9" customHeight="1" x14ac:dyDescent="0.2">
      <c r="A14" s="123" t="s">
        <v>92</v>
      </c>
      <c r="B14" s="144" t="s">
        <v>131</v>
      </c>
      <c r="C14" s="80" t="s">
        <v>93</v>
      </c>
      <c r="D14" s="159" t="s">
        <v>11</v>
      </c>
      <c r="E14" s="123" t="s">
        <v>94</v>
      </c>
      <c r="F14" s="74" t="s">
        <v>3</v>
      </c>
      <c r="G14" s="123" t="s">
        <v>95</v>
      </c>
      <c r="H14" s="123"/>
      <c r="I14" s="123"/>
      <c r="J14" s="123"/>
      <c r="K14" s="123"/>
      <c r="L14" s="159" t="s">
        <v>96</v>
      </c>
      <c r="M14" s="123" t="s">
        <v>97</v>
      </c>
    </row>
    <row r="15" spans="1:13" x14ac:dyDescent="0.2">
      <c r="A15" s="123"/>
      <c r="B15" s="171"/>
      <c r="C15" s="80" t="s">
        <v>98</v>
      </c>
      <c r="D15" s="159"/>
      <c r="E15" s="123"/>
      <c r="F15" s="74" t="s">
        <v>99</v>
      </c>
      <c r="G15" s="32" t="s">
        <v>119</v>
      </c>
      <c r="H15" s="32" t="s">
        <v>120</v>
      </c>
      <c r="I15" s="32" t="s">
        <v>121</v>
      </c>
      <c r="J15" s="32" t="s">
        <v>122</v>
      </c>
      <c r="K15" s="32" t="s">
        <v>123</v>
      </c>
      <c r="L15" s="159"/>
      <c r="M15" s="123"/>
    </row>
    <row r="16" spans="1:13" x14ac:dyDescent="0.2">
      <c r="A16" s="74">
        <v>1</v>
      </c>
      <c r="B16" s="74">
        <v>2</v>
      </c>
      <c r="C16" s="80">
        <v>3</v>
      </c>
      <c r="D16" s="80">
        <v>4</v>
      </c>
      <c r="E16" s="80">
        <v>5</v>
      </c>
      <c r="F16" s="74">
        <v>6</v>
      </c>
      <c r="G16" s="74">
        <v>7</v>
      </c>
      <c r="H16" s="74">
        <v>8</v>
      </c>
      <c r="I16" s="74">
        <v>9</v>
      </c>
      <c r="J16" s="74">
        <v>10</v>
      </c>
      <c r="K16" s="74">
        <v>11</v>
      </c>
      <c r="L16" s="80">
        <v>12</v>
      </c>
      <c r="M16" s="80">
        <v>13</v>
      </c>
    </row>
    <row r="17" spans="1:13" ht="33" customHeight="1" x14ac:dyDescent="0.2">
      <c r="B17" s="161" t="s">
        <v>116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3"/>
    </row>
    <row r="18" spans="1:13" ht="13.15" customHeight="1" x14ac:dyDescent="0.2">
      <c r="A18" s="123" t="s">
        <v>9</v>
      </c>
      <c r="B18" s="148" t="s">
        <v>192</v>
      </c>
      <c r="C18" s="123" t="s">
        <v>76</v>
      </c>
      <c r="D18" s="75" t="s">
        <v>5</v>
      </c>
      <c r="E18" s="148" t="s">
        <v>49</v>
      </c>
      <c r="F18" s="148"/>
      <c r="G18" s="148"/>
      <c r="H18" s="148"/>
      <c r="I18" s="148"/>
      <c r="J18" s="148"/>
      <c r="K18" s="148"/>
      <c r="L18" s="123" t="s">
        <v>48</v>
      </c>
      <c r="M18" s="148" t="s">
        <v>118</v>
      </c>
    </row>
    <row r="19" spans="1:13" ht="22.5" x14ac:dyDescent="0.2">
      <c r="A19" s="123"/>
      <c r="B19" s="148"/>
      <c r="C19" s="123"/>
      <c r="D19" s="75" t="s">
        <v>10</v>
      </c>
      <c r="E19" s="148"/>
      <c r="F19" s="148"/>
      <c r="G19" s="148"/>
      <c r="H19" s="148"/>
      <c r="I19" s="148"/>
      <c r="J19" s="148"/>
      <c r="K19" s="148"/>
      <c r="L19" s="123"/>
      <c r="M19" s="148"/>
    </row>
    <row r="20" spans="1:13" ht="105.75" customHeight="1" x14ac:dyDescent="0.2">
      <c r="A20" s="123"/>
      <c r="B20" s="148"/>
      <c r="C20" s="123"/>
      <c r="D20" s="75" t="s">
        <v>78</v>
      </c>
      <c r="E20" s="148"/>
      <c r="F20" s="148"/>
      <c r="G20" s="148"/>
      <c r="H20" s="148"/>
      <c r="I20" s="148"/>
      <c r="J20" s="148"/>
      <c r="K20" s="148"/>
      <c r="L20" s="123"/>
      <c r="M20" s="148"/>
    </row>
    <row r="21" spans="1:13" ht="13.15" customHeight="1" x14ac:dyDescent="0.2">
      <c r="A21" s="123" t="s">
        <v>13</v>
      </c>
      <c r="B21" s="148" t="s">
        <v>173</v>
      </c>
      <c r="C21" s="123" t="s">
        <v>76</v>
      </c>
      <c r="D21" s="75" t="s">
        <v>5</v>
      </c>
      <c r="E21" s="148" t="s">
        <v>49</v>
      </c>
      <c r="F21" s="148"/>
      <c r="G21" s="148"/>
      <c r="H21" s="148"/>
      <c r="I21" s="148"/>
      <c r="J21" s="148"/>
      <c r="K21" s="148"/>
      <c r="L21" s="123" t="s">
        <v>48</v>
      </c>
      <c r="M21" s="148"/>
    </row>
    <row r="22" spans="1:13" ht="22.5" x14ac:dyDescent="0.2">
      <c r="A22" s="123"/>
      <c r="B22" s="148"/>
      <c r="C22" s="123"/>
      <c r="D22" s="75" t="s">
        <v>10</v>
      </c>
      <c r="E22" s="148"/>
      <c r="F22" s="148"/>
      <c r="G22" s="148"/>
      <c r="H22" s="148"/>
      <c r="I22" s="148"/>
      <c r="J22" s="148"/>
      <c r="K22" s="148"/>
      <c r="L22" s="123"/>
      <c r="M22" s="148"/>
    </row>
    <row r="23" spans="1:13" ht="33.75" x14ac:dyDescent="0.2">
      <c r="A23" s="123"/>
      <c r="B23" s="148"/>
      <c r="C23" s="123"/>
      <c r="D23" s="75" t="s">
        <v>100</v>
      </c>
      <c r="E23" s="148"/>
      <c r="F23" s="148"/>
      <c r="G23" s="148"/>
      <c r="H23" s="148"/>
      <c r="I23" s="148"/>
      <c r="J23" s="148"/>
      <c r="K23" s="148"/>
      <c r="L23" s="123"/>
      <c r="M23" s="148"/>
    </row>
    <row r="24" spans="1:13" ht="13.15" customHeight="1" x14ac:dyDescent="0.2">
      <c r="A24" s="123" t="s">
        <v>28</v>
      </c>
      <c r="B24" s="148" t="s">
        <v>174</v>
      </c>
      <c r="C24" s="123" t="s">
        <v>76</v>
      </c>
      <c r="D24" s="75" t="s">
        <v>5</v>
      </c>
      <c r="E24" s="148" t="s">
        <v>49</v>
      </c>
      <c r="F24" s="148"/>
      <c r="G24" s="148"/>
      <c r="H24" s="148"/>
      <c r="I24" s="148"/>
      <c r="J24" s="148"/>
      <c r="K24" s="148"/>
      <c r="L24" s="123" t="s">
        <v>48</v>
      </c>
      <c r="M24" s="148"/>
    </row>
    <row r="25" spans="1:13" ht="22.5" x14ac:dyDescent="0.2">
      <c r="A25" s="123"/>
      <c r="B25" s="148"/>
      <c r="C25" s="123"/>
      <c r="D25" s="75" t="s">
        <v>10</v>
      </c>
      <c r="E25" s="148"/>
      <c r="F25" s="148"/>
      <c r="G25" s="148"/>
      <c r="H25" s="148"/>
      <c r="I25" s="148"/>
      <c r="J25" s="148"/>
      <c r="K25" s="148"/>
      <c r="L25" s="123"/>
      <c r="M25" s="148"/>
    </row>
    <row r="26" spans="1:13" ht="22.5" x14ac:dyDescent="0.2">
      <c r="A26" s="123"/>
      <c r="B26" s="148"/>
      <c r="C26" s="123"/>
      <c r="D26" s="75" t="s">
        <v>78</v>
      </c>
      <c r="E26" s="148"/>
      <c r="F26" s="148"/>
      <c r="G26" s="148"/>
      <c r="H26" s="148"/>
      <c r="I26" s="148"/>
      <c r="J26" s="148"/>
      <c r="K26" s="148"/>
      <c r="L26" s="123"/>
      <c r="M26" s="148"/>
    </row>
    <row r="27" spans="1:13" ht="13.15" customHeight="1" x14ac:dyDescent="0.2">
      <c r="A27" s="123" t="s">
        <v>12</v>
      </c>
      <c r="B27" s="148" t="s">
        <v>143</v>
      </c>
      <c r="C27" s="123" t="s">
        <v>76</v>
      </c>
      <c r="D27" s="75" t="s">
        <v>5</v>
      </c>
      <c r="E27" s="33">
        <f>SUM(E28:E29)</f>
        <v>151564.6</v>
      </c>
      <c r="F27" s="33">
        <f>SUM(G27:K27)</f>
        <v>867850.10000000009</v>
      </c>
      <c r="G27" s="33">
        <f t="shared" ref="G27:K27" si="0">SUM(G28:G29)</f>
        <v>170790</v>
      </c>
      <c r="H27" s="33">
        <f t="shared" si="0"/>
        <v>178354.7</v>
      </c>
      <c r="I27" s="33">
        <f t="shared" si="0"/>
        <v>176852.7</v>
      </c>
      <c r="J27" s="33">
        <f t="shared" si="0"/>
        <v>176852.7</v>
      </c>
      <c r="K27" s="33">
        <f t="shared" si="0"/>
        <v>165000</v>
      </c>
      <c r="L27" s="123" t="s">
        <v>48</v>
      </c>
      <c r="M27" s="148" t="s">
        <v>137</v>
      </c>
    </row>
    <row r="28" spans="1:13" ht="22.5" x14ac:dyDescent="0.2">
      <c r="A28" s="123"/>
      <c r="B28" s="148"/>
      <c r="C28" s="123"/>
      <c r="D28" s="75" t="s">
        <v>10</v>
      </c>
      <c r="E28" s="33">
        <f>SUM(E31+E34)</f>
        <v>7924</v>
      </c>
      <c r="F28" s="33">
        <f t="shared" ref="F28:F39" si="1">SUM(G28:K28)</f>
        <v>4838</v>
      </c>
      <c r="G28" s="33">
        <f>SUM(G31+G34+G41)</f>
        <v>4838</v>
      </c>
      <c r="H28" s="33">
        <f t="shared" ref="H28:K28" si="2">SUM(H31+H34)</f>
        <v>0</v>
      </c>
      <c r="I28" s="33">
        <f t="shared" si="2"/>
        <v>0</v>
      </c>
      <c r="J28" s="33">
        <f t="shared" si="2"/>
        <v>0</v>
      </c>
      <c r="K28" s="33">
        <f t="shared" si="2"/>
        <v>0</v>
      </c>
      <c r="L28" s="123"/>
      <c r="M28" s="148"/>
    </row>
    <row r="29" spans="1:13" ht="22.5" x14ac:dyDescent="0.2">
      <c r="A29" s="123"/>
      <c r="B29" s="148"/>
      <c r="C29" s="123"/>
      <c r="D29" s="75" t="s">
        <v>78</v>
      </c>
      <c r="E29" s="33">
        <f>E32+E35+E39+E42+E45+E37</f>
        <v>143640.6</v>
      </c>
      <c r="F29" s="33">
        <f t="shared" si="1"/>
        <v>863012.10000000009</v>
      </c>
      <c r="G29" s="33">
        <f>SUM(G32+G35+G37+G39+G42)</f>
        <v>165952</v>
      </c>
      <c r="H29" s="33">
        <f>SUM(H32+H35+H37+H39)</f>
        <v>178354.7</v>
      </c>
      <c r="I29" s="33">
        <f>SUM(I32+I35+I37+I39)</f>
        <v>176852.7</v>
      </c>
      <c r="J29" s="33">
        <f>SUM(J32+J35+J37+J39)</f>
        <v>176852.7</v>
      </c>
      <c r="K29" s="33">
        <f>SUM(K32+K35+K37+K39)</f>
        <v>165000</v>
      </c>
      <c r="L29" s="123"/>
      <c r="M29" s="148"/>
    </row>
    <row r="30" spans="1:13" ht="34.15" hidden="1" customHeight="1" x14ac:dyDescent="0.2">
      <c r="A30" s="123" t="s">
        <v>14</v>
      </c>
      <c r="B30" s="148" t="s">
        <v>175</v>
      </c>
      <c r="C30" s="123" t="s">
        <v>76</v>
      </c>
      <c r="D30" s="75" t="s">
        <v>5</v>
      </c>
      <c r="E30" s="33">
        <f>SUM(E31:E32)</f>
        <v>967</v>
      </c>
      <c r="F30" s="33">
        <f t="shared" si="1"/>
        <v>0</v>
      </c>
      <c r="G30" s="33">
        <f t="shared" ref="G30:K30" si="3">SUM(G31:G32)</f>
        <v>0</v>
      </c>
      <c r="H30" s="33">
        <f t="shared" si="3"/>
        <v>0</v>
      </c>
      <c r="I30" s="33">
        <f t="shared" si="3"/>
        <v>0</v>
      </c>
      <c r="J30" s="33">
        <f t="shared" si="3"/>
        <v>0</v>
      </c>
      <c r="K30" s="33">
        <f t="shared" si="3"/>
        <v>0</v>
      </c>
      <c r="L30" s="123" t="s">
        <v>48</v>
      </c>
      <c r="M30" s="148"/>
    </row>
    <row r="31" spans="1:13" ht="52.9" hidden="1" customHeight="1" x14ac:dyDescent="0.2">
      <c r="A31" s="123"/>
      <c r="B31" s="148"/>
      <c r="C31" s="123"/>
      <c r="D31" s="75" t="s">
        <v>10</v>
      </c>
      <c r="E31" s="33">
        <v>957</v>
      </c>
      <c r="F31" s="33">
        <f t="shared" si="1"/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123"/>
      <c r="M31" s="148"/>
    </row>
    <row r="32" spans="1:13" ht="22.5" hidden="1" x14ac:dyDescent="0.2">
      <c r="A32" s="123"/>
      <c r="B32" s="148"/>
      <c r="C32" s="123"/>
      <c r="D32" s="75" t="s">
        <v>78</v>
      </c>
      <c r="E32" s="33">
        <v>10</v>
      </c>
      <c r="F32" s="33">
        <f t="shared" si="1"/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123"/>
      <c r="M32" s="148"/>
    </row>
    <row r="33" spans="1:13" ht="30.6" customHeight="1" x14ac:dyDescent="0.2">
      <c r="A33" s="123" t="s">
        <v>29</v>
      </c>
      <c r="B33" s="148" t="s">
        <v>176</v>
      </c>
      <c r="C33" s="148" t="s">
        <v>76</v>
      </c>
      <c r="D33" s="75" t="s">
        <v>5</v>
      </c>
      <c r="E33" s="33">
        <f>SUM(E34:E35)</f>
        <v>7334</v>
      </c>
      <c r="F33" s="33">
        <f t="shared" si="1"/>
        <v>3709</v>
      </c>
      <c r="G33" s="33">
        <f t="shared" ref="G33:K33" si="4">SUM(G34:G35)</f>
        <v>3709</v>
      </c>
      <c r="H33" s="33">
        <f t="shared" si="4"/>
        <v>0</v>
      </c>
      <c r="I33" s="33">
        <f t="shared" si="4"/>
        <v>0</v>
      </c>
      <c r="J33" s="33">
        <f t="shared" si="4"/>
        <v>0</v>
      </c>
      <c r="K33" s="33">
        <f t="shared" si="4"/>
        <v>0</v>
      </c>
      <c r="L33" s="123" t="s">
        <v>48</v>
      </c>
      <c r="M33" s="148"/>
    </row>
    <row r="34" spans="1:13" ht="22.5" x14ac:dyDescent="0.2">
      <c r="A34" s="123"/>
      <c r="B34" s="148"/>
      <c r="C34" s="148"/>
      <c r="D34" s="75" t="s">
        <v>10</v>
      </c>
      <c r="E34" s="33">
        <v>6967</v>
      </c>
      <c r="F34" s="33">
        <f t="shared" si="1"/>
        <v>3523</v>
      </c>
      <c r="G34" s="33">
        <f>0+3523</f>
        <v>3523</v>
      </c>
      <c r="H34" s="33">
        <v>0</v>
      </c>
      <c r="I34" s="33">
        <v>0</v>
      </c>
      <c r="J34" s="33">
        <v>0</v>
      </c>
      <c r="K34" s="33">
        <v>0</v>
      </c>
      <c r="L34" s="123"/>
      <c r="M34" s="148"/>
    </row>
    <row r="35" spans="1:13" ht="22.5" x14ac:dyDescent="0.2">
      <c r="A35" s="123"/>
      <c r="B35" s="148"/>
      <c r="C35" s="148"/>
      <c r="D35" s="75" t="s">
        <v>78</v>
      </c>
      <c r="E35" s="33">
        <v>367</v>
      </c>
      <c r="F35" s="33">
        <f t="shared" si="1"/>
        <v>186</v>
      </c>
      <c r="G35" s="33">
        <f>0+186</f>
        <v>186</v>
      </c>
      <c r="H35" s="33">
        <v>0</v>
      </c>
      <c r="I35" s="33">
        <v>0</v>
      </c>
      <c r="J35" s="33">
        <v>0</v>
      </c>
      <c r="K35" s="33">
        <v>0</v>
      </c>
      <c r="L35" s="123"/>
      <c r="M35" s="148"/>
    </row>
    <row r="36" spans="1:13" ht="38.450000000000003" customHeight="1" x14ac:dyDescent="0.2">
      <c r="A36" s="123" t="s">
        <v>33</v>
      </c>
      <c r="B36" s="148" t="s">
        <v>177</v>
      </c>
      <c r="C36" s="148" t="s">
        <v>76</v>
      </c>
      <c r="D36" s="75" t="s">
        <v>5</v>
      </c>
      <c r="E36" s="33">
        <f>SUM(E37)</f>
        <v>143263.6</v>
      </c>
      <c r="F36" s="33">
        <f t="shared" si="1"/>
        <v>862756.10000000009</v>
      </c>
      <c r="G36" s="33">
        <f t="shared" ref="G36:K36" si="5">SUM(G37)</f>
        <v>165696</v>
      </c>
      <c r="H36" s="33">
        <f t="shared" si="5"/>
        <v>178354.7</v>
      </c>
      <c r="I36" s="33">
        <f t="shared" si="5"/>
        <v>176852.7</v>
      </c>
      <c r="J36" s="33">
        <f t="shared" si="5"/>
        <v>176852.7</v>
      </c>
      <c r="K36" s="33">
        <f t="shared" si="5"/>
        <v>165000</v>
      </c>
      <c r="L36" s="123" t="s">
        <v>48</v>
      </c>
      <c r="M36" s="148"/>
    </row>
    <row r="37" spans="1:13" ht="22.5" x14ac:dyDescent="0.2">
      <c r="A37" s="123"/>
      <c r="B37" s="148"/>
      <c r="C37" s="148"/>
      <c r="D37" s="75" t="s">
        <v>78</v>
      </c>
      <c r="E37" s="33">
        <v>143263.6</v>
      </c>
      <c r="F37" s="33">
        <f t="shared" si="1"/>
        <v>862756.10000000009</v>
      </c>
      <c r="G37" s="33">
        <f>166382-500-186</f>
        <v>165696</v>
      </c>
      <c r="H37" s="33">
        <f>176852.7+1580-78</f>
        <v>178354.7</v>
      </c>
      <c r="I37" s="33">
        <v>176852.7</v>
      </c>
      <c r="J37" s="33">
        <v>176852.7</v>
      </c>
      <c r="K37" s="33">
        <v>165000</v>
      </c>
      <c r="L37" s="123"/>
      <c r="M37" s="148"/>
    </row>
    <row r="38" spans="1:13" ht="36" customHeight="1" x14ac:dyDescent="0.2">
      <c r="A38" s="123" t="s">
        <v>36</v>
      </c>
      <c r="B38" s="148" t="s">
        <v>178</v>
      </c>
      <c r="C38" s="148" t="s">
        <v>76</v>
      </c>
      <c r="D38" s="75" t="s">
        <v>5</v>
      </c>
      <c r="E38" s="33">
        <f>SUM(E39)</f>
        <v>0</v>
      </c>
      <c r="F38" s="33">
        <f t="shared" si="1"/>
        <v>0</v>
      </c>
      <c r="G38" s="33">
        <f t="shared" ref="G38:K38" si="6">SUM(G39)</f>
        <v>0</v>
      </c>
      <c r="H38" s="33">
        <f t="shared" si="6"/>
        <v>0</v>
      </c>
      <c r="I38" s="33">
        <f t="shared" si="6"/>
        <v>0</v>
      </c>
      <c r="J38" s="33">
        <f t="shared" si="6"/>
        <v>0</v>
      </c>
      <c r="K38" s="33">
        <f t="shared" si="6"/>
        <v>0</v>
      </c>
      <c r="L38" s="123" t="s">
        <v>48</v>
      </c>
      <c r="M38" s="148"/>
    </row>
    <row r="39" spans="1:13" ht="36" customHeight="1" x14ac:dyDescent="0.2">
      <c r="A39" s="123"/>
      <c r="B39" s="148"/>
      <c r="C39" s="148"/>
      <c r="D39" s="75" t="s">
        <v>78</v>
      </c>
      <c r="E39" s="33">
        <v>0</v>
      </c>
      <c r="F39" s="33">
        <f t="shared" si="1"/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123"/>
      <c r="M39" s="148"/>
    </row>
    <row r="40" spans="1:13" ht="36" customHeight="1" x14ac:dyDescent="0.2">
      <c r="A40" s="123" t="s">
        <v>136</v>
      </c>
      <c r="B40" s="148" t="s">
        <v>179</v>
      </c>
      <c r="C40" s="123">
        <v>2020</v>
      </c>
      <c r="D40" s="75" t="s">
        <v>5</v>
      </c>
      <c r="E40" s="33">
        <f>SUM(E41:E42)</f>
        <v>0</v>
      </c>
      <c r="F40" s="33">
        <f t="shared" ref="F40:F51" si="7">SUM(G40:K40)</f>
        <v>1385</v>
      </c>
      <c r="G40" s="33">
        <f t="shared" ref="G40:K40" si="8">SUM(G41:G42)</f>
        <v>1385</v>
      </c>
      <c r="H40" s="33">
        <f t="shared" si="8"/>
        <v>0</v>
      </c>
      <c r="I40" s="33">
        <f t="shared" si="8"/>
        <v>0</v>
      </c>
      <c r="J40" s="33">
        <f t="shared" si="8"/>
        <v>0</v>
      </c>
      <c r="K40" s="33">
        <f t="shared" si="8"/>
        <v>0</v>
      </c>
      <c r="L40" s="123" t="s">
        <v>48</v>
      </c>
      <c r="M40" s="148"/>
    </row>
    <row r="41" spans="1:13" ht="36" customHeight="1" x14ac:dyDescent="0.2">
      <c r="A41" s="123"/>
      <c r="B41" s="148"/>
      <c r="C41" s="123"/>
      <c r="D41" s="75" t="s">
        <v>10</v>
      </c>
      <c r="E41" s="33">
        <v>0</v>
      </c>
      <c r="F41" s="33">
        <f t="shared" si="7"/>
        <v>1315</v>
      </c>
      <c r="G41" s="33">
        <v>1315</v>
      </c>
      <c r="H41" s="33">
        <v>0</v>
      </c>
      <c r="I41" s="33">
        <v>0</v>
      </c>
      <c r="J41" s="33">
        <v>0</v>
      </c>
      <c r="K41" s="33">
        <v>0</v>
      </c>
      <c r="L41" s="123"/>
      <c r="M41" s="148"/>
    </row>
    <row r="42" spans="1:13" ht="63.6" customHeight="1" x14ac:dyDescent="0.2">
      <c r="A42" s="123"/>
      <c r="B42" s="148"/>
      <c r="C42" s="123"/>
      <c r="D42" s="75" t="s">
        <v>78</v>
      </c>
      <c r="E42" s="33">
        <v>0</v>
      </c>
      <c r="F42" s="33">
        <f t="shared" si="7"/>
        <v>70</v>
      </c>
      <c r="G42" s="33">
        <v>70</v>
      </c>
      <c r="H42" s="33">
        <v>0</v>
      </c>
      <c r="I42" s="33">
        <v>0</v>
      </c>
      <c r="J42" s="33">
        <v>0</v>
      </c>
      <c r="K42" s="33">
        <v>0</v>
      </c>
      <c r="L42" s="123"/>
      <c r="M42" s="148"/>
    </row>
    <row r="43" spans="1:13" ht="36" customHeight="1" x14ac:dyDescent="0.2">
      <c r="A43" s="148" t="s">
        <v>37</v>
      </c>
      <c r="B43" s="148" t="s">
        <v>144</v>
      </c>
      <c r="C43" s="148" t="s">
        <v>216</v>
      </c>
      <c r="D43" s="75" t="s">
        <v>5</v>
      </c>
      <c r="E43" s="33">
        <f t="shared" ref="E43" si="9">SUM(E44:E45)</f>
        <v>0</v>
      </c>
      <c r="F43" s="33">
        <f t="shared" si="7"/>
        <v>2147</v>
      </c>
      <c r="G43" s="33">
        <f t="shared" ref="G43:K43" si="10">SUM(G44:G45)</f>
        <v>1926</v>
      </c>
      <c r="H43" s="33">
        <f t="shared" si="10"/>
        <v>221</v>
      </c>
      <c r="I43" s="33">
        <f t="shared" si="10"/>
        <v>0</v>
      </c>
      <c r="J43" s="33">
        <f t="shared" si="10"/>
        <v>0</v>
      </c>
      <c r="K43" s="33">
        <f t="shared" si="10"/>
        <v>0</v>
      </c>
      <c r="L43" s="123" t="s">
        <v>48</v>
      </c>
      <c r="M43" s="148"/>
    </row>
    <row r="44" spans="1:13" ht="19.149999999999999" customHeight="1" x14ac:dyDescent="0.2">
      <c r="A44" s="148"/>
      <c r="B44" s="148"/>
      <c r="C44" s="148"/>
      <c r="D44" s="75" t="s">
        <v>10</v>
      </c>
      <c r="E44" s="33">
        <f>SUM(E47+E50)</f>
        <v>0</v>
      </c>
      <c r="F44" s="33">
        <f t="shared" si="7"/>
        <v>1367</v>
      </c>
      <c r="G44" s="33">
        <f t="shared" ref="G44:K45" si="11">SUM(G47+G50)</f>
        <v>1224</v>
      </c>
      <c r="H44" s="33">
        <f t="shared" si="11"/>
        <v>143</v>
      </c>
      <c r="I44" s="33">
        <f t="shared" si="11"/>
        <v>0</v>
      </c>
      <c r="J44" s="33">
        <f t="shared" si="11"/>
        <v>0</v>
      </c>
      <c r="K44" s="33">
        <f t="shared" si="11"/>
        <v>0</v>
      </c>
      <c r="L44" s="123"/>
      <c r="M44" s="148"/>
    </row>
    <row r="45" spans="1:13" ht="22.5" x14ac:dyDescent="0.2">
      <c r="A45" s="148"/>
      <c r="B45" s="148"/>
      <c r="C45" s="148"/>
      <c r="D45" s="75" t="s">
        <v>78</v>
      </c>
      <c r="E45" s="33">
        <f>SUM(E48+E51)</f>
        <v>0</v>
      </c>
      <c r="F45" s="33">
        <f t="shared" si="7"/>
        <v>780</v>
      </c>
      <c r="G45" s="33">
        <f t="shared" si="11"/>
        <v>702</v>
      </c>
      <c r="H45" s="33">
        <f t="shared" si="11"/>
        <v>78</v>
      </c>
      <c r="I45" s="33">
        <f t="shared" si="11"/>
        <v>0</v>
      </c>
      <c r="J45" s="33">
        <f t="shared" si="11"/>
        <v>0</v>
      </c>
      <c r="K45" s="33">
        <f t="shared" si="11"/>
        <v>0</v>
      </c>
      <c r="L45" s="123"/>
      <c r="M45" s="148"/>
    </row>
    <row r="46" spans="1:13" ht="13.15" hidden="1" customHeight="1" x14ac:dyDescent="0.2">
      <c r="A46" s="148" t="s">
        <v>81</v>
      </c>
      <c r="B46" s="148" t="s">
        <v>180</v>
      </c>
      <c r="C46" s="148" t="s">
        <v>76</v>
      </c>
      <c r="D46" s="75" t="s">
        <v>5</v>
      </c>
      <c r="E46" s="33">
        <f t="shared" ref="E46" si="12">SUM(E47:E48)</f>
        <v>0</v>
      </c>
      <c r="F46" s="33">
        <f t="shared" si="7"/>
        <v>0</v>
      </c>
      <c r="G46" s="33">
        <f t="shared" ref="G46:K46" si="13">SUM(G47:G48)</f>
        <v>0</v>
      </c>
      <c r="H46" s="33">
        <f t="shared" si="13"/>
        <v>0</v>
      </c>
      <c r="I46" s="33">
        <f t="shared" si="13"/>
        <v>0</v>
      </c>
      <c r="J46" s="33">
        <f t="shared" si="13"/>
        <v>0</v>
      </c>
      <c r="K46" s="33">
        <f t="shared" si="13"/>
        <v>0</v>
      </c>
      <c r="L46" s="123" t="s">
        <v>48</v>
      </c>
      <c r="M46" s="148"/>
    </row>
    <row r="47" spans="1:13" ht="45.6" hidden="1" customHeight="1" x14ac:dyDescent="0.2">
      <c r="A47" s="148"/>
      <c r="B47" s="148"/>
      <c r="C47" s="148"/>
      <c r="D47" s="75" t="s">
        <v>10</v>
      </c>
      <c r="E47" s="33">
        <v>0</v>
      </c>
      <c r="F47" s="33">
        <f t="shared" si="7"/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123"/>
      <c r="M47" s="148"/>
    </row>
    <row r="48" spans="1:13" ht="22.5" hidden="1" x14ac:dyDescent="0.2">
      <c r="A48" s="148"/>
      <c r="B48" s="148"/>
      <c r="C48" s="148"/>
      <c r="D48" s="75" t="s">
        <v>78</v>
      </c>
      <c r="E48" s="33">
        <v>0</v>
      </c>
      <c r="F48" s="33">
        <f t="shared" si="7"/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123"/>
      <c r="M48" s="148"/>
    </row>
    <row r="49" spans="1:13" ht="43.15" customHeight="1" x14ac:dyDescent="0.2">
      <c r="A49" s="148" t="s">
        <v>82</v>
      </c>
      <c r="B49" s="148" t="s">
        <v>217</v>
      </c>
      <c r="C49" s="148" t="s">
        <v>216</v>
      </c>
      <c r="D49" s="75" t="s">
        <v>5</v>
      </c>
      <c r="E49" s="33">
        <f>SUM(E50:E51)</f>
        <v>0</v>
      </c>
      <c r="F49" s="33">
        <f t="shared" si="7"/>
        <v>2147</v>
      </c>
      <c r="G49" s="33">
        <f t="shared" ref="G49:K49" si="14">SUM(G50:G51)</f>
        <v>1926</v>
      </c>
      <c r="H49" s="33">
        <f t="shared" si="14"/>
        <v>221</v>
      </c>
      <c r="I49" s="33">
        <f t="shared" si="14"/>
        <v>0</v>
      </c>
      <c r="J49" s="33">
        <f t="shared" si="14"/>
        <v>0</v>
      </c>
      <c r="K49" s="33">
        <f t="shared" si="14"/>
        <v>0</v>
      </c>
      <c r="L49" s="123" t="s">
        <v>48</v>
      </c>
      <c r="M49" s="148"/>
    </row>
    <row r="50" spans="1:13" ht="45.6" customHeight="1" x14ac:dyDescent="0.2">
      <c r="A50" s="148"/>
      <c r="B50" s="148"/>
      <c r="C50" s="148"/>
      <c r="D50" s="75" t="s">
        <v>10</v>
      </c>
      <c r="E50" s="33">
        <v>0</v>
      </c>
      <c r="F50" s="33">
        <f t="shared" si="7"/>
        <v>1367</v>
      </c>
      <c r="G50" s="33">
        <v>1224</v>
      </c>
      <c r="H50" s="33">
        <v>143</v>
      </c>
      <c r="I50" s="33">
        <v>0</v>
      </c>
      <c r="J50" s="33">
        <v>0</v>
      </c>
      <c r="K50" s="33">
        <v>0</v>
      </c>
      <c r="L50" s="123"/>
      <c r="M50" s="148"/>
    </row>
    <row r="51" spans="1:13" ht="22.5" x14ac:dyDescent="0.2">
      <c r="A51" s="148"/>
      <c r="B51" s="148"/>
      <c r="C51" s="148"/>
      <c r="D51" s="75" t="s">
        <v>78</v>
      </c>
      <c r="E51" s="33">
        <v>0</v>
      </c>
      <c r="F51" s="33">
        <f t="shared" si="7"/>
        <v>780</v>
      </c>
      <c r="G51" s="33">
        <v>702</v>
      </c>
      <c r="H51" s="33">
        <v>78</v>
      </c>
      <c r="I51" s="33">
        <v>0</v>
      </c>
      <c r="J51" s="33">
        <v>0</v>
      </c>
      <c r="K51" s="33">
        <v>0</v>
      </c>
      <c r="L51" s="123"/>
      <c r="M51" s="148"/>
    </row>
    <row r="52" spans="1:13" x14ac:dyDescent="0.2">
      <c r="A52" s="157"/>
      <c r="B52" s="158" t="s">
        <v>128</v>
      </c>
      <c r="C52" s="157"/>
      <c r="D52" s="9" t="s">
        <v>91</v>
      </c>
      <c r="E52" s="10">
        <f>SUM(E53:E56)</f>
        <v>151564.6</v>
      </c>
      <c r="F52" s="85">
        <f t="shared" ref="F52:K52" si="15">SUM(F53:F56)</f>
        <v>869997.10000000009</v>
      </c>
      <c r="G52" s="10">
        <f t="shared" si="15"/>
        <v>172716</v>
      </c>
      <c r="H52" s="10">
        <f t="shared" si="15"/>
        <v>178575.7</v>
      </c>
      <c r="I52" s="10">
        <f t="shared" si="15"/>
        <v>176852.7</v>
      </c>
      <c r="J52" s="10">
        <f t="shared" si="15"/>
        <v>176852.7</v>
      </c>
      <c r="K52" s="10">
        <f t="shared" si="15"/>
        <v>165000</v>
      </c>
      <c r="L52" s="159"/>
      <c r="M52" s="157"/>
    </row>
    <row r="53" spans="1:13" ht="22.5" x14ac:dyDescent="0.2">
      <c r="A53" s="157"/>
      <c r="B53" s="158"/>
      <c r="C53" s="157"/>
      <c r="D53" s="9" t="s">
        <v>78</v>
      </c>
      <c r="E53" s="8">
        <f t="shared" ref="E53:K53" si="16">SUM(E29+E45)</f>
        <v>143640.6</v>
      </c>
      <c r="F53" s="33">
        <f t="shared" si="16"/>
        <v>863792.10000000009</v>
      </c>
      <c r="G53" s="8">
        <f t="shared" si="16"/>
        <v>166654</v>
      </c>
      <c r="H53" s="8">
        <f t="shared" si="16"/>
        <v>178432.7</v>
      </c>
      <c r="I53" s="8">
        <f t="shared" si="16"/>
        <v>176852.7</v>
      </c>
      <c r="J53" s="8">
        <f t="shared" si="16"/>
        <v>176852.7</v>
      </c>
      <c r="K53" s="8">
        <f t="shared" si="16"/>
        <v>165000</v>
      </c>
      <c r="L53" s="159"/>
      <c r="M53" s="157"/>
    </row>
    <row r="54" spans="1:13" ht="22.5" x14ac:dyDescent="0.2">
      <c r="A54" s="157"/>
      <c r="B54" s="158"/>
      <c r="C54" s="157"/>
      <c r="D54" s="9" t="s">
        <v>10</v>
      </c>
      <c r="E54" s="8">
        <f t="shared" ref="E54:K54" si="17">SUM(E28+E44)</f>
        <v>7924</v>
      </c>
      <c r="F54" s="33">
        <f t="shared" si="17"/>
        <v>6205</v>
      </c>
      <c r="G54" s="8">
        <f t="shared" si="17"/>
        <v>6062</v>
      </c>
      <c r="H54" s="8">
        <f t="shared" si="17"/>
        <v>143</v>
      </c>
      <c r="I54" s="8">
        <f t="shared" si="17"/>
        <v>0</v>
      </c>
      <c r="J54" s="8">
        <f t="shared" si="17"/>
        <v>0</v>
      </c>
      <c r="K54" s="8">
        <f t="shared" si="17"/>
        <v>0</v>
      </c>
      <c r="L54" s="159"/>
      <c r="M54" s="157"/>
    </row>
    <row r="55" spans="1:13" ht="33.75" x14ac:dyDescent="0.2">
      <c r="A55" s="157"/>
      <c r="B55" s="158"/>
      <c r="C55" s="157"/>
      <c r="D55" s="9" t="s">
        <v>90</v>
      </c>
      <c r="E55" s="80">
        <v>0</v>
      </c>
      <c r="F55" s="33">
        <f>SUM(G55:K55)</f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159"/>
      <c r="M55" s="157"/>
    </row>
    <row r="56" spans="1:13" ht="22.5" x14ac:dyDescent="0.2">
      <c r="A56" s="157"/>
      <c r="B56" s="158"/>
      <c r="C56" s="157"/>
      <c r="D56" s="9" t="s">
        <v>79</v>
      </c>
      <c r="E56" s="80">
        <v>0</v>
      </c>
      <c r="F56" s="33">
        <f>SUM(G56:K56)</f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159"/>
      <c r="M56" s="157"/>
    </row>
    <row r="57" spans="1:13" ht="67.150000000000006" customHeight="1" x14ac:dyDescent="0.2">
      <c r="B57" s="161" t="s">
        <v>113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3"/>
    </row>
    <row r="58" spans="1:13" ht="72.75" customHeight="1" x14ac:dyDescent="0.2">
      <c r="A58" s="160" t="s">
        <v>9</v>
      </c>
      <c r="B58" s="143" t="s">
        <v>145</v>
      </c>
      <c r="C58" s="159" t="s">
        <v>76</v>
      </c>
      <c r="D58" s="81" t="s">
        <v>77</v>
      </c>
      <c r="E58" s="33">
        <f>E61+E64+E66+E68+E70</f>
        <v>12633.5</v>
      </c>
      <c r="F58" s="33">
        <f>SUM(G58:K58)</f>
        <v>65340.6</v>
      </c>
      <c r="G58" s="33">
        <f t="shared" ref="G58:K59" si="18">G61+G64+G66+G68+G70</f>
        <v>12520.599999999999</v>
      </c>
      <c r="H58" s="33">
        <f t="shared" si="18"/>
        <v>13030</v>
      </c>
      <c r="I58" s="33">
        <f t="shared" si="18"/>
        <v>13130</v>
      </c>
      <c r="J58" s="33">
        <f t="shared" si="18"/>
        <v>13130</v>
      </c>
      <c r="K58" s="33">
        <f t="shared" si="18"/>
        <v>13530</v>
      </c>
      <c r="L58" s="159"/>
      <c r="M58" s="124" t="s">
        <v>167</v>
      </c>
    </row>
    <row r="59" spans="1:13" ht="76.5" customHeight="1" x14ac:dyDescent="0.2">
      <c r="A59" s="160"/>
      <c r="B59" s="143"/>
      <c r="C59" s="159"/>
      <c r="D59" s="81" t="s">
        <v>78</v>
      </c>
      <c r="E59" s="8">
        <f>E62+E65+E67+E69+E71</f>
        <v>12633.5</v>
      </c>
      <c r="F59" s="8">
        <f>SUM(G59:K59)</f>
        <v>65340.6</v>
      </c>
      <c r="G59" s="8">
        <f t="shared" si="18"/>
        <v>12520.599999999999</v>
      </c>
      <c r="H59" s="8">
        <f t="shared" si="18"/>
        <v>13030</v>
      </c>
      <c r="I59" s="8">
        <f t="shared" si="18"/>
        <v>13130</v>
      </c>
      <c r="J59" s="8">
        <f t="shared" si="18"/>
        <v>13130</v>
      </c>
      <c r="K59" s="8">
        <f t="shared" si="18"/>
        <v>13530</v>
      </c>
      <c r="L59" s="159"/>
      <c r="M59" s="124"/>
    </row>
    <row r="60" spans="1:13" ht="60.75" customHeight="1" x14ac:dyDescent="0.2">
      <c r="A60" s="160"/>
      <c r="B60" s="143"/>
      <c r="C60" s="159"/>
      <c r="D60" s="81" t="s">
        <v>79</v>
      </c>
      <c r="E60" s="8">
        <f>E63</f>
        <v>0</v>
      </c>
      <c r="F60" s="8">
        <f t="shared" ref="F60:K60" si="19">F63</f>
        <v>0</v>
      </c>
      <c r="G60" s="8">
        <f t="shared" si="19"/>
        <v>0</v>
      </c>
      <c r="H60" s="8">
        <f t="shared" si="19"/>
        <v>0</v>
      </c>
      <c r="I60" s="8">
        <f t="shared" si="19"/>
        <v>0</v>
      </c>
      <c r="J60" s="8">
        <f t="shared" si="19"/>
        <v>0</v>
      </c>
      <c r="K60" s="8">
        <f t="shared" si="19"/>
        <v>0</v>
      </c>
      <c r="L60" s="159"/>
      <c r="M60" s="124"/>
    </row>
    <row r="61" spans="1:13" ht="13.15" customHeight="1" x14ac:dyDescent="0.2">
      <c r="A61" s="160" t="s">
        <v>13</v>
      </c>
      <c r="B61" s="124" t="s">
        <v>181</v>
      </c>
      <c r="C61" s="159" t="s">
        <v>76</v>
      </c>
      <c r="D61" s="81" t="s">
        <v>77</v>
      </c>
      <c r="E61" s="8">
        <f>SUM(E62:E63)</f>
        <v>0</v>
      </c>
      <c r="F61" s="8">
        <f>SUM(G61:K61)</f>
        <v>0</v>
      </c>
      <c r="G61" s="8">
        <f>SUM(G62:G63)</f>
        <v>0</v>
      </c>
      <c r="H61" s="8">
        <f t="shared" ref="H61:K61" si="20">SUM(H62:H63)</f>
        <v>0</v>
      </c>
      <c r="I61" s="8">
        <f t="shared" si="20"/>
        <v>0</v>
      </c>
      <c r="J61" s="8">
        <f t="shared" si="20"/>
        <v>0</v>
      </c>
      <c r="K61" s="8">
        <f t="shared" si="20"/>
        <v>0</v>
      </c>
      <c r="L61" s="159" t="s">
        <v>80</v>
      </c>
      <c r="M61" s="159"/>
    </row>
    <row r="62" spans="1:13" ht="22.5" x14ac:dyDescent="0.2">
      <c r="A62" s="160"/>
      <c r="B62" s="124"/>
      <c r="C62" s="159"/>
      <c r="D62" s="81" t="s">
        <v>78</v>
      </c>
      <c r="E62" s="8">
        <v>0</v>
      </c>
      <c r="F62" s="8">
        <f t="shared" ref="F62:F65" si="21">SUM(G62:K62)</f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159"/>
      <c r="M62" s="159"/>
    </row>
    <row r="63" spans="1:13" ht="22.5" x14ac:dyDescent="0.2">
      <c r="A63" s="160"/>
      <c r="B63" s="124"/>
      <c r="C63" s="159"/>
      <c r="D63" s="81" t="s">
        <v>79</v>
      </c>
      <c r="E63" s="8">
        <v>0</v>
      </c>
      <c r="F63" s="8">
        <f t="shared" si="21"/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159"/>
      <c r="M63" s="159"/>
    </row>
    <row r="64" spans="1:13" ht="40.15" customHeight="1" x14ac:dyDescent="0.2">
      <c r="A64" s="160" t="s">
        <v>28</v>
      </c>
      <c r="B64" s="124" t="s">
        <v>182</v>
      </c>
      <c r="C64" s="159" t="s">
        <v>76</v>
      </c>
      <c r="D64" s="81" t="s">
        <v>77</v>
      </c>
      <c r="E64" s="8">
        <f>SUM(E65)</f>
        <v>5065.5</v>
      </c>
      <c r="F64" s="8">
        <f>SUM(G64:K64)</f>
        <v>24153.3</v>
      </c>
      <c r="G64" s="8">
        <f>SUM(G65)</f>
        <v>4303.3</v>
      </c>
      <c r="H64" s="8">
        <f t="shared" ref="H64:K64" si="22">SUM(H65)</f>
        <v>4550</v>
      </c>
      <c r="I64" s="8">
        <f t="shared" si="22"/>
        <v>5000</v>
      </c>
      <c r="J64" s="8">
        <f t="shared" si="22"/>
        <v>5000</v>
      </c>
      <c r="K64" s="8">
        <f t="shared" si="22"/>
        <v>5300</v>
      </c>
      <c r="L64" s="159" t="s">
        <v>40</v>
      </c>
      <c r="M64" s="159"/>
    </row>
    <row r="65" spans="1:13" ht="22.5" x14ac:dyDescent="0.2">
      <c r="A65" s="160"/>
      <c r="B65" s="124"/>
      <c r="C65" s="159"/>
      <c r="D65" s="81" t="s">
        <v>78</v>
      </c>
      <c r="E65" s="8">
        <v>5065.5</v>
      </c>
      <c r="F65" s="8">
        <f t="shared" si="21"/>
        <v>24153.3</v>
      </c>
      <c r="G65" s="8">
        <f>5264-25-415.7-520</f>
        <v>4303.3</v>
      </c>
      <c r="H65" s="8">
        <f>4700-150</f>
        <v>4550</v>
      </c>
      <c r="I65" s="8">
        <v>5000</v>
      </c>
      <c r="J65" s="8">
        <v>5000</v>
      </c>
      <c r="K65" s="8">
        <v>5300</v>
      </c>
      <c r="L65" s="159"/>
      <c r="M65" s="159"/>
    </row>
    <row r="66" spans="1:13" ht="57.6" customHeight="1" x14ac:dyDescent="0.2">
      <c r="A66" s="160" t="s">
        <v>32</v>
      </c>
      <c r="B66" s="143" t="s">
        <v>183</v>
      </c>
      <c r="C66" s="159" t="s">
        <v>76</v>
      </c>
      <c r="D66" s="81" t="s">
        <v>77</v>
      </c>
      <c r="E66" s="8">
        <f>SUM(E67)</f>
        <v>0</v>
      </c>
      <c r="F66" s="8">
        <f t="shared" ref="F66:K70" si="23">SUM(F67)</f>
        <v>0</v>
      </c>
      <c r="G66" s="8">
        <f t="shared" si="23"/>
        <v>0</v>
      </c>
      <c r="H66" s="8">
        <f t="shared" si="23"/>
        <v>0</v>
      </c>
      <c r="I66" s="8">
        <f t="shared" si="23"/>
        <v>0</v>
      </c>
      <c r="J66" s="8">
        <f t="shared" si="23"/>
        <v>0</v>
      </c>
      <c r="K66" s="8">
        <f t="shared" si="23"/>
        <v>0</v>
      </c>
      <c r="L66" s="159" t="s">
        <v>40</v>
      </c>
      <c r="M66" s="159"/>
    </row>
    <row r="67" spans="1:13" ht="44.45" customHeight="1" x14ac:dyDescent="0.2">
      <c r="A67" s="160"/>
      <c r="B67" s="143"/>
      <c r="C67" s="159"/>
      <c r="D67" s="81" t="s">
        <v>78</v>
      </c>
      <c r="E67" s="8">
        <v>0</v>
      </c>
      <c r="F67" s="8">
        <f t="shared" ref="F67:F71" si="24">SUM(G67:K67)</f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59"/>
      <c r="M67" s="159"/>
    </row>
    <row r="68" spans="1:13" ht="31.15" customHeight="1" x14ac:dyDescent="0.2">
      <c r="A68" s="160" t="s">
        <v>55</v>
      </c>
      <c r="B68" s="124" t="s">
        <v>184</v>
      </c>
      <c r="C68" s="159" t="s">
        <v>76</v>
      </c>
      <c r="D68" s="81" t="s">
        <v>77</v>
      </c>
      <c r="E68" s="8">
        <f>SUM(E69)</f>
        <v>7568</v>
      </c>
      <c r="F68" s="8">
        <f t="shared" si="23"/>
        <v>41187.300000000003</v>
      </c>
      <c r="G68" s="8">
        <f t="shared" ref="G68:K70" si="25">SUM(G69)</f>
        <v>8217.2999999999993</v>
      </c>
      <c r="H68" s="8">
        <f t="shared" si="25"/>
        <v>8480</v>
      </c>
      <c r="I68" s="8">
        <f t="shared" si="25"/>
        <v>8130</v>
      </c>
      <c r="J68" s="8">
        <f t="shared" si="25"/>
        <v>8130</v>
      </c>
      <c r="K68" s="8">
        <f t="shared" si="25"/>
        <v>8230</v>
      </c>
      <c r="L68" s="159" t="s">
        <v>40</v>
      </c>
      <c r="M68" s="159"/>
    </row>
    <row r="69" spans="1:13" ht="33" customHeight="1" x14ac:dyDescent="0.2">
      <c r="A69" s="160"/>
      <c r="B69" s="124"/>
      <c r="C69" s="159"/>
      <c r="D69" s="81" t="s">
        <v>78</v>
      </c>
      <c r="E69" s="8">
        <v>7568</v>
      </c>
      <c r="F69" s="8">
        <f t="shared" ref="F69" si="26">SUM(G69:K69)</f>
        <v>41187.300000000003</v>
      </c>
      <c r="G69" s="8">
        <f>7972.3+25-300+520</f>
        <v>8217.2999999999993</v>
      </c>
      <c r="H69" s="8">
        <f>8130+150+200</f>
        <v>8480</v>
      </c>
      <c r="I69" s="8">
        <v>8130</v>
      </c>
      <c r="J69" s="8">
        <v>8130</v>
      </c>
      <c r="K69" s="8">
        <v>8230</v>
      </c>
      <c r="L69" s="159"/>
      <c r="M69" s="159"/>
    </row>
    <row r="70" spans="1:13" ht="31.15" customHeight="1" x14ac:dyDescent="0.2">
      <c r="A70" s="160" t="s">
        <v>213</v>
      </c>
      <c r="B70" s="124" t="s">
        <v>215</v>
      </c>
      <c r="C70" s="159" t="s">
        <v>76</v>
      </c>
      <c r="D70" s="81" t="s">
        <v>77</v>
      </c>
      <c r="E70" s="8">
        <f>SUM(E71)</f>
        <v>0</v>
      </c>
      <c r="F70" s="8">
        <f t="shared" si="23"/>
        <v>0</v>
      </c>
      <c r="G70" s="8">
        <f t="shared" si="25"/>
        <v>0</v>
      </c>
      <c r="H70" s="8">
        <f t="shared" si="25"/>
        <v>0</v>
      </c>
      <c r="I70" s="8">
        <f t="shared" si="25"/>
        <v>0</v>
      </c>
      <c r="J70" s="8">
        <f t="shared" si="25"/>
        <v>0</v>
      </c>
      <c r="K70" s="8">
        <f t="shared" si="25"/>
        <v>0</v>
      </c>
      <c r="L70" s="159" t="s">
        <v>53</v>
      </c>
      <c r="M70" s="159"/>
    </row>
    <row r="71" spans="1:13" ht="57" customHeight="1" x14ac:dyDescent="0.2">
      <c r="A71" s="160"/>
      <c r="B71" s="124"/>
      <c r="C71" s="159"/>
      <c r="D71" s="81" t="s">
        <v>78</v>
      </c>
      <c r="E71" s="8">
        <v>0</v>
      </c>
      <c r="F71" s="8">
        <f t="shared" si="24"/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59"/>
      <c r="M71" s="159"/>
    </row>
    <row r="72" spans="1:13" ht="78.75" customHeight="1" x14ac:dyDescent="0.2">
      <c r="A72" s="160" t="s">
        <v>12</v>
      </c>
      <c r="B72" s="124" t="s">
        <v>146</v>
      </c>
      <c r="C72" s="159" t="s">
        <v>76</v>
      </c>
      <c r="D72" s="81" t="s">
        <v>77</v>
      </c>
      <c r="E72" s="8">
        <f>E73</f>
        <v>935</v>
      </c>
      <c r="F72" s="8">
        <f t="shared" ref="F72:K72" si="27">F73</f>
        <v>3171.4</v>
      </c>
      <c r="G72" s="8">
        <f t="shared" si="27"/>
        <v>516.4</v>
      </c>
      <c r="H72" s="8">
        <f t="shared" si="27"/>
        <v>520</v>
      </c>
      <c r="I72" s="8">
        <f t="shared" si="27"/>
        <v>585</v>
      </c>
      <c r="J72" s="8">
        <f t="shared" si="27"/>
        <v>585</v>
      </c>
      <c r="K72" s="8">
        <f t="shared" si="27"/>
        <v>965</v>
      </c>
      <c r="L72" s="159"/>
      <c r="M72" s="124" t="s">
        <v>168</v>
      </c>
    </row>
    <row r="73" spans="1:13" ht="91.9" customHeight="1" x14ac:dyDescent="0.2">
      <c r="A73" s="160"/>
      <c r="B73" s="124"/>
      <c r="C73" s="159"/>
      <c r="D73" s="81" t="s">
        <v>78</v>
      </c>
      <c r="E73" s="8">
        <f>E75</f>
        <v>935</v>
      </c>
      <c r="F73" s="8">
        <f t="shared" ref="F73:K73" si="28">F75</f>
        <v>3171.4</v>
      </c>
      <c r="G73" s="8">
        <f t="shared" si="28"/>
        <v>516.4</v>
      </c>
      <c r="H73" s="8">
        <f t="shared" si="28"/>
        <v>520</v>
      </c>
      <c r="I73" s="8">
        <f t="shared" si="28"/>
        <v>585</v>
      </c>
      <c r="J73" s="8">
        <f t="shared" si="28"/>
        <v>585</v>
      </c>
      <c r="K73" s="8">
        <f t="shared" si="28"/>
        <v>965</v>
      </c>
      <c r="L73" s="159"/>
      <c r="M73" s="124"/>
    </row>
    <row r="74" spans="1:13" ht="60.6" customHeight="1" x14ac:dyDescent="0.2">
      <c r="A74" s="160" t="s">
        <v>14</v>
      </c>
      <c r="B74" s="143" t="s">
        <v>185</v>
      </c>
      <c r="C74" s="159" t="s">
        <v>76</v>
      </c>
      <c r="D74" s="81" t="s">
        <v>77</v>
      </c>
      <c r="E74" s="8">
        <f>SUM(E75)</f>
        <v>935</v>
      </c>
      <c r="F74" s="8">
        <f t="shared" ref="F74:K74" si="29">SUM(F75)</f>
        <v>3171.4</v>
      </c>
      <c r="G74" s="8">
        <f t="shared" si="29"/>
        <v>516.4</v>
      </c>
      <c r="H74" s="8">
        <f t="shared" si="29"/>
        <v>520</v>
      </c>
      <c r="I74" s="8">
        <f t="shared" si="29"/>
        <v>585</v>
      </c>
      <c r="J74" s="8">
        <f t="shared" si="29"/>
        <v>585</v>
      </c>
      <c r="K74" s="8">
        <f t="shared" si="29"/>
        <v>965</v>
      </c>
      <c r="L74" s="159" t="s">
        <v>56</v>
      </c>
      <c r="M74" s="159"/>
    </row>
    <row r="75" spans="1:13" ht="65.45" customHeight="1" x14ac:dyDescent="0.2">
      <c r="A75" s="160"/>
      <c r="B75" s="143"/>
      <c r="C75" s="159"/>
      <c r="D75" s="81" t="s">
        <v>78</v>
      </c>
      <c r="E75" s="8">
        <v>935</v>
      </c>
      <c r="F75" s="8">
        <f t="shared" ref="F75" si="30">SUM(G75:K75)</f>
        <v>3171.4</v>
      </c>
      <c r="G75" s="8">
        <f>556.4-40</f>
        <v>516.4</v>
      </c>
      <c r="H75" s="8">
        <v>520</v>
      </c>
      <c r="I75" s="8">
        <v>585</v>
      </c>
      <c r="J75" s="8">
        <v>585</v>
      </c>
      <c r="K75" s="8">
        <v>965</v>
      </c>
      <c r="L75" s="159"/>
      <c r="M75" s="159"/>
    </row>
    <row r="76" spans="1:13" ht="142.15" customHeight="1" x14ac:dyDescent="0.2">
      <c r="A76" s="160" t="s">
        <v>37</v>
      </c>
      <c r="B76" s="143" t="s">
        <v>147</v>
      </c>
      <c r="C76" s="159" t="s">
        <v>76</v>
      </c>
      <c r="D76" s="81" t="s">
        <v>77</v>
      </c>
      <c r="E76" s="8">
        <f>E77</f>
        <v>5024.5</v>
      </c>
      <c r="F76" s="8">
        <f t="shared" ref="F76:K76" si="31">F77</f>
        <v>27525.3</v>
      </c>
      <c r="G76" s="8">
        <f t="shared" si="31"/>
        <v>4707.2999999999993</v>
      </c>
      <c r="H76" s="8">
        <f t="shared" si="31"/>
        <v>5718</v>
      </c>
      <c r="I76" s="8">
        <f t="shared" si="31"/>
        <v>6000</v>
      </c>
      <c r="J76" s="8">
        <f t="shared" si="31"/>
        <v>6000</v>
      </c>
      <c r="K76" s="8">
        <f t="shared" si="31"/>
        <v>5100</v>
      </c>
      <c r="L76" s="159"/>
      <c r="M76" s="124" t="s">
        <v>165</v>
      </c>
    </row>
    <row r="77" spans="1:13" ht="297.60000000000002" customHeight="1" x14ac:dyDescent="0.2">
      <c r="A77" s="160"/>
      <c r="B77" s="143"/>
      <c r="C77" s="159"/>
      <c r="D77" s="81" t="s">
        <v>78</v>
      </c>
      <c r="E77" s="8">
        <f>E79+E81+E83</f>
        <v>5024.5</v>
      </c>
      <c r="F77" s="8">
        <f>SUM(G77:K77)</f>
        <v>27525.3</v>
      </c>
      <c r="G77" s="8">
        <f t="shared" ref="G77:K77" si="32">G79+G81+G83</f>
        <v>4707.2999999999993</v>
      </c>
      <c r="H77" s="8">
        <f t="shared" si="32"/>
        <v>5718</v>
      </c>
      <c r="I77" s="8">
        <f t="shared" si="32"/>
        <v>6000</v>
      </c>
      <c r="J77" s="8">
        <f t="shared" si="32"/>
        <v>6000</v>
      </c>
      <c r="K77" s="8">
        <f t="shared" si="32"/>
        <v>5100</v>
      </c>
      <c r="L77" s="159"/>
      <c r="M77" s="124"/>
    </row>
    <row r="78" spans="1:13" ht="28.9" customHeight="1" x14ac:dyDescent="0.2">
      <c r="A78" s="160" t="s">
        <v>81</v>
      </c>
      <c r="B78" s="143" t="s">
        <v>186</v>
      </c>
      <c r="C78" s="159" t="s">
        <v>76</v>
      </c>
      <c r="D78" s="81" t="s">
        <v>77</v>
      </c>
      <c r="E78" s="8">
        <f>E79</f>
        <v>996.5</v>
      </c>
      <c r="F78" s="8">
        <f t="shared" ref="F78:K78" si="33">F79</f>
        <v>7120.1</v>
      </c>
      <c r="G78" s="8">
        <f t="shared" si="33"/>
        <v>1406.1</v>
      </c>
      <c r="H78" s="8">
        <f t="shared" si="33"/>
        <v>1614</v>
      </c>
      <c r="I78" s="8">
        <f t="shared" si="33"/>
        <v>1500</v>
      </c>
      <c r="J78" s="8">
        <f t="shared" si="33"/>
        <v>1500</v>
      </c>
      <c r="K78" s="8">
        <f t="shared" si="33"/>
        <v>1100</v>
      </c>
      <c r="L78" s="159" t="s">
        <v>40</v>
      </c>
      <c r="M78" s="159"/>
    </row>
    <row r="79" spans="1:13" ht="37.9" customHeight="1" x14ac:dyDescent="0.2">
      <c r="A79" s="160"/>
      <c r="B79" s="143"/>
      <c r="C79" s="159"/>
      <c r="D79" s="81" t="s">
        <v>78</v>
      </c>
      <c r="E79" s="8">
        <v>996.5</v>
      </c>
      <c r="F79" s="8">
        <f>SUM(G78:K78)</f>
        <v>7120.1</v>
      </c>
      <c r="G79" s="8">
        <f>1096.1+50+260</f>
        <v>1406.1</v>
      </c>
      <c r="H79" s="8">
        <f>1500+45+29+40</f>
        <v>1614</v>
      </c>
      <c r="I79" s="8">
        <v>1500</v>
      </c>
      <c r="J79" s="8">
        <v>1500</v>
      </c>
      <c r="K79" s="8">
        <v>1100</v>
      </c>
      <c r="L79" s="159"/>
      <c r="M79" s="159"/>
    </row>
    <row r="80" spans="1:13" ht="37.15" customHeight="1" x14ac:dyDescent="0.2">
      <c r="A80" s="160" t="s">
        <v>82</v>
      </c>
      <c r="B80" s="143" t="s">
        <v>187</v>
      </c>
      <c r="C80" s="159" t="s">
        <v>76</v>
      </c>
      <c r="D80" s="81" t="s">
        <v>77</v>
      </c>
      <c r="E80" s="8">
        <f>SUM(E81)</f>
        <v>0</v>
      </c>
      <c r="F80" s="8">
        <f t="shared" ref="F80:K84" si="34">SUM(F81)</f>
        <v>0</v>
      </c>
      <c r="G80" s="8">
        <f t="shared" si="34"/>
        <v>0</v>
      </c>
      <c r="H80" s="8">
        <f t="shared" si="34"/>
        <v>0</v>
      </c>
      <c r="I80" s="8">
        <f t="shared" si="34"/>
        <v>0</v>
      </c>
      <c r="J80" s="8">
        <f t="shared" si="34"/>
        <v>0</v>
      </c>
      <c r="K80" s="8">
        <f t="shared" si="34"/>
        <v>0</v>
      </c>
      <c r="L80" s="159" t="s">
        <v>40</v>
      </c>
      <c r="M80" s="159"/>
    </row>
    <row r="81" spans="1:13" ht="41.45" customHeight="1" x14ac:dyDescent="0.2">
      <c r="A81" s="160"/>
      <c r="B81" s="143"/>
      <c r="C81" s="159"/>
      <c r="D81" s="81" t="s">
        <v>78</v>
      </c>
      <c r="E81" s="8">
        <v>0</v>
      </c>
      <c r="F81" s="8">
        <f t="shared" ref="F81" si="35">SUM(G81:K81)</f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159"/>
      <c r="M81" s="159"/>
    </row>
    <row r="82" spans="1:13" ht="46.15" customHeight="1" x14ac:dyDescent="0.2">
      <c r="A82" s="160" t="s">
        <v>83</v>
      </c>
      <c r="B82" s="143" t="s">
        <v>188</v>
      </c>
      <c r="C82" s="159" t="s">
        <v>76</v>
      </c>
      <c r="D82" s="81" t="s">
        <v>77</v>
      </c>
      <c r="E82" s="8">
        <f>SUM(E83)</f>
        <v>4028</v>
      </c>
      <c r="F82" s="8">
        <f t="shared" si="34"/>
        <v>20405.2</v>
      </c>
      <c r="G82" s="8">
        <f t="shared" si="34"/>
        <v>3301.2</v>
      </c>
      <c r="H82" s="8">
        <f t="shared" si="34"/>
        <v>4104</v>
      </c>
      <c r="I82" s="8">
        <f t="shared" si="34"/>
        <v>4500</v>
      </c>
      <c r="J82" s="8">
        <f t="shared" si="34"/>
        <v>4500</v>
      </c>
      <c r="K82" s="8">
        <f t="shared" si="34"/>
        <v>4000</v>
      </c>
      <c r="L82" s="159" t="s">
        <v>40</v>
      </c>
      <c r="M82" s="159"/>
    </row>
    <row r="83" spans="1:13" ht="22.5" x14ac:dyDescent="0.2">
      <c r="A83" s="160"/>
      <c r="B83" s="143"/>
      <c r="C83" s="159"/>
      <c r="D83" s="81" t="s">
        <v>78</v>
      </c>
      <c r="E83" s="8">
        <v>4028</v>
      </c>
      <c r="F83" s="8">
        <f>SUM(G83:K83)</f>
        <v>20405.2</v>
      </c>
      <c r="G83" s="8">
        <f>3561.2-260</f>
        <v>3301.2</v>
      </c>
      <c r="H83" s="8">
        <f>4133-29</f>
        <v>4104</v>
      </c>
      <c r="I83" s="8">
        <v>4500</v>
      </c>
      <c r="J83" s="8">
        <v>4500</v>
      </c>
      <c r="K83" s="8">
        <v>4000</v>
      </c>
      <c r="L83" s="159"/>
      <c r="M83" s="159"/>
    </row>
    <row r="84" spans="1:13" ht="27" customHeight="1" x14ac:dyDescent="0.2">
      <c r="A84" s="160" t="s">
        <v>38</v>
      </c>
      <c r="B84" s="143" t="s">
        <v>148</v>
      </c>
      <c r="C84" s="159" t="s">
        <v>76</v>
      </c>
      <c r="D84" s="81" t="s">
        <v>77</v>
      </c>
      <c r="E84" s="8">
        <f>SUM(E85)</f>
        <v>0</v>
      </c>
      <c r="F84" s="8">
        <f t="shared" si="34"/>
        <v>0</v>
      </c>
      <c r="G84" s="8">
        <f t="shared" si="34"/>
        <v>0</v>
      </c>
      <c r="H84" s="8">
        <f t="shared" si="34"/>
        <v>0</v>
      </c>
      <c r="I84" s="8">
        <f t="shared" si="34"/>
        <v>0</v>
      </c>
      <c r="J84" s="8">
        <f t="shared" si="34"/>
        <v>0</v>
      </c>
      <c r="K84" s="8">
        <f t="shared" si="34"/>
        <v>0</v>
      </c>
      <c r="L84" s="159"/>
      <c r="M84" s="124" t="s">
        <v>166</v>
      </c>
    </row>
    <row r="85" spans="1:13" ht="63.6" customHeight="1" x14ac:dyDescent="0.2">
      <c r="A85" s="160"/>
      <c r="B85" s="143"/>
      <c r="C85" s="159"/>
      <c r="D85" s="81" t="s">
        <v>78</v>
      </c>
      <c r="E85" s="8">
        <f>E86</f>
        <v>0</v>
      </c>
      <c r="F85" s="8">
        <f t="shared" ref="F85:K85" si="36">F86</f>
        <v>0</v>
      </c>
      <c r="G85" s="8">
        <f t="shared" si="36"/>
        <v>0</v>
      </c>
      <c r="H85" s="8">
        <f t="shared" si="36"/>
        <v>0</v>
      </c>
      <c r="I85" s="8">
        <f t="shared" si="36"/>
        <v>0</v>
      </c>
      <c r="J85" s="8">
        <f t="shared" si="36"/>
        <v>0</v>
      </c>
      <c r="K85" s="8">
        <f t="shared" si="36"/>
        <v>0</v>
      </c>
      <c r="L85" s="159"/>
      <c r="M85" s="124"/>
    </row>
    <row r="86" spans="1:13" ht="38.450000000000003" customHeight="1" x14ac:dyDescent="0.2">
      <c r="A86" s="160" t="s">
        <v>84</v>
      </c>
      <c r="B86" s="143" t="s">
        <v>189</v>
      </c>
      <c r="C86" s="159" t="s">
        <v>76</v>
      </c>
      <c r="D86" s="81" t="s">
        <v>77</v>
      </c>
      <c r="E86" s="8">
        <f>SUM(E87)</f>
        <v>0</v>
      </c>
      <c r="F86" s="8">
        <f t="shared" ref="F86:K86" si="37">SUM(F87)</f>
        <v>0</v>
      </c>
      <c r="G86" s="8">
        <f t="shared" si="37"/>
        <v>0</v>
      </c>
      <c r="H86" s="8">
        <f t="shared" si="37"/>
        <v>0</v>
      </c>
      <c r="I86" s="8">
        <f t="shared" si="37"/>
        <v>0</v>
      </c>
      <c r="J86" s="8">
        <f t="shared" si="37"/>
        <v>0</v>
      </c>
      <c r="K86" s="8">
        <f t="shared" si="37"/>
        <v>0</v>
      </c>
      <c r="L86" s="159" t="s">
        <v>85</v>
      </c>
      <c r="M86" s="159"/>
    </row>
    <row r="87" spans="1:13" ht="22.5" x14ac:dyDescent="0.2">
      <c r="A87" s="160"/>
      <c r="B87" s="143"/>
      <c r="C87" s="159"/>
      <c r="D87" s="81" t="s">
        <v>78</v>
      </c>
      <c r="E87" s="8">
        <v>0</v>
      </c>
      <c r="F87" s="8">
        <f t="shared" ref="F87" si="38">SUM(G87:K87)</f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59"/>
      <c r="M87" s="159"/>
    </row>
    <row r="88" spans="1:13" ht="45" customHeight="1" x14ac:dyDescent="0.2">
      <c r="A88" s="160" t="s">
        <v>39</v>
      </c>
      <c r="B88" s="143" t="s">
        <v>86</v>
      </c>
      <c r="C88" s="159" t="s">
        <v>76</v>
      </c>
      <c r="D88" s="81" t="s">
        <v>77</v>
      </c>
      <c r="E88" s="33">
        <f>SUM(E89:E90)</f>
        <v>0</v>
      </c>
      <c r="F88" s="33">
        <f t="shared" ref="F88:K88" si="39">SUM(F89:F90)</f>
        <v>1243</v>
      </c>
      <c r="G88" s="33">
        <f t="shared" si="39"/>
        <v>1243</v>
      </c>
      <c r="H88" s="33">
        <f t="shared" si="39"/>
        <v>0</v>
      </c>
      <c r="I88" s="33">
        <f t="shared" si="39"/>
        <v>0</v>
      </c>
      <c r="J88" s="33">
        <f t="shared" si="39"/>
        <v>0</v>
      </c>
      <c r="K88" s="33">
        <f t="shared" si="39"/>
        <v>0</v>
      </c>
      <c r="L88" s="159"/>
      <c r="M88" s="124" t="s">
        <v>203</v>
      </c>
    </row>
    <row r="89" spans="1:13" ht="50.45" customHeight="1" x14ac:dyDescent="0.2">
      <c r="A89" s="160"/>
      <c r="B89" s="143"/>
      <c r="C89" s="159"/>
      <c r="D89" s="81" t="s">
        <v>78</v>
      </c>
      <c r="E89" s="8">
        <f>E92</f>
        <v>0</v>
      </c>
      <c r="F89" s="8">
        <f t="shared" ref="F89:F90" si="40">F92</f>
        <v>1000</v>
      </c>
      <c r="G89" s="8">
        <f t="shared" ref="G89:K89" si="41">G92+G95</f>
        <v>1000</v>
      </c>
      <c r="H89" s="8">
        <f t="shared" si="41"/>
        <v>0</v>
      </c>
      <c r="I89" s="8">
        <f t="shared" si="41"/>
        <v>0</v>
      </c>
      <c r="J89" s="8">
        <f t="shared" si="41"/>
        <v>0</v>
      </c>
      <c r="K89" s="8">
        <f t="shared" si="41"/>
        <v>0</v>
      </c>
      <c r="L89" s="159"/>
      <c r="M89" s="124"/>
    </row>
    <row r="90" spans="1:13" ht="93.75" customHeight="1" x14ac:dyDescent="0.2">
      <c r="A90" s="160"/>
      <c r="B90" s="143"/>
      <c r="C90" s="159"/>
      <c r="D90" s="54" t="s">
        <v>10</v>
      </c>
      <c r="E90" s="8">
        <f>E93+E96</f>
        <v>0</v>
      </c>
      <c r="F90" s="8">
        <f t="shared" si="40"/>
        <v>243</v>
      </c>
      <c r="G90" s="8">
        <f t="shared" ref="G90:K90" si="42">G93+G96</f>
        <v>243</v>
      </c>
      <c r="H90" s="8">
        <f t="shared" si="42"/>
        <v>0</v>
      </c>
      <c r="I90" s="8">
        <f t="shared" si="42"/>
        <v>0</v>
      </c>
      <c r="J90" s="8">
        <f t="shared" si="42"/>
        <v>0</v>
      </c>
      <c r="K90" s="8">
        <f t="shared" si="42"/>
        <v>0</v>
      </c>
      <c r="L90" s="159"/>
      <c r="M90" s="124"/>
    </row>
    <row r="91" spans="1:13" ht="38.450000000000003" customHeight="1" x14ac:dyDescent="0.2">
      <c r="A91" s="160" t="s">
        <v>87</v>
      </c>
      <c r="B91" s="124" t="s">
        <v>157</v>
      </c>
      <c r="C91" s="159" t="s">
        <v>76</v>
      </c>
      <c r="D91" s="81" t="s">
        <v>77</v>
      </c>
      <c r="E91" s="8">
        <f>SUM(E92:E93)</f>
        <v>0</v>
      </c>
      <c r="F91" s="8">
        <f>SUM(G91:K91)</f>
        <v>1243</v>
      </c>
      <c r="G91" s="8">
        <f>SUM(G92:G93)</f>
        <v>1243</v>
      </c>
      <c r="H91" s="8">
        <f t="shared" ref="H91:K91" si="43">SUM(H92:H93)</f>
        <v>0</v>
      </c>
      <c r="I91" s="8">
        <f t="shared" si="43"/>
        <v>0</v>
      </c>
      <c r="J91" s="8">
        <f t="shared" si="43"/>
        <v>0</v>
      </c>
      <c r="K91" s="8">
        <f t="shared" si="43"/>
        <v>0</v>
      </c>
      <c r="L91" s="159" t="s">
        <v>53</v>
      </c>
      <c r="M91" s="124"/>
    </row>
    <row r="92" spans="1:13" ht="22.5" x14ac:dyDescent="0.2">
      <c r="A92" s="160"/>
      <c r="B92" s="124"/>
      <c r="C92" s="159"/>
      <c r="D92" s="81" t="s">
        <v>78</v>
      </c>
      <c r="E92" s="8">
        <v>0</v>
      </c>
      <c r="F92" s="8">
        <f t="shared" ref="F92:F93" si="44">SUM(G92:K92)</f>
        <v>1000</v>
      </c>
      <c r="G92" s="8">
        <v>1000</v>
      </c>
      <c r="H92" s="8">
        <v>0</v>
      </c>
      <c r="I92" s="8">
        <v>0</v>
      </c>
      <c r="J92" s="8">
        <v>0</v>
      </c>
      <c r="K92" s="8">
        <v>0</v>
      </c>
      <c r="L92" s="159"/>
      <c r="M92" s="124"/>
    </row>
    <row r="93" spans="1:13" ht="22.5" x14ac:dyDescent="0.2">
      <c r="A93" s="160"/>
      <c r="B93" s="124"/>
      <c r="C93" s="159"/>
      <c r="D93" s="81" t="s">
        <v>10</v>
      </c>
      <c r="E93" s="8">
        <v>0</v>
      </c>
      <c r="F93" s="8">
        <f t="shared" si="44"/>
        <v>243</v>
      </c>
      <c r="G93" s="8">
        <v>243</v>
      </c>
      <c r="H93" s="8">
        <v>0</v>
      </c>
      <c r="I93" s="8">
        <v>0</v>
      </c>
      <c r="J93" s="8">
        <v>0</v>
      </c>
      <c r="K93" s="8">
        <v>0</v>
      </c>
      <c r="L93" s="159"/>
      <c r="M93" s="124"/>
    </row>
    <row r="94" spans="1:13" x14ac:dyDescent="0.2">
      <c r="A94" s="160" t="s">
        <v>197</v>
      </c>
      <c r="B94" s="164" t="s">
        <v>198</v>
      </c>
      <c r="C94" s="159" t="s">
        <v>76</v>
      </c>
      <c r="D94" s="125" t="s">
        <v>199</v>
      </c>
      <c r="E94" s="167"/>
      <c r="F94" s="131" t="s">
        <v>200</v>
      </c>
      <c r="G94" s="132"/>
      <c r="H94" s="132"/>
      <c r="I94" s="132"/>
      <c r="J94" s="132"/>
      <c r="K94" s="133"/>
      <c r="L94" s="159"/>
      <c r="M94" s="124"/>
    </row>
    <row r="95" spans="1:13" x14ac:dyDescent="0.2">
      <c r="A95" s="160"/>
      <c r="B95" s="165"/>
      <c r="C95" s="159"/>
      <c r="D95" s="126"/>
      <c r="E95" s="141"/>
      <c r="F95" s="134"/>
      <c r="G95" s="135"/>
      <c r="H95" s="135"/>
      <c r="I95" s="135"/>
      <c r="J95" s="135"/>
      <c r="K95" s="136"/>
      <c r="L95" s="159"/>
      <c r="M95" s="124"/>
    </row>
    <row r="96" spans="1:13" x14ac:dyDescent="0.2">
      <c r="A96" s="160"/>
      <c r="B96" s="165"/>
      <c r="C96" s="159"/>
      <c r="D96" s="126"/>
      <c r="E96" s="141"/>
      <c r="F96" s="134"/>
      <c r="G96" s="135"/>
      <c r="H96" s="135"/>
      <c r="I96" s="135"/>
      <c r="J96" s="135"/>
      <c r="K96" s="136"/>
      <c r="L96" s="159"/>
      <c r="M96" s="124"/>
    </row>
    <row r="97" spans="1:13" ht="60" customHeight="1" x14ac:dyDescent="0.2">
      <c r="A97" s="160"/>
      <c r="B97" s="166"/>
      <c r="C97" s="159"/>
      <c r="D97" s="127"/>
      <c r="E97" s="142"/>
      <c r="F97" s="137"/>
      <c r="G97" s="138"/>
      <c r="H97" s="138"/>
      <c r="I97" s="138"/>
      <c r="J97" s="138"/>
      <c r="K97" s="139"/>
      <c r="L97" s="159"/>
      <c r="M97" s="124"/>
    </row>
    <row r="98" spans="1:13" x14ac:dyDescent="0.2">
      <c r="A98" s="160" t="s">
        <v>42</v>
      </c>
      <c r="B98" s="174" t="s">
        <v>89</v>
      </c>
      <c r="C98" s="159" t="s">
        <v>76</v>
      </c>
      <c r="D98" s="81" t="s">
        <v>77</v>
      </c>
      <c r="E98" s="8">
        <f>SUM(E99:E101)</f>
        <v>12316</v>
      </c>
      <c r="F98" s="8">
        <f t="shared" ref="F98:K98" si="45">SUM(F99:F101)</f>
        <v>66053.070000000007</v>
      </c>
      <c r="G98" s="8">
        <f t="shared" si="45"/>
        <v>3508</v>
      </c>
      <c r="H98" s="8">
        <f t="shared" si="45"/>
        <v>17941.439999999999</v>
      </c>
      <c r="I98" s="8">
        <f t="shared" si="45"/>
        <v>44603.630000000005</v>
      </c>
      <c r="J98" s="8">
        <f t="shared" si="45"/>
        <v>0</v>
      </c>
      <c r="K98" s="8">
        <f t="shared" si="45"/>
        <v>0</v>
      </c>
      <c r="L98" s="159"/>
      <c r="M98" s="124" t="s">
        <v>204</v>
      </c>
    </row>
    <row r="99" spans="1:13" ht="22.5" x14ac:dyDescent="0.2">
      <c r="A99" s="160"/>
      <c r="B99" s="175"/>
      <c r="C99" s="159"/>
      <c r="D99" s="81" t="s">
        <v>78</v>
      </c>
      <c r="E99" s="8">
        <f>E103+E106+E109+E113</f>
        <v>4237</v>
      </c>
      <c r="F99" s="8">
        <f>SUM(G99:K99)</f>
        <v>9645.5600000000013</v>
      </c>
      <c r="G99" s="8">
        <f t="shared" ref="G99:K100" si="46">G103+G106+G109+G113</f>
        <v>1277</v>
      </c>
      <c r="H99" s="8">
        <f>H103+H106+H109+H113+H116</f>
        <v>475.02</v>
      </c>
      <c r="I99" s="8">
        <f t="shared" si="46"/>
        <v>7893.5400000000009</v>
      </c>
      <c r="J99" s="8">
        <f t="shared" si="46"/>
        <v>0</v>
      </c>
      <c r="K99" s="8">
        <f t="shared" si="46"/>
        <v>0</v>
      </c>
      <c r="L99" s="159"/>
      <c r="M99" s="124"/>
    </row>
    <row r="100" spans="1:13" ht="22.5" x14ac:dyDescent="0.2">
      <c r="A100" s="160"/>
      <c r="B100" s="175"/>
      <c r="C100" s="159"/>
      <c r="D100" s="81" t="s">
        <v>10</v>
      </c>
      <c r="E100" s="8">
        <f>E104+E107+E110+E114</f>
        <v>8079</v>
      </c>
      <c r="F100" s="8">
        <f>SUM(G100:K100)</f>
        <v>27473.55</v>
      </c>
      <c r="G100" s="8">
        <f t="shared" si="46"/>
        <v>2231</v>
      </c>
      <c r="H100" s="8">
        <f>H104+H107+H110+H114+H117</f>
        <v>4700.7300000000005</v>
      </c>
      <c r="I100" s="8">
        <f t="shared" si="46"/>
        <v>20541.82</v>
      </c>
      <c r="J100" s="8">
        <f t="shared" si="46"/>
        <v>0</v>
      </c>
      <c r="K100" s="8">
        <f t="shared" si="46"/>
        <v>0</v>
      </c>
      <c r="L100" s="159"/>
      <c r="M100" s="124"/>
    </row>
    <row r="101" spans="1:13" ht="33.75" x14ac:dyDescent="0.2">
      <c r="A101" s="160"/>
      <c r="B101" s="176"/>
      <c r="C101" s="159"/>
      <c r="D101" s="81" t="s">
        <v>90</v>
      </c>
      <c r="E101" s="8">
        <f>E111</f>
        <v>0</v>
      </c>
      <c r="F101" s="8">
        <f>SUM(G101:K101)</f>
        <v>28933.96</v>
      </c>
      <c r="G101" s="8">
        <f t="shared" ref="G101:K101" si="47">G111</f>
        <v>0</v>
      </c>
      <c r="H101" s="8">
        <f>H111+H118</f>
        <v>12765.689999999999</v>
      </c>
      <c r="I101" s="8">
        <f t="shared" si="47"/>
        <v>16168.27</v>
      </c>
      <c r="J101" s="8">
        <f t="shared" si="47"/>
        <v>0</v>
      </c>
      <c r="K101" s="8">
        <f t="shared" si="47"/>
        <v>0</v>
      </c>
      <c r="L101" s="159"/>
      <c r="M101" s="124"/>
    </row>
    <row r="102" spans="1:13" ht="13.15" customHeight="1" x14ac:dyDescent="0.2">
      <c r="A102" s="160" t="s">
        <v>88</v>
      </c>
      <c r="B102" s="124" t="s">
        <v>161</v>
      </c>
      <c r="C102" s="159" t="s">
        <v>76</v>
      </c>
      <c r="D102" s="81" t="s">
        <v>77</v>
      </c>
      <c r="E102" s="8">
        <f>SUM(E103:E104)</f>
        <v>2825</v>
      </c>
      <c r="F102" s="8">
        <f>SUM(G102:K102)</f>
        <v>8705</v>
      </c>
      <c r="G102" s="8">
        <f>SUM(G103:G104)</f>
        <v>3508</v>
      </c>
      <c r="H102" s="8">
        <f t="shared" ref="H102:K102" si="48">SUM(H103:H104)</f>
        <v>0</v>
      </c>
      <c r="I102" s="8">
        <f t="shared" si="48"/>
        <v>5197</v>
      </c>
      <c r="J102" s="8">
        <f t="shared" si="48"/>
        <v>0</v>
      </c>
      <c r="K102" s="8">
        <f t="shared" si="48"/>
        <v>0</v>
      </c>
      <c r="L102" s="159" t="s">
        <v>53</v>
      </c>
      <c r="M102" s="159"/>
    </row>
    <row r="103" spans="1:13" ht="22.5" x14ac:dyDescent="0.2">
      <c r="A103" s="160"/>
      <c r="B103" s="124"/>
      <c r="C103" s="159"/>
      <c r="D103" s="81" t="s">
        <v>78</v>
      </c>
      <c r="E103" s="8">
        <v>972</v>
      </c>
      <c r="F103" s="8">
        <f t="shared" ref="F103:F104" si="49">SUM(G103:K103)</f>
        <v>3112</v>
      </c>
      <c r="G103" s="8">
        <v>1277</v>
      </c>
      <c r="H103" s="8">
        <v>0</v>
      </c>
      <c r="I103" s="8">
        <v>1835</v>
      </c>
      <c r="J103" s="8">
        <v>0</v>
      </c>
      <c r="K103" s="8">
        <v>0</v>
      </c>
      <c r="L103" s="159"/>
      <c r="M103" s="159"/>
    </row>
    <row r="104" spans="1:13" ht="22.5" x14ac:dyDescent="0.2">
      <c r="A104" s="160"/>
      <c r="B104" s="124"/>
      <c r="C104" s="159"/>
      <c r="D104" s="81" t="s">
        <v>10</v>
      </c>
      <c r="E104" s="8">
        <v>1853</v>
      </c>
      <c r="F104" s="8">
        <f t="shared" si="49"/>
        <v>5593</v>
      </c>
      <c r="G104" s="8">
        <v>2231</v>
      </c>
      <c r="H104" s="8">
        <v>0</v>
      </c>
      <c r="I104" s="8">
        <v>3362</v>
      </c>
      <c r="J104" s="8">
        <v>0</v>
      </c>
      <c r="K104" s="8">
        <v>0</v>
      </c>
      <c r="L104" s="159"/>
      <c r="M104" s="159"/>
    </row>
    <row r="105" spans="1:13" ht="13.15" customHeight="1" x14ac:dyDescent="0.2">
      <c r="A105" s="160" t="s">
        <v>158</v>
      </c>
      <c r="B105" s="124" t="s">
        <v>162</v>
      </c>
      <c r="C105" s="159" t="s">
        <v>76</v>
      </c>
      <c r="D105" s="81" t="s">
        <v>77</v>
      </c>
      <c r="E105" s="8">
        <f>SUM(E106:E107)</f>
        <v>9491</v>
      </c>
      <c r="F105" s="8">
        <f t="shared" ref="F105:K105" si="50">SUM(F106:F107)</f>
        <v>14974</v>
      </c>
      <c r="G105" s="8">
        <f t="shared" si="50"/>
        <v>0</v>
      </c>
      <c r="H105" s="8">
        <f t="shared" si="50"/>
        <v>0</v>
      </c>
      <c r="I105" s="8">
        <f t="shared" si="50"/>
        <v>14974</v>
      </c>
      <c r="J105" s="8">
        <f t="shared" si="50"/>
        <v>0</v>
      </c>
      <c r="K105" s="8">
        <f t="shared" si="50"/>
        <v>0</v>
      </c>
      <c r="L105" s="80"/>
      <c r="M105" s="159"/>
    </row>
    <row r="106" spans="1:13" ht="22.5" x14ac:dyDescent="0.2">
      <c r="A106" s="160"/>
      <c r="B106" s="124"/>
      <c r="C106" s="159"/>
      <c r="D106" s="81" t="s">
        <v>78</v>
      </c>
      <c r="E106" s="8">
        <v>3265</v>
      </c>
      <c r="F106" s="8">
        <f t="shared" ref="F106:F107" si="51">SUM(G106:K106)</f>
        <v>5286</v>
      </c>
      <c r="G106" s="8">
        <v>0</v>
      </c>
      <c r="H106" s="8">
        <v>0</v>
      </c>
      <c r="I106" s="8">
        <v>5286</v>
      </c>
      <c r="J106" s="8">
        <v>0</v>
      </c>
      <c r="K106" s="8">
        <v>0</v>
      </c>
      <c r="L106" s="159" t="s">
        <v>53</v>
      </c>
      <c r="M106" s="159"/>
    </row>
    <row r="107" spans="1:13" ht="22.5" x14ac:dyDescent="0.2">
      <c r="A107" s="160"/>
      <c r="B107" s="124"/>
      <c r="C107" s="159"/>
      <c r="D107" s="81" t="s">
        <v>10</v>
      </c>
      <c r="E107" s="8">
        <v>6226</v>
      </c>
      <c r="F107" s="8">
        <f t="shared" si="51"/>
        <v>9688</v>
      </c>
      <c r="G107" s="8">
        <v>0</v>
      </c>
      <c r="H107" s="8">
        <v>0</v>
      </c>
      <c r="I107" s="8">
        <v>9688</v>
      </c>
      <c r="J107" s="8">
        <v>0</v>
      </c>
      <c r="K107" s="8">
        <v>0</v>
      </c>
      <c r="L107" s="159"/>
      <c r="M107" s="159"/>
    </row>
    <row r="108" spans="1:13" ht="13.15" customHeight="1" x14ac:dyDescent="0.2">
      <c r="A108" s="160" t="s">
        <v>159</v>
      </c>
      <c r="B108" s="124" t="s">
        <v>163</v>
      </c>
      <c r="C108" s="159" t="s">
        <v>76</v>
      </c>
      <c r="D108" s="81" t="s">
        <v>77</v>
      </c>
      <c r="E108" s="8">
        <f>SUM(E110:E111)</f>
        <v>0</v>
      </c>
      <c r="F108" s="8">
        <f>F109+F110+F111</f>
        <v>39543.07</v>
      </c>
      <c r="G108" s="8">
        <f>SUM(G110:G111)</f>
        <v>0</v>
      </c>
      <c r="H108" s="8">
        <f>H109+H110+H111</f>
        <v>17446.439999999999</v>
      </c>
      <c r="I108" s="8">
        <f>I109+I110+I111</f>
        <v>22096.63</v>
      </c>
      <c r="J108" s="8">
        <f t="shared" ref="J108:K108" si="52">SUM(J110:J111)</f>
        <v>0</v>
      </c>
      <c r="K108" s="8">
        <f t="shared" si="52"/>
        <v>0</v>
      </c>
      <c r="L108" s="159" t="s">
        <v>53</v>
      </c>
      <c r="M108" s="159"/>
    </row>
    <row r="109" spans="1:13" ht="26.45" customHeight="1" x14ac:dyDescent="0.2">
      <c r="A109" s="160"/>
      <c r="B109" s="124"/>
      <c r="C109" s="159"/>
      <c r="D109" s="81" t="s">
        <v>78</v>
      </c>
      <c r="E109" s="8">
        <v>0</v>
      </c>
      <c r="F109" s="8">
        <f t="shared" ref="F109:F111" si="53">SUM(G109:K109)</f>
        <v>964.46</v>
      </c>
      <c r="G109" s="8">
        <v>0</v>
      </c>
      <c r="H109" s="8">
        <v>425.52</v>
      </c>
      <c r="I109" s="8">
        <v>538.94000000000005</v>
      </c>
      <c r="J109" s="8">
        <v>0</v>
      </c>
      <c r="K109" s="8">
        <v>0</v>
      </c>
      <c r="L109" s="159"/>
      <c r="M109" s="159"/>
    </row>
    <row r="110" spans="1:13" ht="22.5" x14ac:dyDescent="0.2">
      <c r="A110" s="160"/>
      <c r="B110" s="124"/>
      <c r="C110" s="159"/>
      <c r="D110" s="81" t="s">
        <v>10</v>
      </c>
      <c r="E110" s="8">
        <v>0</v>
      </c>
      <c r="F110" s="8">
        <f t="shared" si="53"/>
        <v>9644.6500000000015</v>
      </c>
      <c r="G110" s="8">
        <v>0</v>
      </c>
      <c r="H110" s="8">
        <f>3879.63+375.6</f>
        <v>4255.2300000000005</v>
      </c>
      <c r="I110" s="8">
        <f>4952.35+437.07</f>
        <v>5389.42</v>
      </c>
      <c r="J110" s="8">
        <v>0</v>
      </c>
      <c r="K110" s="8">
        <v>0</v>
      </c>
      <c r="L110" s="159"/>
      <c r="M110" s="159"/>
    </row>
    <row r="111" spans="1:13" ht="40.5" customHeight="1" x14ac:dyDescent="0.2">
      <c r="A111" s="160"/>
      <c r="B111" s="124"/>
      <c r="C111" s="159"/>
      <c r="D111" s="81" t="s">
        <v>90</v>
      </c>
      <c r="E111" s="8">
        <v>0</v>
      </c>
      <c r="F111" s="8">
        <f t="shared" si="53"/>
        <v>28933.96</v>
      </c>
      <c r="G111" s="8">
        <v>0</v>
      </c>
      <c r="H111" s="8">
        <f>11638.89+1126.8</f>
        <v>12765.689999999999</v>
      </c>
      <c r="I111" s="8">
        <f>14857.04+1311.23</f>
        <v>16168.27</v>
      </c>
      <c r="J111" s="8">
        <v>0</v>
      </c>
      <c r="K111" s="8">
        <v>0</v>
      </c>
      <c r="L111" s="159"/>
      <c r="M111" s="159"/>
    </row>
    <row r="112" spans="1:13" ht="39" customHeight="1" x14ac:dyDescent="0.2">
      <c r="A112" s="160" t="s">
        <v>160</v>
      </c>
      <c r="B112" s="124" t="s">
        <v>164</v>
      </c>
      <c r="C112" s="159" t="s">
        <v>76</v>
      </c>
      <c r="D112" s="81" t="s">
        <v>77</v>
      </c>
      <c r="E112" s="8">
        <f>SUM(E113:E114)</f>
        <v>0</v>
      </c>
      <c r="F112" s="8">
        <f>SUM(G112:K112)</f>
        <v>2336</v>
      </c>
      <c r="G112" s="8">
        <f>SUM(G113:G114)</f>
        <v>0</v>
      </c>
      <c r="H112" s="8">
        <f t="shared" ref="H112:K112" si="54">SUM(H113:H114)</f>
        <v>0</v>
      </c>
      <c r="I112" s="8">
        <f t="shared" si="54"/>
        <v>2336</v>
      </c>
      <c r="J112" s="8">
        <f t="shared" si="54"/>
        <v>0</v>
      </c>
      <c r="K112" s="8">
        <f t="shared" si="54"/>
        <v>0</v>
      </c>
      <c r="L112" s="159" t="s">
        <v>53</v>
      </c>
      <c r="M112" s="159"/>
    </row>
    <row r="113" spans="1:13" ht="22.5" x14ac:dyDescent="0.2">
      <c r="A113" s="160"/>
      <c r="B113" s="124"/>
      <c r="C113" s="159"/>
      <c r="D113" s="81" t="s">
        <v>78</v>
      </c>
      <c r="E113" s="8">
        <v>0</v>
      </c>
      <c r="F113" s="8">
        <f t="shared" ref="F113:F114" si="55">SUM(G113:K113)</f>
        <v>233.6</v>
      </c>
      <c r="G113" s="8">
        <v>0</v>
      </c>
      <c r="H113" s="8">
        <v>0</v>
      </c>
      <c r="I113" s="8">
        <v>233.6</v>
      </c>
      <c r="J113" s="8">
        <v>0</v>
      </c>
      <c r="K113" s="8">
        <v>0</v>
      </c>
      <c r="L113" s="159"/>
      <c r="M113" s="159"/>
    </row>
    <row r="114" spans="1:13" ht="54" customHeight="1" x14ac:dyDescent="0.2">
      <c r="A114" s="160"/>
      <c r="B114" s="124"/>
      <c r="C114" s="159"/>
      <c r="D114" s="81" t="s">
        <v>10</v>
      </c>
      <c r="E114" s="8">
        <v>0</v>
      </c>
      <c r="F114" s="8">
        <f t="shared" si="55"/>
        <v>2102.4</v>
      </c>
      <c r="G114" s="8">
        <v>0</v>
      </c>
      <c r="H114" s="8">
        <v>0</v>
      </c>
      <c r="I114" s="8">
        <v>2102.4</v>
      </c>
      <c r="J114" s="8">
        <v>0</v>
      </c>
      <c r="K114" s="8">
        <v>0</v>
      </c>
      <c r="L114" s="159"/>
      <c r="M114" s="159"/>
    </row>
    <row r="115" spans="1:13" ht="13.15" customHeight="1" x14ac:dyDescent="0.2">
      <c r="A115" s="160" t="s">
        <v>218</v>
      </c>
      <c r="B115" s="124" t="s">
        <v>219</v>
      </c>
      <c r="C115" s="159" t="s">
        <v>76</v>
      </c>
      <c r="D115" s="84" t="s">
        <v>77</v>
      </c>
      <c r="E115" s="8">
        <f>SUM(E117:E118)</f>
        <v>0</v>
      </c>
      <c r="F115" s="8">
        <f>F116+F117+F118</f>
        <v>495</v>
      </c>
      <c r="G115" s="8">
        <f>SUM(G117:G118)</f>
        <v>0</v>
      </c>
      <c r="H115" s="8">
        <f>H116+H117+H118</f>
        <v>495</v>
      </c>
      <c r="I115" s="8">
        <f>I116+I117+I118</f>
        <v>0</v>
      </c>
      <c r="J115" s="8">
        <f t="shared" ref="J115:K115" si="56">SUM(J117:J118)</f>
        <v>0</v>
      </c>
      <c r="K115" s="8">
        <f t="shared" si="56"/>
        <v>0</v>
      </c>
      <c r="L115" s="159" t="s">
        <v>53</v>
      </c>
      <c r="M115" s="159"/>
    </row>
    <row r="116" spans="1:13" ht="26.45" customHeight="1" x14ac:dyDescent="0.2">
      <c r="A116" s="160"/>
      <c r="B116" s="124"/>
      <c r="C116" s="159"/>
      <c r="D116" s="84" t="s">
        <v>78</v>
      </c>
      <c r="E116" s="8">
        <v>0</v>
      </c>
      <c r="F116" s="8">
        <f t="shared" ref="F116:F118" si="57">SUM(G116:K116)</f>
        <v>49.5</v>
      </c>
      <c r="G116" s="8">
        <v>0</v>
      </c>
      <c r="H116" s="86">
        <v>49.5</v>
      </c>
      <c r="I116" s="8">
        <v>0</v>
      </c>
      <c r="J116" s="8">
        <v>0</v>
      </c>
      <c r="K116" s="8">
        <v>0</v>
      </c>
      <c r="L116" s="159"/>
      <c r="M116" s="159"/>
    </row>
    <row r="117" spans="1:13" ht="22.5" x14ac:dyDescent="0.2">
      <c r="A117" s="160"/>
      <c r="B117" s="124"/>
      <c r="C117" s="159"/>
      <c r="D117" s="84" t="s">
        <v>10</v>
      </c>
      <c r="E117" s="8">
        <v>0</v>
      </c>
      <c r="F117" s="8">
        <f t="shared" si="57"/>
        <v>445.5</v>
      </c>
      <c r="G117" s="8">
        <v>0</v>
      </c>
      <c r="H117" s="86">
        <v>445.5</v>
      </c>
      <c r="I117" s="8">
        <v>0</v>
      </c>
      <c r="J117" s="8">
        <v>0</v>
      </c>
      <c r="K117" s="8">
        <v>0</v>
      </c>
      <c r="L117" s="159"/>
      <c r="M117" s="159"/>
    </row>
    <row r="118" spans="1:13" ht="40.5" customHeight="1" x14ac:dyDescent="0.2">
      <c r="A118" s="160"/>
      <c r="B118" s="124"/>
      <c r="C118" s="159"/>
      <c r="D118" s="84" t="s">
        <v>90</v>
      </c>
      <c r="E118" s="8">
        <v>0</v>
      </c>
      <c r="F118" s="8">
        <f t="shared" si="57"/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159"/>
      <c r="M118" s="159"/>
    </row>
    <row r="119" spans="1:13" ht="12.75" customHeight="1" x14ac:dyDescent="0.2">
      <c r="A119" s="144">
        <v>7</v>
      </c>
      <c r="B119" s="145" t="s">
        <v>169</v>
      </c>
      <c r="C119" s="174" t="s">
        <v>76</v>
      </c>
      <c r="D119" s="81" t="s">
        <v>77</v>
      </c>
      <c r="E119" s="8">
        <f>SUM(E120:E121)</f>
        <v>2899.7</v>
      </c>
      <c r="F119" s="8">
        <f t="shared" ref="F119:K119" si="58">SUM(F120:F121)</f>
        <v>3011</v>
      </c>
      <c r="G119" s="8">
        <f t="shared" si="58"/>
        <v>3011</v>
      </c>
      <c r="H119" s="8">
        <f t="shared" si="58"/>
        <v>0</v>
      </c>
      <c r="I119" s="8">
        <f t="shared" si="58"/>
        <v>0</v>
      </c>
      <c r="J119" s="8">
        <f t="shared" si="58"/>
        <v>0</v>
      </c>
      <c r="K119" s="8">
        <f t="shared" si="58"/>
        <v>0</v>
      </c>
      <c r="L119" s="174"/>
      <c r="M119" s="164" t="s">
        <v>170</v>
      </c>
    </row>
    <row r="120" spans="1:13" ht="22.5" x14ac:dyDescent="0.2">
      <c r="A120" s="177"/>
      <c r="B120" s="172"/>
      <c r="C120" s="175"/>
      <c r="D120" s="81" t="s">
        <v>78</v>
      </c>
      <c r="E120" s="8">
        <f>E123</f>
        <v>942</v>
      </c>
      <c r="F120" s="8">
        <f t="shared" ref="F120:K121" si="59">F123</f>
        <v>1096</v>
      </c>
      <c r="G120" s="8">
        <f t="shared" si="59"/>
        <v>1096</v>
      </c>
      <c r="H120" s="8">
        <f t="shared" si="59"/>
        <v>0</v>
      </c>
      <c r="I120" s="8">
        <f t="shared" si="59"/>
        <v>0</v>
      </c>
      <c r="J120" s="8">
        <f>J123</f>
        <v>0</v>
      </c>
      <c r="K120" s="8">
        <f t="shared" si="59"/>
        <v>0</v>
      </c>
      <c r="L120" s="175"/>
      <c r="M120" s="165"/>
    </row>
    <row r="121" spans="1:13" ht="22.5" x14ac:dyDescent="0.2">
      <c r="A121" s="178"/>
      <c r="B121" s="173"/>
      <c r="C121" s="176"/>
      <c r="D121" s="81" t="s">
        <v>10</v>
      </c>
      <c r="E121" s="8">
        <f>E124</f>
        <v>1957.7</v>
      </c>
      <c r="F121" s="8">
        <f t="shared" si="59"/>
        <v>1915</v>
      </c>
      <c r="G121" s="8">
        <f t="shared" si="59"/>
        <v>1915</v>
      </c>
      <c r="H121" s="8">
        <f t="shared" si="59"/>
        <v>0</v>
      </c>
      <c r="I121" s="8">
        <f t="shared" si="59"/>
        <v>0</v>
      </c>
      <c r="J121" s="8">
        <f t="shared" si="59"/>
        <v>0</v>
      </c>
      <c r="K121" s="8">
        <f>K124</f>
        <v>0</v>
      </c>
      <c r="L121" s="176"/>
      <c r="M121" s="166"/>
    </row>
    <row r="122" spans="1:13" ht="12.75" customHeight="1" x14ac:dyDescent="0.2">
      <c r="A122" s="144" t="s">
        <v>172</v>
      </c>
      <c r="B122" s="145" t="s">
        <v>190</v>
      </c>
      <c r="C122" s="174" t="s">
        <v>76</v>
      </c>
      <c r="D122" s="81" t="s">
        <v>77</v>
      </c>
      <c r="E122" s="8">
        <f>SUM(E123:E124)</f>
        <v>2899.7</v>
      </c>
      <c r="F122" s="8">
        <f>SUM(F123:F124)</f>
        <v>3011</v>
      </c>
      <c r="G122" s="8">
        <f>SUM(G123:G124)</f>
        <v>3011</v>
      </c>
      <c r="H122" s="8">
        <f t="shared" ref="H122:J122" si="60">SUM(H123:H124)</f>
        <v>0</v>
      </c>
      <c r="I122" s="8">
        <f t="shared" si="60"/>
        <v>0</v>
      </c>
      <c r="J122" s="8">
        <f t="shared" si="60"/>
        <v>0</v>
      </c>
      <c r="K122" s="8">
        <f>SUM(K123:K124)</f>
        <v>0</v>
      </c>
      <c r="L122" s="174" t="s">
        <v>171</v>
      </c>
      <c r="M122" s="174"/>
    </row>
    <row r="123" spans="1:13" ht="22.5" x14ac:dyDescent="0.2">
      <c r="A123" s="177"/>
      <c r="B123" s="172"/>
      <c r="C123" s="175"/>
      <c r="D123" s="81" t="s">
        <v>78</v>
      </c>
      <c r="E123" s="8">
        <v>942</v>
      </c>
      <c r="F123" s="8">
        <f>SUM(G123:K123)</f>
        <v>1096</v>
      </c>
      <c r="G123" s="8">
        <v>1096</v>
      </c>
      <c r="H123" s="8">
        <v>0</v>
      </c>
      <c r="I123" s="8">
        <v>0</v>
      </c>
      <c r="J123" s="8">
        <v>0</v>
      </c>
      <c r="K123" s="8">
        <v>0</v>
      </c>
      <c r="L123" s="175"/>
      <c r="M123" s="175"/>
    </row>
    <row r="124" spans="1:13" ht="22.5" x14ac:dyDescent="0.2">
      <c r="A124" s="178"/>
      <c r="B124" s="173"/>
      <c r="C124" s="176"/>
      <c r="D124" s="81" t="s">
        <v>10</v>
      </c>
      <c r="E124" s="8">
        <v>1957.7</v>
      </c>
      <c r="F124" s="8">
        <f>SUM(G124:K124)</f>
        <v>1915</v>
      </c>
      <c r="G124" s="8">
        <v>1915</v>
      </c>
      <c r="H124" s="8">
        <v>0</v>
      </c>
      <c r="I124" s="8">
        <v>0</v>
      </c>
      <c r="J124" s="8">
        <v>0</v>
      </c>
      <c r="K124" s="8">
        <v>0</v>
      </c>
      <c r="L124" s="176"/>
      <c r="M124" s="176"/>
    </row>
    <row r="125" spans="1:13" x14ac:dyDescent="0.2">
      <c r="A125" s="157"/>
      <c r="B125" s="158" t="s">
        <v>130</v>
      </c>
      <c r="C125" s="157"/>
      <c r="D125" s="9" t="s">
        <v>91</v>
      </c>
      <c r="E125" s="8">
        <f>SUM(E126:E129)</f>
        <v>33808.699999999997</v>
      </c>
      <c r="F125" s="8">
        <f t="shared" ref="F125:K125" si="61">SUM(F126:F129)</f>
        <v>166344.36999999997</v>
      </c>
      <c r="G125" s="8">
        <f t="shared" si="61"/>
        <v>25506.299999999996</v>
      </c>
      <c r="H125" s="8">
        <f t="shared" si="61"/>
        <v>37209.440000000002</v>
      </c>
      <c r="I125" s="8">
        <f t="shared" si="61"/>
        <v>64318.630000000005</v>
      </c>
      <c r="J125" s="8">
        <f t="shared" si="61"/>
        <v>19715</v>
      </c>
      <c r="K125" s="8">
        <f t="shared" si="61"/>
        <v>19595</v>
      </c>
      <c r="L125" s="159"/>
      <c r="M125" s="157"/>
    </row>
    <row r="126" spans="1:13" ht="22.5" x14ac:dyDescent="0.2">
      <c r="A126" s="157"/>
      <c r="B126" s="158"/>
      <c r="C126" s="157"/>
      <c r="D126" s="9" t="s">
        <v>78</v>
      </c>
      <c r="E126" s="8">
        <f>E59+E73+E77+E85+E89+E99+E120</f>
        <v>23772</v>
      </c>
      <c r="F126" s="8">
        <f>SUM(G126:K126)</f>
        <v>107778.85999999999</v>
      </c>
      <c r="G126" s="8">
        <f>G59+G73+G77+G85+G89+G99+G123</f>
        <v>21117.299999999996</v>
      </c>
      <c r="H126" s="8">
        <f>H59+H73+H77+H85+H90+H99+H120</f>
        <v>19743.02</v>
      </c>
      <c r="I126" s="8">
        <f>I59+I73+I77+I85+I89+I99+I123</f>
        <v>27608.54</v>
      </c>
      <c r="J126" s="8">
        <f>J59+J73+J77+J85+J89+J99+J123</f>
        <v>19715</v>
      </c>
      <c r="K126" s="8">
        <f>K59+K73+K77+K85+K89+K99+K123</f>
        <v>19595</v>
      </c>
      <c r="L126" s="159"/>
      <c r="M126" s="157"/>
    </row>
    <row r="127" spans="1:13" ht="22.5" x14ac:dyDescent="0.2">
      <c r="A127" s="157"/>
      <c r="B127" s="158"/>
      <c r="C127" s="157"/>
      <c r="D127" s="9" t="s">
        <v>10</v>
      </c>
      <c r="E127" s="8">
        <f>E90+E100+E121</f>
        <v>10036.700000000001</v>
      </c>
      <c r="F127" s="8">
        <f>SUM(G127:K127)</f>
        <v>29631.55</v>
      </c>
      <c r="G127" s="8">
        <f>G90+G100+G121</f>
        <v>4389</v>
      </c>
      <c r="H127" s="8">
        <f>H90+H100+H121</f>
        <v>4700.7300000000005</v>
      </c>
      <c r="I127" s="8">
        <f>I90+I100+I121</f>
        <v>20541.82</v>
      </c>
      <c r="J127" s="8">
        <f>J90+J100+J121</f>
        <v>0</v>
      </c>
      <c r="K127" s="8">
        <f>K90+K100+K121</f>
        <v>0</v>
      </c>
      <c r="L127" s="159"/>
      <c r="M127" s="157"/>
    </row>
    <row r="128" spans="1:13" ht="33.75" x14ac:dyDescent="0.2">
      <c r="A128" s="157"/>
      <c r="B128" s="158"/>
      <c r="C128" s="157"/>
      <c r="D128" s="9" t="s">
        <v>90</v>
      </c>
      <c r="E128" s="8">
        <f>E101</f>
        <v>0</v>
      </c>
      <c r="F128" s="8">
        <f>SUM(G128:K128)</f>
        <v>28933.96</v>
      </c>
      <c r="G128" s="8">
        <f>G101</f>
        <v>0</v>
      </c>
      <c r="H128" s="8">
        <f>H101</f>
        <v>12765.689999999999</v>
      </c>
      <c r="I128" s="8">
        <f>I101</f>
        <v>16168.27</v>
      </c>
      <c r="J128" s="8">
        <f>J101</f>
        <v>0</v>
      </c>
      <c r="K128" s="8">
        <f>K101</f>
        <v>0</v>
      </c>
      <c r="L128" s="159"/>
      <c r="M128" s="157"/>
    </row>
    <row r="129" spans="1:13" ht="22.5" x14ac:dyDescent="0.2">
      <c r="A129" s="157"/>
      <c r="B129" s="158"/>
      <c r="C129" s="157"/>
      <c r="D129" s="9" t="s">
        <v>79</v>
      </c>
      <c r="E129" s="80">
        <v>0</v>
      </c>
      <c r="F129" s="80"/>
      <c r="G129" s="80">
        <v>0</v>
      </c>
      <c r="H129" s="80">
        <v>0</v>
      </c>
      <c r="I129" s="80">
        <v>0</v>
      </c>
      <c r="J129" s="80">
        <v>0</v>
      </c>
      <c r="K129" s="80">
        <v>0</v>
      </c>
      <c r="L129" s="159"/>
      <c r="M129" s="157"/>
    </row>
    <row r="130" spans="1:13" x14ac:dyDescent="0.2">
      <c r="A130" s="157"/>
      <c r="B130" s="158" t="s">
        <v>129</v>
      </c>
      <c r="C130" s="157"/>
      <c r="D130" s="9" t="s">
        <v>91</v>
      </c>
      <c r="E130" s="8">
        <f>SUM(E131:E134)</f>
        <v>185373.30000000002</v>
      </c>
      <c r="F130" s="8">
        <f t="shared" ref="F130:K130" si="62">SUM(F131:F134)</f>
        <v>1036341.4700000001</v>
      </c>
      <c r="G130" s="8">
        <f t="shared" si="62"/>
        <v>198222.3</v>
      </c>
      <c r="H130" s="8">
        <f t="shared" si="62"/>
        <v>215785.14</v>
      </c>
      <c r="I130" s="8">
        <f t="shared" si="62"/>
        <v>241171.33000000002</v>
      </c>
      <c r="J130" s="8">
        <f t="shared" si="62"/>
        <v>196567.7</v>
      </c>
      <c r="K130" s="8">
        <f t="shared" si="62"/>
        <v>184595</v>
      </c>
      <c r="L130" s="159"/>
      <c r="M130" s="157"/>
    </row>
    <row r="131" spans="1:13" ht="22.5" x14ac:dyDescent="0.2">
      <c r="A131" s="157"/>
      <c r="B131" s="158"/>
      <c r="C131" s="157"/>
      <c r="D131" s="9" t="s">
        <v>78</v>
      </c>
      <c r="E131" s="8">
        <f t="shared" ref="E131:K134" si="63">E126+E53</f>
        <v>167412.6</v>
      </c>
      <c r="F131" s="8">
        <f t="shared" si="63"/>
        <v>971570.96000000008</v>
      </c>
      <c r="G131" s="8">
        <f t="shared" si="63"/>
        <v>187771.3</v>
      </c>
      <c r="H131" s="8">
        <f t="shared" si="63"/>
        <v>198175.72</v>
      </c>
      <c r="I131" s="8">
        <f t="shared" si="63"/>
        <v>204461.24000000002</v>
      </c>
      <c r="J131" s="8">
        <f t="shared" si="63"/>
        <v>196567.7</v>
      </c>
      <c r="K131" s="8">
        <f t="shared" si="63"/>
        <v>184595</v>
      </c>
      <c r="L131" s="159"/>
      <c r="M131" s="157"/>
    </row>
    <row r="132" spans="1:13" ht="22.5" x14ac:dyDescent="0.2">
      <c r="A132" s="157"/>
      <c r="B132" s="158"/>
      <c r="C132" s="157"/>
      <c r="D132" s="9" t="s">
        <v>10</v>
      </c>
      <c r="E132" s="8">
        <f t="shared" si="63"/>
        <v>17960.7</v>
      </c>
      <c r="F132" s="8">
        <f t="shared" si="63"/>
        <v>35836.550000000003</v>
      </c>
      <c r="G132" s="8">
        <f t="shared" si="63"/>
        <v>10451</v>
      </c>
      <c r="H132" s="8">
        <f t="shared" si="63"/>
        <v>4843.7300000000005</v>
      </c>
      <c r="I132" s="8">
        <f t="shared" si="63"/>
        <v>20541.82</v>
      </c>
      <c r="J132" s="8">
        <f t="shared" si="63"/>
        <v>0</v>
      </c>
      <c r="K132" s="8">
        <f t="shared" si="63"/>
        <v>0</v>
      </c>
      <c r="L132" s="159"/>
      <c r="M132" s="157"/>
    </row>
    <row r="133" spans="1:13" ht="33.75" x14ac:dyDescent="0.2">
      <c r="A133" s="157"/>
      <c r="B133" s="158"/>
      <c r="C133" s="157"/>
      <c r="D133" s="9" t="s">
        <v>90</v>
      </c>
      <c r="E133" s="8">
        <f t="shared" si="63"/>
        <v>0</v>
      </c>
      <c r="F133" s="8">
        <f t="shared" si="63"/>
        <v>28933.96</v>
      </c>
      <c r="G133" s="8">
        <f t="shared" si="63"/>
        <v>0</v>
      </c>
      <c r="H133" s="8">
        <f t="shared" si="63"/>
        <v>12765.689999999999</v>
      </c>
      <c r="I133" s="8">
        <f t="shared" si="63"/>
        <v>16168.27</v>
      </c>
      <c r="J133" s="8">
        <f t="shared" si="63"/>
        <v>0</v>
      </c>
      <c r="K133" s="8">
        <f t="shared" si="63"/>
        <v>0</v>
      </c>
      <c r="L133" s="159"/>
      <c r="M133" s="157"/>
    </row>
    <row r="134" spans="1:13" ht="22.5" x14ac:dyDescent="0.2">
      <c r="A134" s="157"/>
      <c r="B134" s="158"/>
      <c r="C134" s="157"/>
      <c r="D134" s="9" t="s">
        <v>79</v>
      </c>
      <c r="E134" s="8">
        <f t="shared" si="63"/>
        <v>0</v>
      </c>
      <c r="F134" s="8">
        <f t="shared" si="63"/>
        <v>0</v>
      </c>
      <c r="G134" s="8">
        <f t="shared" si="63"/>
        <v>0</v>
      </c>
      <c r="H134" s="8">
        <f t="shared" si="63"/>
        <v>0</v>
      </c>
      <c r="I134" s="8">
        <f t="shared" si="63"/>
        <v>0</v>
      </c>
      <c r="J134" s="8">
        <f t="shared" si="63"/>
        <v>0</v>
      </c>
      <c r="K134" s="8">
        <f t="shared" si="63"/>
        <v>0</v>
      </c>
      <c r="L134" s="159"/>
      <c r="M134" s="157"/>
    </row>
  </sheetData>
  <mergeCells count="217">
    <mergeCell ref="A122:A124"/>
    <mergeCell ref="A84:A85"/>
    <mergeCell ref="M80:M81"/>
    <mergeCell ref="M84:M85"/>
    <mergeCell ref="A108:A111"/>
    <mergeCell ref="B108:B111"/>
    <mergeCell ref="C108:C111"/>
    <mergeCell ref="L98:L101"/>
    <mergeCell ref="B98:B101"/>
    <mergeCell ref="C98:C101"/>
    <mergeCell ref="A125:A129"/>
    <mergeCell ref="B125:B129"/>
    <mergeCell ref="C125:C129"/>
    <mergeCell ref="L125:L129"/>
    <mergeCell ref="M125:M129"/>
    <mergeCell ref="A112:A114"/>
    <mergeCell ref="B112:B114"/>
    <mergeCell ref="C112:C114"/>
    <mergeCell ref="L112:L114"/>
    <mergeCell ref="M112:M114"/>
    <mergeCell ref="B119:B121"/>
    <mergeCell ref="C119:C121"/>
    <mergeCell ref="L119:L121"/>
    <mergeCell ref="M119:M121"/>
    <mergeCell ref="B122:B124"/>
    <mergeCell ref="C122:C124"/>
    <mergeCell ref="L122:L124"/>
    <mergeCell ref="A115:A118"/>
    <mergeCell ref="B115:B118"/>
    <mergeCell ref="C115:C118"/>
    <mergeCell ref="L115:L118"/>
    <mergeCell ref="M115:M118"/>
    <mergeCell ref="M122:M124"/>
    <mergeCell ref="A119:A121"/>
    <mergeCell ref="M72:M73"/>
    <mergeCell ref="C70:C71"/>
    <mergeCell ref="M68:M69"/>
    <mergeCell ref="A91:A93"/>
    <mergeCell ref="B91:B93"/>
    <mergeCell ref="C91:C93"/>
    <mergeCell ref="L91:L93"/>
    <mergeCell ref="M91:M93"/>
    <mergeCell ref="M78:M79"/>
    <mergeCell ref="A86:A87"/>
    <mergeCell ref="B86:B87"/>
    <mergeCell ref="C86:C87"/>
    <mergeCell ref="L86:L87"/>
    <mergeCell ref="M86:M87"/>
    <mergeCell ref="A88:A90"/>
    <mergeCell ref="B88:B90"/>
    <mergeCell ref="C88:C90"/>
    <mergeCell ref="L88:L90"/>
    <mergeCell ref="M88:M90"/>
    <mergeCell ref="A82:A83"/>
    <mergeCell ref="B82:B83"/>
    <mergeCell ref="C82:C83"/>
    <mergeCell ref="L82:L83"/>
    <mergeCell ref="M82:M83"/>
    <mergeCell ref="M61:M63"/>
    <mergeCell ref="A61:A63"/>
    <mergeCell ref="B61:B63"/>
    <mergeCell ref="C61:C63"/>
    <mergeCell ref="L61:L63"/>
    <mergeCell ref="M74:M75"/>
    <mergeCell ref="A76:A77"/>
    <mergeCell ref="B76:B77"/>
    <mergeCell ref="C76:C77"/>
    <mergeCell ref="L76:L77"/>
    <mergeCell ref="M76:M77"/>
    <mergeCell ref="A64:A65"/>
    <mergeCell ref="B64:B65"/>
    <mergeCell ref="C64:C65"/>
    <mergeCell ref="L64:L65"/>
    <mergeCell ref="M64:M65"/>
    <mergeCell ref="A66:A67"/>
    <mergeCell ref="B66:B67"/>
    <mergeCell ref="C66:C67"/>
    <mergeCell ref="L66:L67"/>
    <mergeCell ref="M66:M67"/>
    <mergeCell ref="M70:M71"/>
    <mergeCell ref="A72:A73"/>
    <mergeCell ref="B72:B73"/>
    <mergeCell ref="A11:L11"/>
    <mergeCell ref="A13:M13"/>
    <mergeCell ref="A14:A15"/>
    <mergeCell ref="D14:D15"/>
    <mergeCell ref="E14:E15"/>
    <mergeCell ref="G14:K14"/>
    <mergeCell ref="L14:L15"/>
    <mergeCell ref="M14:M15"/>
    <mergeCell ref="A18:A20"/>
    <mergeCell ref="B18:B20"/>
    <mergeCell ref="C18:C20"/>
    <mergeCell ref="E18:K20"/>
    <mergeCell ref="L18:L20"/>
    <mergeCell ref="M18:M20"/>
    <mergeCell ref="B17:M17"/>
    <mergeCell ref="B14:B15"/>
    <mergeCell ref="A27:A29"/>
    <mergeCell ref="B27:B29"/>
    <mergeCell ref="L108:L111"/>
    <mergeCell ref="M108:M111"/>
    <mergeCell ref="A98:A101"/>
    <mergeCell ref="C94:C97"/>
    <mergeCell ref="L94:L97"/>
    <mergeCell ref="D94:D97"/>
    <mergeCell ref="E94:E97"/>
    <mergeCell ref="F94:K97"/>
    <mergeCell ref="M105:M107"/>
    <mergeCell ref="L106:L107"/>
    <mergeCell ref="M94:M97"/>
    <mergeCell ref="B102:B104"/>
    <mergeCell ref="C102:C104"/>
    <mergeCell ref="M98:M101"/>
    <mergeCell ref="L102:L104"/>
    <mergeCell ref="M102:M104"/>
    <mergeCell ref="B70:B71"/>
    <mergeCell ref="M27:M29"/>
    <mergeCell ref="M43:M45"/>
    <mergeCell ref="B43:B45"/>
    <mergeCell ref="C43:C45"/>
    <mergeCell ref="L43:L45"/>
    <mergeCell ref="A30:A32"/>
    <mergeCell ref="A105:A107"/>
    <mergeCell ref="B105:B107"/>
    <mergeCell ref="C105:C107"/>
    <mergeCell ref="C74:C75"/>
    <mergeCell ref="L74:L75"/>
    <mergeCell ref="A80:A81"/>
    <mergeCell ref="B80:B81"/>
    <mergeCell ref="C80:C81"/>
    <mergeCell ref="L80:L81"/>
    <mergeCell ref="A38:A39"/>
    <mergeCell ref="B38:B39"/>
    <mergeCell ref="C38:C39"/>
    <mergeCell ref="L38:L39"/>
    <mergeCell ref="A43:A45"/>
    <mergeCell ref="A36:A37"/>
    <mergeCell ref="B36:B37"/>
    <mergeCell ref="C36:C37"/>
    <mergeCell ref="C46:C48"/>
    <mergeCell ref="L46:L48"/>
    <mergeCell ref="A102:A104"/>
    <mergeCell ref="A94:A97"/>
    <mergeCell ref="B94:B97"/>
    <mergeCell ref="C40:C42"/>
    <mergeCell ref="C84:C85"/>
    <mergeCell ref="L84:L85"/>
    <mergeCell ref="C27:C29"/>
    <mergeCell ref="L27:L29"/>
    <mergeCell ref="B84:B85"/>
    <mergeCell ref="B49:B51"/>
    <mergeCell ref="C49:C51"/>
    <mergeCell ref="L49:L51"/>
    <mergeCell ref="B52:B56"/>
    <mergeCell ref="C72:C73"/>
    <mergeCell ref="L72:L73"/>
    <mergeCell ref="M21:M23"/>
    <mergeCell ref="B24:B26"/>
    <mergeCell ref="C24:C26"/>
    <mergeCell ref="E24:K26"/>
    <mergeCell ref="L24:L26"/>
    <mergeCell ref="M24:M26"/>
    <mergeCell ref="L40:L42"/>
    <mergeCell ref="M49:M51"/>
    <mergeCell ref="B58:B60"/>
    <mergeCell ref="C58:C60"/>
    <mergeCell ref="L58:L60"/>
    <mergeCell ref="M58:M60"/>
    <mergeCell ref="B57:M57"/>
    <mergeCell ref="L52:L56"/>
    <mergeCell ref="M52:M56"/>
    <mergeCell ref="M46:M48"/>
    <mergeCell ref="L21:L23"/>
    <mergeCell ref="L36:L37"/>
    <mergeCell ref="C52:C56"/>
    <mergeCell ref="A40:A42"/>
    <mergeCell ref="B40:B42"/>
    <mergeCell ref="A46:A48"/>
    <mergeCell ref="B46:B48"/>
    <mergeCell ref="B78:B79"/>
    <mergeCell ref="C78:C79"/>
    <mergeCell ref="L78:L79"/>
    <mergeCell ref="A70:A71"/>
    <mergeCell ref="L70:L71"/>
    <mergeCell ref="A58:A60"/>
    <mergeCell ref="B68:B69"/>
    <mergeCell ref="C68:C69"/>
    <mergeCell ref="L68:L69"/>
    <mergeCell ref="A68:A69"/>
    <mergeCell ref="A78:A79"/>
    <mergeCell ref="A49:A51"/>
    <mergeCell ref="A52:A56"/>
    <mergeCell ref="A130:A134"/>
    <mergeCell ref="B130:B134"/>
    <mergeCell ref="C130:C134"/>
    <mergeCell ref="L130:L134"/>
    <mergeCell ref="M130:M134"/>
    <mergeCell ref="E21:K23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A24:A26"/>
    <mergeCell ref="A74:A75"/>
    <mergeCell ref="B74:B75"/>
    <mergeCell ref="M36:M37"/>
    <mergeCell ref="M38:M39"/>
    <mergeCell ref="M40:M42"/>
    <mergeCell ref="A21:A23"/>
    <mergeCell ref="B21:B23"/>
    <mergeCell ref="C21:C23"/>
  </mergeCells>
  <phoneticPr fontId="0" type="noConversion"/>
  <pageMargins left="0" right="0" top="0" bottom="0" header="0.51181102362204722" footer="0.51181102362204722"/>
  <pageSetup paperSize="9" scale="78" fitToHeight="6" orientation="landscape" r:id="rId1"/>
  <headerFooter alignWithMargins="0"/>
  <rowBreaks count="3" manualBreakCount="3">
    <brk id="35" max="12" man="1"/>
    <brk id="56" max="16383" man="1"/>
    <brk id="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2021-07-15T07:11:13Z</cp:lastPrinted>
  <dcterms:created xsi:type="dcterms:W3CDTF">1996-10-08T23:32:33Z</dcterms:created>
  <dcterms:modified xsi:type="dcterms:W3CDTF">2021-07-28T13:25:52Z</dcterms:modified>
</cp:coreProperties>
</file>