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845" yWindow="165" windowWidth="17325" windowHeight="11550" tabRatio="561"/>
  </bookViews>
  <sheets>
    <sheet name="Паспорт программы" sheetId="4" r:id="rId1"/>
    <sheet name="Приложение 1 " sheetId="5" r:id="rId2"/>
    <sheet name="Приложение 2" sheetId="6" r:id="rId3"/>
    <sheet name="Приложение 3" sheetId="23" r:id="rId4"/>
    <sheet name="Приложение 4" sheetId="2" r:id="rId5"/>
  </sheets>
  <definedNames>
    <definedName name="_xlnm._FilterDatabase" localSheetId="2" hidden="1">'Приложение 2'!$A$11:$N$11</definedName>
    <definedName name="_xlnm.Print_Area" localSheetId="0">'Паспорт программы'!$A$1:$G$22</definedName>
    <definedName name="_xlnm.Print_Area" localSheetId="1">'Приложение 1 '!$A$1:$I$30</definedName>
    <definedName name="_xlnm.Print_Area" localSheetId="2">'Приложение 2'!$A$1:$K$40</definedName>
    <definedName name="_xlnm.Print_Area" localSheetId="3">'Приложение 3'!$A$1:$K$91</definedName>
    <definedName name="_xlnm.Print_Area" localSheetId="4">'Приложение 4'!$A$1:$M$135</definedName>
  </definedNames>
  <calcPr calcId="145621"/>
</workbook>
</file>

<file path=xl/calcChain.xml><?xml version="1.0" encoding="utf-8"?>
<calcChain xmlns="http://schemas.openxmlformats.org/spreadsheetml/2006/main">
  <c r="J57" i="23" l="1"/>
  <c r="I57" i="23"/>
  <c r="H57" i="23"/>
  <c r="G57" i="23"/>
  <c r="J55" i="23"/>
  <c r="I55" i="23"/>
  <c r="H55" i="23"/>
  <c r="G55" i="23"/>
  <c r="J51" i="23"/>
  <c r="I51" i="23"/>
  <c r="H51" i="23"/>
  <c r="G51" i="23"/>
  <c r="F51" i="23"/>
  <c r="E51" i="23" l="1"/>
  <c r="J91" i="23"/>
  <c r="I91" i="23"/>
  <c r="H91" i="23"/>
  <c r="G91" i="23"/>
  <c r="F91" i="23"/>
  <c r="E91" i="23" s="1"/>
  <c r="J90" i="23"/>
  <c r="I90" i="23"/>
  <c r="H90" i="23"/>
  <c r="G90" i="23"/>
  <c r="F90" i="23"/>
  <c r="E90" i="23" s="1"/>
  <c r="E89" i="23"/>
  <c r="J89" i="23"/>
  <c r="I89" i="23"/>
  <c r="H89" i="23"/>
  <c r="G89" i="23"/>
  <c r="F89" i="23"/>
  <c r="J87" i="23"/>
  <c r="I87" i="23"/>
  <c r="H87" i="23"/>
  <c r="G87" i="23"/>
  <c r="F87" i="23"/>
  <c r="E87" i="23" s="1"/>
  <c r="J86" i="23"/>
  <c r="I86" i="23"/>
  <c r="H86" i="23"/>
  <c r="G86" i="23"/>
  <c r="F86" i="23"/>
  <c r="E86" i="23" s="1"/>
  <c r="E85" i="23"/>
  <c r="J85" i="23"/>
  <c r="I85" i="23"/>
  <c r="H85" i="23"/>
  <c r="G85" i="23"/>
  <c r="F85" i="23"/>
  <c r="J83" i="23"/>
  <c r="I83" i="23"/>
  <c r="H83" i="23"/>
  <c r="G83" i="23"/>
  <c r="E83" i="23" s="1"/>
  <c r="F83" i="23"/>
  <c r="E82" i="23"/>
  <c r="J82" i="23"/>
  <c r="I82" i="23"/>
  <c r="H82" i="23"/>
  <c r="G82" i="23"/>
  <c r="F82" i="23"/>
  <c r="E80" i="23"/>
  <c r="E79" i="23"/>
  <c r="J80" i="23"/>
  <c r="I80" i="23"/>
  <c r="H80" i="23"/>
  <c r="G80" i="23"/>
  <c r="F80" i="23"/>
  <c r="J79" i="23"/>
  <c r="I79" i="23"/>
  <c r="H79" i="23"/>
  <c r="G79" i="23"/>
  <c r="F79" i="23"/>
  <c r="E71" i="23"/>
  <c r="J71" i="23"/>
  <c r="I71" i="23"/>
  <c r="H71" i="23"/>
  <c r="G71" i="23"/>
  <c r="F71" i="23"/>
  <c r="E70" i="23"/>
  <c r="J70" i="23"/>
  <c r="I70" i="23"/>
  <c r="H70" i="23"/>
  <c r="G70" i="23"/>
  <c r="F70" i="23"/>
  <c r="E68" i="23"/>
  <c r="E67" i="23"/>
  <c r="J68" i="23"/>
  <c r="I68" i="23"/>
  <c r="H68" i="23"/>
  <c r="G68" i="23"/>
  <c r="J67" i="23"/>
  <c r="I67" i="23"/>
  <c r="H67" i="23"/>
  <c r="G67" i="23"/>
  <c r="F68" i="23"/>
  <c r="F67" i="23"/>
  <c r="E63" i="23"/>
  <c r="J63" i="23"/>
  <c r="I63" i="23"/>
  <c r="H63" i="23"/>
  <c r="G63" i="23"/>
  <c r="F63" i="23"/>
  <c r="E59" i="23"/>
  <c r="J59" i="23"/>
  <c r="I59" i="23"/>
  <c r="H59" i="23"/>
  <c r="G59" i="23"/>
  <c r="F59" i="23"/>
  <c r="E57" i="23"/>
  <c r="F57" i="23"/>
  <c r="E55" i="23" l="1"/>
  <c r="F55" i="23"/>
  <c r="F56" i="2" l="1"/>
  <c r="F55" i="2"/>
  <c r="F51" i="2"/>
  <c r="F50" i="2"/>
  <c r="F49" i="2"/>
  <c r="E49" i="2"/>
  <c r="F48" i="2"/>
  <c r="F47" i="2"/>
  <c r="F46" i="2"/>
  <c r="E46" i="2"/>
  <c r="F45" i="2"/>
  <c r="E45" i="2"/>
  <c r="F44" i="2"/>
  <c r="E44" i="2"/>
  <c r="E43" i="2" s="1"/>
  <c r="F43" i="2"/>
  <c r="F42" i="2"/>
  <c r="F41" i="2"/>
  <c r="F40" i="2"/>
  <c r="E40" i="2"/>
  <c r="F39" i="2"/>
  <c r="F38" i="2"/>
  <c r="E38" i="2"/>
  <c r="F37" i="2"/>
  <c r="F36" i="2"/>
  <c r="E36" i="2"/>
  <c r="F35" i="2"/>
  <c r="F34" i="2"/>
  <c r="F33" i="2"/>
  <c r="E33" i="2"/>
  <c r="F32" i="2"/>
  <c r="F31" i="2"/>
  <c r="F30" i="2"/>
  <c r="E30" i="2"/>
  <c r="F29" i="2"/>
  <c r="F53" i="2" s="1"/>
  <c r="E29" i="2"/>
  <c r="E53" i="2" s="1"/>
  <c r="F28" i="2"/>
  <c r="F54" i="2" s="1"/>
  <c r="E28" i="2"/>
  <c r="E27" i="2" s="1"/>
  <c r="F27" i="2"/>
  <c r="E52" i="2" l="1"/>
  <c r="F52" i="2"/>
  <c r="E54" i="2"/>
  <c r="G65" i="2" l="1"/>
  <c r="G69" i="2" l="1"/>
  <c r="K49" i="2" l="1"/>
  <c r="J49" i="2"/>
  <c r="I49" i="2"/>
  <c r="H49" i="2"/>
  <c r="G49" i="2"/>
  <c r="K46" i="2"/>
  <c r="J46" i="2"/>
  <c r="I46" i="2"/>
  <c r="H46" i="2"/>
  <c r="G46" i="2"/>
  <c r="K45" i="2"/>
  <c r="J45" i="2"/>
  <c r="J43" i="2" s="1"/>
  <c r="I45" i="2"/>
  <c r="H45" i="2"/>
  <c r="G45" i="2"/>
  <c r="K44" i="2"/>
  <c r="J44" i="2"/>
  <c r="I44" i="2"/>
  <c r="H44" i="2"/>
  <c r="G44" i="2"/>
  <c r="G43" i="2"/>
  <c r="K40" i="2"/>
  <c r="J40" i="2"/>
  <c r="I40" i="2"/>
  <c r="H40" i="2"/>
  <c r="G40" i="2"/>
  <c r="K38" i="2"/>
  <c r="J38" i="2"/>
  <c r="I38" i="2"/>
  <c r="H38" i="2"/>
  <c r="G38" i="2"/>
  <c r="K36" i="2"/>
  <c r="J36" i="2"/>
  <c r="I36" i="2"/>
  <c r="H36" i="2"/>
  <c r="G36" i="2"/>
  <c r="K33" i="2"/>
  <c r="J33" i="2"/>
  <c r="I33" i="2"/>
  <c r="H33" i="2"/>
  <c r="G33" i="2"/>
  <c r="K30" i="2"/>
  <c r="J30" i="2"/>
  <c r="I30" i="2"/>
  <c r="H30" i="2"/>
  <c r="G30" i="2"/>
  <c r="K29" i="2"/>
  <c r="K53" i="2" s="1"/>
  <c r="J29" i="2"/>
  <c r="J53" i="2" s="1"/>
  <c r="I29" i="2"/>
  <c r="H29" i="2"/>
  <c r="H53" i="2" s="1"/>
  <c r="G29" i="2"/>
  <c r="G53" i="2" s="1"/>
  <c r="K28" i="2"/>
  <c r="J28" i="2"/>
  <c r="J54" i="2" s="1"/>
  <c r="I28" i="2"/>
  <c r="I54" i="2" s="1"/>
  <c r="H28" i="2"/>
  <c r="H54" i="2" s="1"/>
  <c r="G28" i="2"/>
  <c r="K27" i="2"/>
  <c r="G27" i="2"/>
  <c r="K43" i="2" l="1"/>
  <c r="K54" i="2"/>
  <c r="K52" i="2" s="1"/>
  <c r="J27" i="2"/>
  <c r="J52" i="2"/>
  <c r="I43" i="2"/>
  <c r="I27" i="2"/>
  <c r="H52" i="2"/>
  <c r="I53" i="2"/>
  <c r="I52" i="2" s="1"/>
  <c r="H27" i="2"/>
  <c r="H43" i="2"/>
  <c r="G54" i="2"/>
  <c r="G52" i="2" s="1"/>
  <c r="J88" i="23" l="1"/>
  <c r="I88" i="23"/>
  <c r="H88" i="23"/>
  <c r="G88" i="23"/>
  <c r="F88" i="23"/>
  <c r="E88" i="23"/>
  <c r="J84" i="23"/>
  <c r="I84" i="23"/>
  <c r="H84" i="23"/>
  <c r="G84" i="23"/>
  <c r="F84" i="23"/>
  <c r="E84" i="23"/>
  <c r="J81" i="23"/>
  <c r="I81" i="23"/>
  <c r="H81" i="23"/>
  <c r="G81" i="23"/>
  <c r="F81" i="23"/>
  <c r="E81" i="23"/>
  <c r="J78" i="23"/>
  <c r="I78" i="23"/>
  <c r="H78" i="23"/>
  <c r="G78" i="23"/>
  <c r="F78" i="23"/>
  <c r="E78" i="23"/>
  <c r="J75" i="23"/>
  <c r="I75" i="23"/>
  <c r="H75" i="23"/>
  <c r="G75" i="23"/>
  <c r="F75" i="23"/>
  <c r="E75" i="23"/>
  <c r="J72" i="23"/>
  <c r="I72" i="23"/>
  <c r="H72" i="23"/>
  <c r="G72" i="23"/>
  <c r="F72" i="23"/>
  <c r="E72" i="23"/>
  <c r="J69" i="23"/>
  <c r="I69" i="23"/>
  <c r="H69" i="23"/>
  <c r="G69" i="23"/>
  <c r="F69" i="23"/>
  <c r="E69" i="23"/>
  <c r="F66" i="23"/>
  <c r="G66" i="23"/>
  <c r="H66" i="23"/>
  <c r="I66" i="23"/>
  <c r="J66" i="23"/>
  <c r="E66" i="23"/>
  <c r="J64" i="23"/>
  <c r="I64" i="23"/>
  <c r="H64" i="23"/>
  <c r="G64" i="23"/>
  <c r="F64" i="23"/>
  <c r="E64" i="23"/>
  <c r="J62" i="23"/>
  <c r="I62" i="23"/>
  <c r="H62" i="23"/>
  <c r="G62" i="23"/>
  <c r="F62" i="23"/>
  <c r="E62" i="23"/>
  <c r="J60" i="23"/>
  <c r="I60" i="23"/>
  <c r="H60" i="23"/>
  <c r="G60" i="23"/>
  <c r="F60" i="23"/>
  <c r="E60" i="23"/>
  <c r="J58" i="23"/>
  <c r="I58" i="23"/>
  <c r="H58" i="23"/>
  <c r="G58" i="23"/>
  <c r="F58" i="23"/>
  <c r="E58" i="23"/>
  <c r="J56" i="23"/>
  <c r="I56" i="23"/>
  <c r="H56" i="23"/>
  <c r="G56" i="23"/>
  <c r="F56" i="23"/>
  <c r="E56" i="23"/>
  <c r="J54" i="23"/>
  <c r="I54" i="23"/>
  <c r="H54" i="23"/>
  <c r="G54" i="23"/>
  <c r="F54" i="23"/>
  <c r="E54" i="23"/>
  <c r="J52" i="23"/>
  <c r="I52" i="23"/>
  <c r="H52" i="23"/>
  <c r="G52" i="23"/>
  <c r="F52" i="23"/>
  <c r="E52" i="23"/>
  <c r="J50" i="23"/>
  <c r="F50" i="23"/>
  <c r="G50" i="23"/>
  <c r="H50" i="23"/>
  <c r="I50" i="23"/>
  <c r="E50" i="23"/>
  <c r="F47" i="23"/>
  <c r="G47" i="23"/>
  <c r="H47" i="23"/>
  <c r="I47" i="23"/>
  <c r="J47" i="23"/>
  <c r="E47" i="23"/>
  <c r="K134" i="2"/>
  <c r="J134" i="2"/>
  <c r="I134" i="2"/>
  <c r="H134" i="2"/>
  <c r="G134" i="2"/>
  <c r="E134" i="2"/>
  <c r="F124" i="2"/>
  <c r="F123" i="2"/>
  <c r="F122" i="2"/>
  <c r="K121" i="2"/>
  <c r="J121" i="2"/>
  <c r="I121" i="2"/>
  <c r="H121" i="2"/>
  <c r="G121" i="2"/>
  <c r="E121" i="2"/>
  <c r="F120" i="2"/>
  <c r="F102" i="2" s="1"/>
  <c r="F128" i="2" s="1"/>
  <c r="F133" i="2" s="1"/>
  <c r="F119" i="2"/>
  <c r="F118" i="2"/>
  <c r="K117" i="2"/>
  <c r="J117" i="2"/>
  <c r="I117" i="2"/>
  <c r="H117" i="2"/>
  <c r="G117" i="2"/>
  <c r="E117" i="2"/>
  <c r="F116" i="2"/>
  <c r="F115" i="2"/>
  <c r="K114" i="2"/>
  <c r="J114" i="2"/>
  <c r="I114" i="2"/>
  <c r="H114" i="2"/>
  <c r="G114" i="2"/>
  <c r="E114" i="2"/>
  <c r="F113" i="2"/>
  <c r="F112" i="2"/>
  <c r="K111" i="2"/>
  <c r="J111" i="2"/>
  <c r="I111" i="2"/>
  <c r="H111" i="2"/>
  <c r="G111" i="2"/>
  <c r="E111" i="2"/>
  <c r="F110" i="2"/>
  <c r="F109" i="2"/>
  <c r="F108" i="2"/>
  <c r="F107" i="2"/>
  <c r="K106" i="2"/>
  <c r="J106" i="2"/>
  <c r="I106" i="2"/>
  <c r="H106" i="2"/>
  <c r="G106" i="2"/>
  <c r="E106" i="2"/>
  <c r="F105" i="2"/>
  <c r="F104" i="2"/>
  <c r="K103" i="2"/>
  <c r="J103" i="2"/>
  <c r="I103" i="2"/>
  <c r="H103" i="2"/>
  <c r="G103" i="2"/>
  <c r="E103" i="2"/>
  <c r="K102" i="2"/>
  <c r="K128" i="2" s="1"/>
  <c r="K133" i="2" s="1"/>
  <c r="J102" i="2"/>
  <c r="J128" i="2" s="1"/>
  <c r="J133" i="2" s="1"/>
  <c r="I102" i="2"/>
  <c r="I128" i="2" s="1"/>
  <c r="I133" i="2" s="1"/>
  <c r="H102" i="2"/>
  <c r="H128" i="2" s="1"/>
  <c r="H133" i="2" s="1"/>
  <c r="G102" i="2"/>
  <c r="G128" i="2" s="1"/>
  <c r="G133" i="2" s="1"/>
  <c r="E102" i="2"/>
  <c r="E128" i="2" s="1"/>
  <c r="E133" i="2" s="1"/>
  <c r="K101" i="2"/>
  <c r="J101" i="2"/>
  <c r="I101" i="2"/>
  <c r="H101" i="2"/>
  <c r="G101" i="2"/>
  <c r="E101" i="2"/>
  <c r="K100" i="2"/>
  <c r="J100" i="2"/>
  <c r="I100" i="2"/>
  <c r="H100" i="2"/>
  <c r="G100" i="2"/>
  <c r="E100" i="2"/>
  <c r="F98" i="2"/>
  <c r="F97" i="2"/>
  <c r="F94" i="2" s="1"/>
  <c r="K96" i="2"/>
  <c r="J96" i="2"/>
  <c r="I96" i="2"/>
  <c r="H96" i="2"/>
  <c r="G96" i="2"/>
  <c r="E96" i="2"/>
  <c r="K95" i="2"/>
  <c r="J95" i="2"/>
  <c r="I95" i="2"/>
  <c r="H95" i="2"/>
  <c r="G95" i="2"/>
  <c r="E95" i="2"/>
  <c r="K94" i="2"/>
  <c r="K93" i="2" s="1"/>
  <c r="J94" i="2"/>
  <c r="I94" i="2"/>
  <c r="H94" i="2"/>
  <c r="G94" i="2"/>
  <c r="E94" i="2"/>
  <c r="F92" i="2"/>
  <c r="F88" i="2" s="1"/>
  <c r="F91" i="2"/>
  <c r="F87" i="2" s="1"/>
  <c r="K90" i="2"/>
  <c r="J90" i="2"/>
  <c r="I90" i="2"/>
  <c r="H90" i="2"/>
  <c r="G90" i="2"/>
  <c r="E90" i="2"/>
  <c r="K88" i="2"/>
  <c r="J88" i="2"/>
  <c r="I88" i="2"/>
  <c r="H88" i="2"/>
  <c r="G88" i="2"/>
  <c r="E88" i="2"/>
  <c r="K87" i="2"/>
  <c r="J87" i="2"/>
  <c r="I87" i="2"/>
  <c r="H87" i="2"/>
  <c r="G87" i="2"/>
  <c r="E87" i="2"/>
  <c r="F85" i="2"/>
  <c r="F84" i="2" s="1"/>
  <c r="F83" i="2" s="1"/>
  <c r="F82" i="2" s="1"/>
  <c r="K84" i="2"/>
  <c r="K83" i="2" s="1"/>
  <c r="K82" i="2" s="1"/>
  <c r="J84" i="2"/>
  <c r="J83" i="2" s="1"/>
  <c r="J82" i="2" s="1"/>
  <c r="I84" i="2"/>
  <c r="I83" i="2" s="1"/>
  <c r="I82" i="2" s="1"/>
  <c r="H84" i="2"/>
  <c r="G84" i="2"/>
  <c r="G83" i="2" s="1"/>
  <c r="G82" i="2" s="1"/>
  <c r="E84" i="2"/>
  <c r="E83" i="2" s="1"/>
  <c r="E82" i="2" s="1"/>
  <c r="H83" i="2"/>
  <c r="H82" i="2" s="1"/>
  <c r="G81" i="2"/>
  <c r="F81" i="2" s="1"/>
  <c r="F80" i="2" s="1"/>
  <c r="K80" i="2"/>
  <c r="J80" i="2"/>
  <c r="I80" i="2"/>
  <c r="H80" i="2"/>
  <c r="E80" i="2"/>
  <c r="F79" i="2"/>
  <c r="F78" i="2" s="1"/>
  <c r="K78" i="2"/>
  <c r="J78" i="2"/>
  <c r="I78" i="2"/>
  <c r="H78" i="2"/>
  <c r="G78" i="2"/>
  <c r="E78" i="2"/>
  <c r="G77" i="2"/>
  <c r="G76" i="2" s="1"/>
  <c r="K76" i="2"/>
  <c r="J76" i="2"/>
  <c r="I76" i="2"/>
  <c r="H76" i="2"/>
  <c r="E76" i="2"/>
  <c r="K75" i="2"/>
  <c r="K74" i="2" s="1"/>
  <c r="J75" i="2"/>
  <c r="I75" i="2"/>
  <c r="I74" i="2" s="1"/>
  <c r="H75" i="2"/>
  <c r="H74" i="2" s="1"/>
  <c r="E75" i="2"/>
  <c r="E74" i="2" s="1"/>
  <c r="J74" i="2"/>
  <c r="G73" i="2"/>
  <c r="F73" i="2" s="1"/>
  <c r="K72" i="2"/>
  <c r="J72" i="2"/>
  <c r="I72" i="2"/>
  <c r="H72" i="2"/>
  <c r="E72" i="2"/>
  <c r="K71" i="2"/>
  <c r="K70" i="2" s="1"/>
  <c r="J71" i="2"/>
  <c r="J70" i="2" s="1"/>
  <c r="I71" i="2"/>
  <c r="I70" i="2" s="1"/>
  <c r="H71" i="2"/>
  <c r="G71" i="2"/>
  <c r="E71" i="2"/>
  <c r="E70" i="2" s="1"/>
  <c r="H70" i="2"/>
  <c r="G70" i="2"/>
  <c r="F69" i="2"/>
  <c r="F68" i="2" s="1"/>
  <c r="K68" i="2"/>
  <c r="J68" i="2"/>
  <c r="I68" i="2"/>
  <c r="H68" i="2"/>
  <c r="G68" i="2"/>
  <c r="E68" i="2"/>
  <c r="F67" i="2"/>
  <c r="F66" i="2" s="1"/>
  <c r="K66" i="2"/>
  <c r="J66" i="2"/>
  <c r="I66" i="2"/>
  <c r="H66" i="2"/>
  <c r="G66" i="2"/>
  <c r="E66" i="2"/>
  <c r="F65" i="2"/>
  <c r="K64" i="2"/>
  <c r="J64" i="2"/>
  <c r="I64" i="2"/>
  <c r="H64" i="2"/>
  <c r="G64" i="2"/>
  <c r="E64" i="2"/>
  <c r="F63" i="2"/>
  <c r="F60" i="2" s="1"/>
  <c r="F62" i="2"/>
  <c r="K61" i="2"/>
  <c r="J61" i="2"/>
  <c r="I61" i="2"/>
  <c r="H61" i="2"/>
  <c r="G61" i="2"/>
  <c r="E61" i="2"/>
  <c r="K60" i="2"/>
  <c r="J60" i="2"/>
  <c r="I60" i="2"/>
  <c r="H60" i="2"/>
  <c r="G60" i="2"/>
  <c r="E60" i="2"/>
  <c r="K59" i="2"/>
  <c r="J59" i="2"/>
  <c r="I59" i="2"/>
  <c r="H59" i="2"/>
  <c r="G59" i="2"/>
  <c r="E59" i="2"/>
  <c r="F134" i="2"/>
  <c r="F72" i="2" l="1"/>
  <c r="F71" i="2"/>
  <c r="F70" i="2" s="1"/>
  <c r="I58" i="2"/>
  <c r="G72" i="2"/>
  <c r="H99" i="2"/>
  <c r="J58" i="2"/>
  <c r="J86" i="2"/>
  <c r="I93" i="2"/>
  <c r="G93" i="2"/>
  <c r="H86" i="2"/>
  <c r="E93" i="2"/>
  <c r="F100" i="2"/>
  <c r="F117" i="2"/>
  <c r="F64" i="2"/>
  <c r="H58" i="2"/>
  <c r="E58" i="2"/>
  <c r="F86" i="2"/>
  <c r="F101" i="2"/>
  <c r="K58" i="2"/>
  <c r="F114" i="2"/>
  <c r="E126" i="2"/>
  <c r="G86" i="2"/>
  <c r="K86" i="2"/>
  <c r="H127" i="2"/>
  <c r="H132" i="2" s="1"/>
  <c r="E99" i="2"/>
  <c r="I99" i="2"/>
  <c r="I126" i="2"/>
  <c r="I131" i="2" s="1"/>
  <c r="F59" i="2"/>
  <c r="F111" i="2"/>
  <c r="I127" i="2"/>
  <c r="I132" i="2" s="1"/>
  <c r="H93" i="2"/>
  <c r="J93" i="2"/>
  <c r="J99" i="2"/>
  <c r="G99" i="2"/>
  <c r="K99" i="2"/>
  <c r="K126" i="2"/>
  <c r="K125" i="2" s="1"/>
  <c r="G80" i="2"/>
  <c r="J127" i="2"/>
  <c r="F103" i="2"/>
  <c r="F106" i="2"/>
  <c r="J126" i="2"/>
  <c r="J131" i="2" s="1"/>
  <c r="F77" i="2"/>
  <c r="F76" i="2" s="1"/>
  <c r="E127" i="2"/>
  <c r="E132" i="2" s="1"/>
  <c r="F90" i="2"/>
  <c r="F96" i="2"/>
  <c r="H126" i="2"/>
  <c r="F61" i="2"/>
  <c r="G58" i="2"/>
  <c r="G75" i="2"/>
  <c r="E86" i="2"/>
  <c r="I86" i="2"/>
  <c r="G127" i="2"/>
  <c r="G132" i="2" s="1"/>
  <c r="K127" i="2"/>
  <c r="H27" i="5" s="1"/>
  <c r="F121" i="2"/>
  <c r="H131" i="2"/>
  <c r="J125" i="2"/>
  <c r="E131" i="2"/>
  <c r="F95" i="2"/>
  <c r="F93" i="2" s="1"/>
  <c r="G28" i="5"/>
  <c r="G26" i="5"/>
  <c r="E26" i="5"/>
  <c r="D27" i="5"/>
  <c r="H26" i="5"/>
  <c r="D26" i="5"/>
  <c r="G27" i="5"/>
  <c r="F27" i="5"/>
  <c r="F26" i="5"/>
  <c r="D29" i="5"/>
  <c r="E29" i="5"/>
  <c r="F29" i="5"/>
  <c r="G29" i="5"/>
  <c r="H29" i="5"/>
  <c r="F99" i="2" l="1"/>
  <c r="F58" i="2"/>
  <c r="E27" i="5"/>
  <c r="I27" i="5" s="1"/>
  <c r="K132" i="2"/>
  <c r="K131" i="2"/>
  <c r="K130" i="2" s="1"/>
  <c r="H28" i="5"/>
  <c r="H25" i="5" s="1"/>
  <c r="I130" i="2"/>
  <c r="H130" i="2"/>
  <c r="I125" i="2"/>
  <c r="H125" i="2"/>
  <c r="E130" i="2"/>
  <c r="E125" i="2"/>
  <c r="F75" i="2"/>
  <c r="G74" i="2"/>
  <c r="G126" i="2"/>
  <c r="J132" i="2"/>
  <c r="J130" i="2" s="1"/>
  <c r="F127" i="2"/>
  <c r="I29" i="5"/>
  <c r="G25" i="5"/>
  <c r="I26" i="5"/>
  <c r="G125" i="2" l="1"/>
  <c r="G131" i="2"/>
  <c r="G130" i="2" s="1"/>
  <c r="F74" i="2"/>
  <c r="F126" i="2"/>
  <c r="F131" i="2" s="1"/>
  <c r="F132" i="2"/>
  <c r="F130" i="2" l="1"/>
  <c r="F125" i="2"/>
  <c r="A21" i="6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H20" i="5"/>
  <c r="G20" i="5"/>
  <c r="F21" i="4" s="1"/>
  <c r="F20" i="5"/>
  <c r="E20" i="5"/>
  <c r="H17" i="5"/>
  <c r="G17" i="5"/>
  <c r="F17" i="5"/>
  <c r="E17" i="5"/>
  <c r="D20" i="5"/>
  <c r="D17" i="5"/>
  <c r="F28" i="5"/>
  <c r="F25" i="5" s="1"/>
  <c r="H19" i="5"/>
  <c r="E19" i="5"/>
  <c r="G18" i="5"/>
  <c r="E28" i="5" l="1"/>
  <c r="E25" i="5" s="1"/>
  <c r="D28" i="5"/>
  <c r="D25" i="5" s="1"/>
  <c r="D18" i="5"/>
  <c r="C18" i="4"/>
  <c r="F18" i="5"/>
  <c r="E21" i="4"/>
  <c r="I17" i="5"/>
  <c r="G18" i="4"/>
  <c r="E18" i="5"/>
  <c r="E16" i="5" s="1"/>
  <c r="D21" i="4"/>
  <c r="F19" i="5"/>
  <c r="F19" i="4"/>
  <c r="C21" i="4"/>
  <c r="I20" i="5"/>
  <c r="G21" i="4"/>
  <c r="F16" i="5" l="1"/>
  <c r="I25" i="5"/>
  <c r="I28" i="5"/>
  <c r="E19" i="4"/>
  <c r="G19" i="5"/>
  <c r="G16" i="5" s="1"/>
  <c r="H18" i="5"/>
  <c r="H16" i="5" s="1"/>
  <c r="B21" i="4"/>
  <c r="D19" i="4"/>
  <c r="D19" i="5"/>
  <c r="C20" i="4" s="1"/>
  <c r="E18" i="4"/>
  <c r="D20" i="4"/>
  <c r="D18" i="4"/>
  <c r="E20" i="4"/>
  <c r="G19" i="4" l="1"/>
  <c r="I18" i="5"/>
  <c r="D16" i="5"/>
  <c r="I16" i="5" s="1"/>
  <c r="I19" i="5"/>
  <c r="D22" i="4"/>
  <c r="F20" i="4"/>
  <c r="C19" i="4"/>
  <c r="F18" i="4"/>
  <c r="E22" i="4"/>
  <c r="G20" i="4" l="1"/>
  <c r="G22" i="4" s="1"/>
  <c r="F22" i="4"/>
  <c r="B19" i="4"/>
  <c r="C22" i="4"/>
  <c r="B18" i="4"/>
  <c r="B20" i="4" l="1"/>
  <c r="B22" i="4" s="1"/>
</calcChain>
</file>

<file path=xl/sharedStrings.xml><?xml version="1.0" encoding="utf-8"?>
<sst xmlns="http://schemas.openxmlformats.org/spreadsheetml/2006/main" count="687" uniqueCount="229">
  <si>
    <t>Цели муниципальной программы</t>
  </si>
  <si>
    <t>Координатор муниципальной программы</t>
  </si>
  <si>
    <t>Перечень подпрограмм</t>
  </si>
  <si>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</si>
  <si>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</si>
  <si>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</si>
  <si>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</si>
  <si>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</si>
  <si>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</si>
  <si>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</si>
  <si>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Средства бюджета Московской области</t>
  </si>
  <si>
    <t>Источники финансирования</t>
  </si>
  <si>
    <t>2.</t>
  </si>
  <si>
    <t>1.1.</t>
  </si>
  <si>
    <t>2.1.</t>
  </si>
  <si>
    <t>Единица измерения</t>
  </si>
  <si>
    <t>Источники финансирования муниципальной программы, 
в том числе по годам</t>
  </si>
  <si>
    <t>Всего, в том числе по годам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</si>
  <si>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</si>
  <si>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</si>
  <si>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Всего:
в том числе</t>
  </si>
  <si>
    <t>Средства бюджета городского округа Домодедово</t>
  </si>
  <si>
    <t>(наименование муниципальной программы городского округа Домодедово)</t>
  </si>
  <si>
    <t>Заказчик муниципальной программы</t>
  </si>
  <si>
    <t xml:space="preserve">Заказчик муниципальный подпрограммы </t>
  </si>
  <si>
    <t>Расходы  (тыс. руб.)</t>
  </si>
  <si>
    <t>Планируемые результаты реализации муниципальной программы</t>
  </si>
  <si>
    <t>Номер основного мероприятия в перечне  мероприятий подпрограммы</t>
  </si>
  <si>
    <t>1.2.</t>
  </si>
  <si>
    <t>2.2.</t>
  </si>
  <si>
    <t>Внебюджетные средства</t>
  </si>
  <si>
    <t>Тип показателя</t>
  </si>
  <si>
    <t>1.3.</t>
  </si>
  <si>
    <t>2.3.</t>
  </si>
  <si>
    <t>Паспорт муниципальной программы</t>
  </si>
  <si>
    <t xml:space="preserve">                                                                                                                               </t>
  </si>
  <si>
    <t>2.4.</t>
  </si>
  <si>
    <t>3.</t>
  </si>
  <si>
    <t>4.</t>
  </si>
  <si>
    <t>5.</t>
  </si>
  <si>
    <t>Служба информационного и технического обеспечения</t>
  </si>
  <si>
    <t>5</t>
  </si>
  <si>
    <t>6.</t>
  </si>
  <si>
    <t>7.</t>
  </si>
  <si>
    <t>Доля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</t>
  </si>
  <si>
    <t>единица</t>
  </si>
  <si>
    <t>1</t>
  </si>
  <si>
    <t>2</t>
  </si>
  <si>
    <t>3</t>
  </si>
  <si>
    <t>МБУ "МФЦ Домодедово"</t>
  </si>
  <si>
    <t>4</t>
  </si>
  <si>
    <t>МБУ «МФЦ Домодедово»</t>
  </si>
  <si>
    <t>В пределах средств, предусмотренных в бюджете городского округа Домодедово, выделенных на содержание  МБУ «МФЦ Домодедово»</t>
  </si>
  <si>
    <t>Удобные услуги – Доля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</t>
  </si>
  <si>
    <t>-</t>
  </si>
  <si>
    <t>Рейтинг-50</t>
  </si>
  <si>
    <t>Управление ЖКХ</t>
  </si>
  <si>
    <t>Управление образования</t>
  </si>
  <si>
    <t>Увеличение доли граждан, зарегистрированных в ЕСИА</t>
  </si>
  <si>
    <t>Доля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</t>
  </si>
  <si>
    <t>Стоимостная доля закупаемого и арендуемого ОМСУ муниципального образования Московской области иностранного ПО</t>
  </si>
  <si>
    <t>1.4.</t>
  </si>
  <si>
    <t>Сектор режима и защиты информации</t>
  </si>
  <si>
    <t>Отраслевой</t>
  </si>
  <si>
    <t>процент</t>
  </si>
  <si>
    <t>Доля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</t>
  </si>
  <si>
    <t>Доля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</t>
  </si>
  <si>
    <t>Увеличение доли граждан, использующих механизм получения государственных и муниципальных услуг в электронной форме</t>
  </si>
  <si>
    <t>Качественные услуги – Доля муниципальных (государственных) услуг, по которым нарушены регламентные сроки</t>
  </si>
  <si>
    <t>Повторные обращения – Доля обращений, поступивших на портал «Добродел», по которым поступили повторные обращения</t>
  </si>
  <si>
    <t>Ответь вовремя – Доля жалоб, поступивших на портал «Добродел», по которым нарушен срок подготовки ответа</t>
  </si>
  <si>
    <t>Доля используемых в деятельности ОМСУ муниципального образования Московской области информационно-аналитических сервисов ЕИАС ЖКХ МО</t>
  </si>
  <si>
    <t>Доля муниципальных организаций в муниципальном образовании Московской области обеспеченных современными аппаратно-программными комплексами со средствами криптографической защиты информации</t>
  </si>
  <si>
    <t>Доля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</t>
  </si>
  <si>
    <t>Обращение Губернатора Московской области</t>
  </si>
  <si>
    <t>Субсидия</t>
  </si>
  <si>
    <t>Указной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</si>
  <si>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 до  100%  к 2021 г;  Обеспечение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требованиями, на уровне 100%</t>
  </si>
  <si>
    <t>"Цифровое муниципальное образование"</t>
  </si>
  <si>
    <t>Первый заместитель главы администрации городского округа Домодедово Ведерникова М.И.</t>
  </si>
  <si>
    <t>Служба информационного и технического обеспечения администрации городского округа Домодедово</t>
  </si>
  <si>
    <t>Администрация городского округа Домодедово</t>
  </si>
  <si>
    <t xml:space="preserve">Планируемые результаты реализации муниципальной  программы  «Цифровое муниципальное образование» </t>
  </si>
  <si>
    <t>Обоснование объема финансовых ресурсов, необходимых для реализации муниципальной программы "Цифровое муниципальное образование"</t>
  </si>
  <si>
    <t>Перечень мероприятий муниципальной программы «Цифровое муниципальное образование»</t>
  </si>
  <si>
    <t>Базовое значение на начало реализации подпрограммы</t>
  </si>
  <si>
    <t>2020-2024</t>
  </si>
  <si>
    <t>Основное мероприятие 1. Информационная инфраструктура</t>
  </si>
  <si>
    <t>Итого, в том числе:</t>
  </si>
  <si>
    <t xml:space="preserve">Увеличение доли многоквартирных домов, имеющих возможность пользоваться услугами проводного и мобильного доступа в информационно-телекоммуникационную сеть Интернет на скорости не менее 1 Мбит/с, предоставляемыми не менее чем 2 операторами связи с базового 80% до 81%  к 2023 г., Обеспечение Доли домашних хозяйств в муниципальном образовании Московской области, имеющих широкополосный доступ к сети Интернет на уровне 100%, Обеспечение доли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области,  на уровне 100%; </t>
  </si>
  <si>
    <t>Средства бюджета го Домодедово</t>
  </si>
  <si>
    <t>Внебюджетные источники</t>
  </si>
  <si>
    <t>Мероприятие 1. 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</si>
  <si>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Управление строительства и городской инфраструктурф</t>
  </si>
  <si>
    <t>Мероприятие 2. 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</si>
  <si>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Мероприятие 3.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</si>
  <si>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Мероприятие 4. Обеспечение оборудованием и поддержание его работоспособности</t>
  </si>
  <si>
    <t>Основное мероприятие 2. Информационная безопасность</t>
  </si>
  <si>
    <t>Мероприятие 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</si>
  <si>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Основное мероприятие 3. Цифровое государственное управление</t>
  </si>
  <si>
    <t>3.1.</t>
  </si>
  <si>
    <t>Мероприятие 1. Обеспечение программными продуктами</t>
  </si>
  <si>
    <t>3.2.</t>
  </si>
  <si>
    <t>Мероприятие 2.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</si>
  <si>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3.3.</t>
  </si>
  <si>
    <t>Мероприятие 3. 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</si>
  <si>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Основное мероприятие 4. Цифровая культура</t>
  </si>
  <si>
    <t>Увеличение Доли муниципальных учреждений культуры, обеспеченных доступом в информационно-телекоммуникационную сеть Интернет на скорости: для учреждений культуры, расположенных в городских населенных пунктах, – не менее 50 Мбит/с; для учреждений культуры, расположенных в сельских населенных пунктах, – не менее 10 Мбит/с, с базовых 97% до 100% в 2020г.</t>
  </si>
  <si>
    <t>4.1.</t>
  </si>
  <si>
    <t>Мероприятие 1. Обеспечение муниципальных учреждений культуры доступом в информационно-телекоммуникационную сеть Интернет</t>
  </si>
  <si>
    <t>Комитет по культуре, спорту и делам молодежи</t>
  </si>
  <si>
    <t>Основное мероприятие D2. Федеральный проект «Информационная инфраструктура»</t>
  </si>
  <si>
    <t>Обеспечение доли муниципальных дошкольных образовательных организаций и муниципальных общеобразовательных организаций в муниципальном образовании Московской области, подключенных к сети Интернет на скорости: для дошкольных образовательных организаций – не менее 2 Мбит/с; для общеобразовательных организаций, расположенных в городских поселениях и городских округах, – не менее 100 Мбит/с; для общеобразовательных организаций, расположенных в сельских населенных пунктах, – не менее 50 Мбит/с, на уровне 100% ; Увеличение Доли образовательных организаций, у которых есть широкополосный доступ к сети Интернет (не менее 100 Мбит/с), за исключением дошкольных, с базового 51 % до 70% в 2023г.</t>
  </si>
  <si>
    <t>5.1.</t>
  </si>
  <si>
    <t>Мероприятие 1.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</si>
  <si>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>Основное мероприятие D6. Федеральный проект «Цифровое государственное управление»</t>
  </si>
  <si>
    <t>Обесепечение доли используемых в деятельности ОМСУ муниципального образования Московской области информационно-аналитических сервисов ЕИАС ЖКХ МО на уровне 100%</t>
  </si>
  <si>
    <t>6.1.</t>
  </si>
  <si>
    <t>Мероприятие 1. Предоставление доступа к электронным сервисам цифровой инфраструктуры в сфере жилищно-коммунального хозяйства</t>
  </si>
  <si>
    <t>Основное мероприятие E4. Федеральный проект «Цифровая образовательная среда»</t>
  </si>
  <si>
    <t>Средства Федерального бюджета</t>
  </si>
  <si>
    <t>7.1.</t>
  </si>
  <si>
    <t>Мероприятие 1. Обеспечение современными аппаратно-программными комплексами общеобразовательных организаций в Московской области</t>
  </si>
  <si>
    <t>7.2.</t>
  </si>
  <si>
    <t>Мероприятие 2. Обеспечение современными аппаратно-программными комплексами со средствами криптографической защиты информации муниципальных организаций Московской области</t>
  </si>
  <si>
    <t>7.3.</t>
  </si>
  <si>
    <t>Мероприятие 3. Оснащение планшетными компьютерами общеобразовательных организаций в муниципальном образовании Московской области</t>
  </si>
  <si>
    <t>7.4.</t>
  </si>
  <si>
    <t>Мероприятие 4. 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</si>
  <si>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>7.5.</t>
  </si>
  <si>
    <t>Мероприятие 5.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</si>
  <si>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Всего, в том числе</t>
  </si>
  <si>
    <t>№№ п/п</t>
  </si>
  <si>
    <t>Срок исполнения мероприятия</t>
  </si>
  <si>
    <t>Объем финансирования мероприятия в 2019 году (тыс. рублей)</t>
  </si>
  <si>
    <t>Объем финансирования по годам, (тыс. рублей)</t>
  </si>
  <si>
    <t>Ответственный за выполнение мероприятия подпрограммы</t>
  </si>
  <si>
    <t>Результаты выполнения мероприятий подпрограммы</t>
  </si>
  <si>
    <t>(годы)</t>
  </si>
  <si>
    <t>(тыс. руб.)</t>
  </si>
  <si>
    <t>Средства бюджета муниципального образования</t>
  </si>
  <si>
    <t>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</si>
  <si>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 xml:space="preserve">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</si>
  <si>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</si>
  <si>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</si>
  <si>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</si>
  <si>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</si>
  <si>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</si>
  <si>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</si>
  <si>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Наименование мероприятия подпрограммы</t>
  </si>
  <si>
    <t>Расчет необходимых финансовых ресурсов на реализацию мероприятия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</si>
  <si>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</si>
  <si>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</si>
  <si>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</t>
  </si>
  <si>
    <t>В пределах средств, предусмотренных в бюджете  городского округа Домодедово</t>
  </si>
  <si>
    <t>В пределах средств, предусмотренных в бюджете  Московской области</t>
  </si>
  <si>
    <t>минута</t>
  </si>
  <si>
    <t>Выполнение требований комфортности и доступности МФЦ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</si>
  <si>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 соответствии с категорией обрабатываемой информации, а 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</t>
  </si>
  <si>
    <t xml:space="preserve">Отраслевой </t>
  </si>
  <si>
    <t>Доля муниципальных дошкольных образовательных организаций и муниципальных общеобразовательных организаций в муниципальном образовании Московской области, подключенных к сети Интернет на скорости: для дошкольных образовательных организаций – не менее 2 Мбит/с; для общеобразовательных организаций, расположенных в городских поселениях и городских округах, – не менее 100 Мбит/с; для общеобразовательных организаций, расположенных в сельских населенных пунктах, – не менее 50 Мбит/с</t>
  </si>
  <si>
    <t>Количество современных компьютеров (со сроком эксплуатации не более семи лет) на 100 обучающихся в общеобразовательных организациях муниципального образования Московской области</t>
  </si>
  <si>
    <r>
      <t xml:space="preserve">Доля муниципальных учреждений культуры, обеспеченных доступом в </t>
    </r>
    <r>
      <rPr>
        <sz val="10"/>
        <color theme="1"/>
        <rFont val="Times New Roman"/>
        <family val="1"/>
        <charset val="204"/>
      </rPr>
      <t>информационно-телекоммуникационную</t>
    </r>
    <r>
      <rPr>
        <sz val="10"/>
        <color rgb="FF000000"/>
        <rFont val="Times New Roman"/>
        <family val="1"/>
        <charset val="204"/>
      </rPr>
      <t xml:space="preserve"> сеть Интернет на скорости: для учреждений культуры, расположенных в городских населенных пунктах, – не менее 50 Мбит/с; для учреждений культуры, расположенных в сельских населенных пунктах, – не менее 10 Мбит/с</t>
    </r>
  </si>
  <si>
    <t>7</t>
  </si>
  <si>
    <t>Повышение качества  государственных и муниципальных услуг, оказываемых населению на территории городского округа Домодедово, обеспечение удобства получения и снижение сроков их оказания. Повышение эффективности муниципального управления в целях создания и  развития цифровой экономики за счет широкого внедрения информационно-коммуникационных технологий в деятельность органов местного самоуправления, муниципальных учреждений и предприятий городского округа Домодедово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</si>
  <si>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</si>
  <si>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Подпрограмма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</si>
  <si>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Паспорт муниципальной подпрограммы 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</si>
  <si>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Паспорт муниципальной подпрограммы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услу»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</si>
  <si>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услу»</t>
  </si>
  <si>
    <t>Подпрограмма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</si>
  <si>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Мероприятие 1. 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</si>
  <si>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>Мероприятие 1.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</si>
  <si>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Мероприятие 1. 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</si>
  <si>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Мероприятие 2. 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</si>
  <si>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Мероприятие 4. 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</si>
  <si>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Мероприятие 3. 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</si>
  <si>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Мероприятие 2.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</si>
  <si>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 xml:space="preserve">Мероприятие 2. 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</si>
  <si>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Основное мероприятие 1.  Реализация общесистемных мер по повышению качества и доступности государственных и муниципальных услуг на территории муниципального образования</t>
  </si>
  <si>
    <t>Основное мероприятие 2. Организация деятельности многофункциональных центров предоставления государственных и муниципальных услуг</t>
  </si>
  <si>
    <t>Основное мероприятие 3.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</si>
  <si>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Обеспечение доли граждан, имеющих доступ к получению государственных и муниципальных услуг по принципу «одного окна» по месту пребывания, в том числе в МФЦ - 100%  к 2024 г.                                                                                                                                                                                                                                 Уменьшение среднего времени ожидания в очереди для получения государственных (муниципальных) услуг до 11 минут к 2024 г. Доля заявителей, ожидающих в очереди более 11,5 минут не более 0% к 2024 г.</t>
  </si>
  <si>
    <t>2020 год</t>
  </si>
  <si>
    <t>2021 год</t>
  </si>
  <si>
    <t>2022 год</t>
  </si>
  <si>
    <t>2023 год</t>
  </si>
  <si>
    <t>2024 год</t>
  </si>
  <si>
    <t>Доля граждан, имеющих доступ к получению государственных и муниципальных услуг по принципу «одного окна» по месту пребывания, в том числе в МФЦ</t>
  </si>
  <si>
    <t>Уровень удовлетворенности граждан качеством предоставления государственных и муниципальных услуг</t>
  </si>
  <si>
    <t>Среднее время ожидания в очереди для получения государственных (муниципальных) услуг</t>
  </si>
  <si>
    <t>Доля заявителей МФЦ, ожидающих в очереди более 11,5 минут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</si>
  <si>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</t>
  </si>
  <si>
    <t>ИТОГО по подпрограмме I</t>
  </si>
  <si>
    <t>ВСЕГО  по программе</t>
  </si>
  <si>
    <t>ИТОГО по подпрограмме II</t>
  </si>
  <si>
    <t>Мероприятия по реализации подпрограммы</t>
  </si>
  <si>
    <t>6</t>
  </si>
  <si>
    <t>Мероприятие 6.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</si>
  <si>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7.6.</t>
  </si>
  <si>
    <t>В пределах средств, предусмотренных в Федералньом бюджете</t>
  </si>
  <si>
    <t>В пределах средств, предусмотренных в Федеральном бюджете</t>
  </si>
  <si>
    <t>Отложенные решения – Доля отложенных решений от числа ответов, предоставленных на портале «Добродел» (два и более раз)</t>
  </si>
  <si>
    <t>Уменьшение стоимостной доли закупаемого и арендуемого ОМСУ муниципального образования Московской области иностранного ПО, с базового 40 % до 5% в 2022 году; Обеспечение Доли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подписи, на уровне 100%; Увеличение доли граждан, использующих механизм получения государственных и муниципальных услуг в электронной форме, до 85% в 2021г; Увеличение доли граждан, зарегистрированных в ЕСИА, с базового 61% до 80% в 2021г; Уменьшение доли муниципальных (государственных) услуг, по которым нарушены регламентные сроки, до 2% в 2020г; Увеличение доли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услуг,  до 90% в 2021г; Уменьшение доли отказов в предоставлении муниципальных (государственных) услуг, с базового 30% до 15% в 2022г; Уменьшение доли обращений, поступивших на портал «Добродел», по которым поступили повторные обращения, с базового 40% до 30% в 2020г; Обеспечение доли Отложенных решений от числа ответов, предоставленных на портале «Добродел» (два и более раз), на уровне 5%; Уменьшение доли жалоб, поступивших на портал «Добродел», по которым нарушен срок подготовки ответа, с базового 10% до 5% в 2020г;  Обеспечение доли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деятельности, на уровне 100%г.</t>
  </si>
  <si>
    <t>"Цифровое муниципальное образование",</t>
  </si>
  <si>
    <t xml:space="preserve"> городского округа Домодедово</t>
  </si>
  <si>
    <t>к  муниципальной программе</t>
  </si>
  <si>
    <t>"Приложение №1</t>
  </si>
  <si>
    <t>от 31.10.2019г.  № 2296"</t>
  </si>
  <si>
    <t>Доля образовательных организаций, у которых есть широкополосный доступ к сети Интернет (не менее 100 Мбит/с для образовательных организаций, расположенных в городах, и не менее 50 Мбит/с для образовательных организаций, расположенных в сельских населенных пунктах и поселках городского типа), за исключением дошкольных</t>
  </si>
  <si>
    <t>Внедрена целевая модель цифровой образовательной среды в общеобразовательных организациях и профессиональных образовательных организациях во всех субъектах Российской Федерации</t>
  </si>
  <si>
    <t>Увеличение Количества муниципальных образований Московской области, в которых внедрена целевая модель цифровой образовательной среды в общеобразовательных организациях и профессиональных образовательных организациях во всех субъектах Российской Федерации до 1 шт в 2020г; увеличение доли образовательных организаций, у которых есть широкополосный доступ к сети Интернет (не менее 100 Мбит/с для образовательных организаций, расположенных в городах, и не менее 50 Мбит/с для образовательных организаций, расположенных в сельских населенных пунктах и поселках городского типа), за исключением дошкольных до 100% в 2021г; Увеличение Доли муниципальных организаций в муниципальном образовании Московской области обеспеченных современными аппаратно-программными комплексами со средствами криптографической защиты информации с базового 14.3% до 100% в 2020г; Обеспечение Количества современных компьютеров (со сроком эксплуатации не более семи лет) на 100 обучающихся в общеобразовательных организациях муниципального образования Московской области на уровне 13.8 шт; Обеспечение Доли муниципальных дошкольных образовательных организаций и муниципальных общеобразовательных организаций в муниципальном образовании Московской области, подключенных к сети Интернет на скорости: для дошкольных образовательных организаций – не менее 2 Мбит/с; для общеобразовательных организаций, расположенных в городских поселениях и городских округах, – не менее 100 Мбит/с; для общеобразовательных организаций, расположенных в сельских населенных пунктах, – не менее 50 Мбит/с, на уровне 100%</t>
  </si>
  <si>
    <t>2.5.</t>
  </si>
  <si>
    <t>Мероприятие 5.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</si>
  <si>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Увеличение уровня удовлетворенности граждан качеством предоставления государственных и муниципальных услуг до 95,6% к 2024 г.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</si>
  <si>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</si>
  <si>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утвержденной постановлением Администрации</t>
  </si>
  <si>
    <t>городского округа Домодедово</t>
  </si>
  <si>
    <t>"Приложение №2 к  муниципальной программе</t>
  </si>
  <si>
    <t>"Приложение №3 к  муниципальной программе</t>
  </si>
  <si>
    <t>"Приложение №4 к  муниципальной программе</t>
  </si>
  <si>
    <t>от 31.10.2019г. № 2296"</t>
  </si>
  <si>
    <t>"Приложение к  постановлению Администрации</t>
  </si>
  <si>
    <t>Приложение №1 к  постановлению Администрации</t>
  </si>
  <si>
    <t>Приложение №2 к  постановлению Администрации</t>
  </si>
  <si>
    <t>Приложение №3 к  постановлению Администрации</t>
  </si>
  <si>
    <t>Приложение №4 к  постановлению Администрации</t>
  </si>
  <si>
    <t>от 27.08.2020  № 1805</t>
  </si>
  <si>
    <t>от 27.08.2020  №1805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</si>
</sst>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0"/>
      <name val="Arial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A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>
      <protection locked="0"/>
    </xf>
  </cellStyleXfs>
  <cellXfs count="158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64" fontId="2" fillId="2" borderId="3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4" fontId="2" fillId="2" borderId="0" xfId="0" applyNumberFormat="1" applyFont="1" applyFill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justify" vertical="center"/>
    </xf>
    <xf numFmtId="0" fontId="14" fillId="2" borderId="1" xfId="0" applyFont="1" applyFill="1" applyBorder="1" applyAlignment="1">
      <alignment horizontal="justify" vertical="center"/>
    </xf>
    <xf numFmtId="0" fontId="1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0" fillId="2" borderId="0" xfId="0" applyFill="1" applyAlignment="1"/>
    <xf numFmtId="0" fontId="10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" fillId="2" borderId="0" xfId="0" applyFont="1" applyFill="1" applyAlignment="1">
      <alignment wrapText="1"/>
    </xf>
    <xf numFmtId="0" fontId="4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justify" vertical="top" wrapText="1"/>
    </xf>
    <xf numFmtId="0" fontId="2" fillId="2" borderId="7" xfId="0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horizontal="justify" vertical="top" wrapText="1"/>
    </xf>
    <xf numFmtId="0" fontId="2" fillId="2" borderId="10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vertical="center" wrapText="1"/>
    </xf>
    <xf numFmtId="0" fontId="1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Normal="100" workbookViewId="0">
      <selection activeCell="B13" sqref="B13:G13"/>
    </sheetView>
  </sheetViews>
  <sheetFormatPr defaultColWidth="9.140625" defaultRowHeight="15.75" x14ac:dyDescent="0.25"/>
  <cols>
    <col min="1" max="1" width="42.7109375" style="2" customWidth="1"/>
    <col min="2" max="2" width="24.140625" style="2" customWidth="1"/>
    <col min="3" max="3" width="24.5703125" style="2" customWidth="1"/>
    <col min="4" max="4" width="25.85546875" style="2" customWidth="1"/>
    <col min="5" max="5" width="25.140625" style="2" customWidth="1"/>
    <col min="6" max="6" width="25.85546875" style="2" customWidth="1"/>
    <col min="7" max="7" width="25.7109375" style="2" customWidth="1"/>
    <col min="8" max="16384" width="9.140625" style="2"/>
  </cols>
  <sheetData>
    <row r="1" spans="1:9" x14ac:dyDescent="0.25">
      <c r="F1" s="47" t="s">
        <v>223</v>
      </c>
      <c r="G1" s="45"/>
      <c r="H1" s="45"/>
      <c r="I1" s="45"/>
    </row>
    <row r="2" spans="1:9" x14ac:dyDescent="0.25">
      <c r="F2" s="52" t="s">
        <v>217</v>
      </c>
      <c r="G2" s="45"/>
      <c r="H2" s="45"/>
      <c r="I2" s="45"/>
    </row>
    <row r="3" spans="1:9" x14ac:dyDescent="0.25">
      <c r="F3" s="50" t="s">
        <v>227</v>
      </c>
      <c r="G3" s="51"/>
      <c r="H3" s="45"/>
      <c r="I3" s="45"/>
    </row>
    <row r="4" spans="1:9" s="52" customFormat="1" x14ac:dyDescent="0.25">
      <c r="F4" s="47" t="s">
        <v>222</v>
      </c>
    </row>
    <row r="5" spans="1:9" s="52" customFormat="1" x14ac:dyDescent="0.25">
      <c r="F5" s="52" t="s">
        <v>217</v>
      </c>
    </row>
    <row r="6" spans="1:9" s="52" customFormat="1" x14ac:dyDescent="0.25">
      <c r="F6" s="90" t="s">
        <v>221</v>
      </c>
    </row>
    <row r="7" spans="1:9" x14ac:dyDescent="0.25">
      <c r="A7" s="94" t="s">
        <v>34</v>
      </c>
      <c r="B7" s="95"/>
      <c r="C7" s="95"/>
      <c r="D7" s="95"/>
      <c r="E7" s="95"/>
      <c r="F7" s="95"/>
      <c r="G7" s="95"/>
    </row>
    <row r="8" spans="1:9" ht="15.6" customHeight="1" x14ac:dyDescent="0.25">
      <c r="A8" s="94" t="s">
        <v>78</v>
      </c>
      <c r="B8" s="94"/>
      <c r="C8" s="94"/>
      <c r="D8" s="94"/>
      <c r="E8" s="94"/>
      <c r="F8" s="94"/>
      <c r="G8" s="94"/>
    </row>
    <row r="9" spans="1:9" x14ac:dyDescent="0.25">
      <c r="A9" s="94" t="s">
        <v>22</v>
      </c>
      <c r="B9" s="94"/>
      <c r="C9" s="94"/>
      <c r="D9" s="94"/>
      <c r="E9" s="94"/>
      <c r="F9" s="94"/>
      <c r="G9" s="94"/>
    </row>
    <row r="10" spans="1:9" x14ac:dyDescent="0.25">
      <c r="A10" s="11"/>
      <c r="B10" s="6"/>
      <c r="C10" s="6"/>
      <c r="D10" s="6"/>
      <c r="E10" s="6"/>
      <c r="F10" s="6"/>
      <c r="G10" s="6"/>
    </row>
    <row r="11" spans="1:9" ht="17.25" customHeight="1" x14ac:dyDescent="0.25">
      <c r="A11" s="4" t="s">
        <v>1</v>
      </c>
      <c r="B11" s="101" t="s">
        <v>79</v>
      </c>
      <c r="C11" s="105"/>
      <c r="D11" s="105"/>
      <c r="E11" s="105"/>
      <c r="F11" s="105"/>
      <c r="G11" s="106"/>
    </row>
    <row r="12" spans="1:9" x14ac:dyDescent="0.25">
      <c r="A12" s="4" t="s">
        <v>23</v>
      </c>
      <c r="B12" s="101" t="s">
        <v>80</v>
      </c>
      <c r="C12" s="105"/>
      <c r="D12" s="105"/>
      <c r="E12" s="105"/>
      <c r="F12" s="105"/>
      <c r="G12" s="106"/>
    </row>
    <row r="13" spans="1:9" ht="74.25" customHeight="1" x14ac:dyDescent="0.25">
      <c r="A13" s="4" t="s">
        <v>0</v>
      </c>
      <c r="B13" s="98" t="s">
        <v>164</v>
      </c>
      <c r="C13" s="99"/>
      <c r="D13" s="99"/>
      <c r="E13" s="99"/>
      <c r="F13" s="99"/>
      <c r="G13" s="100"/>
    </row>
    <row r="14" spans="1:9" ht="33" customHeight="1" x14ac:dyDescent="0.25">
      <c r="A14" s="107" t="s">
        <v>2</v>
      </c>
      <c r="B14" s="101" t="s">
        <v>165</v>
      </c>
      <c r="C14" s="102"/>
      <c r="D14" s="102"/>
      <c r="E14" s="102"/>
      <c r="F14" s="102"/>
      <c r="G14" s="103"/>
    </row>
    <row r="15" spans="1:9" ht="36" customHeight="1" x14ac:dyDescent="0.25">
      <c r="A15" s="108"/>
      <c r="B15" s="101" t="s">
        <v>166</v>
      </c>
      <c r="C15" s="102"/>
      <c r="D15" s="102"/>
      <c r="E15" s="102"/>
      <c r="F15" s="102"/>
      <c r="G15" s="103"/>
    </row>
    <row r="16" spans="1:9" ht="19.5" customHeight="1" x14ac:dyDescent="0.25">
      <c r="A16" s="96" t="s">
        <v>16</v>
      </c>
      <c r="B16" s="104" t="s">
        <v>25</v>
      </c>
      <c r="C16" s="104"/>
      <c r="D16" s="104"/>
      <c r="E16" s="104"/>
      <c r="F16" s="104"/>
      <c r="G16" s="104"/>
    </row>
    <row r="17" spans="1:7" ht="34.5" customHeight="1" x14ac:dyDescent="0.25">
      <c r="A17" s="97"/>
      <c r="B17" s="23" t="s">
        <v>3</v>
      </c>
      <c r="C17" s="29">
        <v>2020</v>
      </c>
      <c r="D17" s="29">
        <v>2021</v>
      </c>
      <c r="E17" s="29">
        <v>2022</v>
      </c>
      <c r="F17" s="29">
        <v>2023</v>
      </c>
      <c r="G17" s="29">
        <v>2024</v>
      </c>
    </row>
    <row r="18" spans="1:7" ht="21.75" customHeight="1" x14ac:dyDescent="0.25">
      <c r="A18" s="4" t="s">
        <v>4</v>
      </c>
      <c r="B18" s="18">
        <f>SUM(C18:G18)</f>
        <v>15218.2</v>
      </c>
      <c r="C18" s="18">
        <f>'Приложение 1 '!D17+'Приложение 1 '!D26</f>
        <v>0</v>
      </c>
      <c r="D18" s="18">
        <f>'Приложение 1 '!E17+'Приложение 1 '!E26</f>
        <v>15218.2</v>
      </c>
      <c r="E18" s="18">
        <f>'Приложение 1 '!F17+'Приложение 1 '!F26</f>
        <v>0</v>
      </c>
      <c r="F18" s="18">
        <f>'Приложение 1 '!G17+'Приложение 1 '!G26</f>
        <v>0</v>
      </c>
      <c r="G18" s="18">
        <f>'Приложение 1 '!H17+'Приложение 1 '!H26</f>
        <v>0</v>
      </c>
    </row>
    <row r="19" spans="1:7" ht="20.25" customHeight="1" x14ac:dyDescent="0.25">
      <c r="A19" s="4" t="s">
        <v>10</v>
      </c>
      <c r="B19" s="18">
        <f t="shared" ref="B19:B21" si="0">SUM(C19:G19)</f>
        <v>67864.73</v>
      </c>
      <c r="C19" s="18">
        <f>'Приложение 1 '!D18+'Приложение 1 '!D27</f>
        <v>7741</v>
      </c>
      <c r="D19" s="18">
        <f>'Приложение 1 '!E18+'Приложение 1 '!E27</f>
        <v>20511.73</v>
      </c>
      <c r="E19" s="18">
        <f>'Приложение 1 '!F18+'Приложение 1 '!F27</f>
        <v>39612</v>
      </c>
      <c r="F19" s="18">
        <f>'Приложение 1 '!G18+'Приложение 1 '!G27</f>
        <v>0</v>
      </c>
      <c r="G19" s="18">
        <f>'Приложение 1 '!H18+'Приложение 1 '!H27</f>
        <v>0</v>
      </c>
    </row>
    <row r="20" spans="1:7" ht="34.5" customHeight="1" x14ac:dyDescent="0.25">
      <c r="A20" s="4" t="s">
        <v>21</v>
      </c>
      <c r="B20" s="18">
        <f t="shared" si="0"/>
        <v>957873.57</v>
      </c>
      <c r="C20" s="18">
        <f>'Приложение 1 '!D19+'Приложение 1 '!D28</f>
        <v>188361.3</v>
      </c>
      <c r="D20" s="18">
        <f>'Приложение 1 '!E19+'Приложение 1 '!E28</f>
        <v>194111.27</v>
      </c>
      <c r="E20" s="18">
        <f>'Приложение 1 '!F19+'Приложение 1 '!F28</f>
        <v>206211</v>
      </c>
      <c r="F20" s="18">
        <f>'Приложение 1 '!G19+'Приложение 1 '!G28</f>
        <v>184595</v>
      </c>
      <c r="G20" s="18">
        <f>'Приложение 1 '!H19+'Приложение 1 '!H28</f>
        <v>184595</v>
      </c>
    </row>
    <row r="21" spans="1:7" ht="19.5" customHeight="1" x14ac:dyDescent="0.25">
      <c r="A21" s="4" t="s">
        <v>30</v>
      </c>
      <c r="B21" s="18">
        <f t="shared" si="0"/>
        <v>0</v>
      </c>
      <c r="C21" s="18">
        <f>'Приложение 1 '!D20+'Приложение 1 '!D29</f>
        <v>0</v>
      </c>
      <c r="D21" s="18">
        <f>'Приложение 1 '!E20+'Приложение 1 '!E29</f>
        <v>0</v>
      </c>
      <c r="E21" s="18">
        <f>'Приложение 1 '!F20+'Приложение 1 '!F29</f>
        <v>0</v>
      </c>
      <c r="F21" s="18">
        <f>'Приложение 1 '!G20+'Приложение 1 '!G29</f>
        <v>0</v>
      </c>
      <c r="G21" s="18">
        <f>'Приложение 1 '!H20+'Приложение 1 '!H29</f>
        <v>0</v>
      </c>
    </row>
    <row r="22" spans="1:7" ht="23.25" customHeight="1" x14ac:dyDescent="0.25">
      <c r="A22" s="4" t="s">
        <v>17</v>
      </c>
      <c r="B22" s="18">
        <f>SUM(B18:B21)</f>
        <v>1040956.5</v>
      </c>
      <c r="C22" s="18">
        <f t="shared" ref="C22" si="1">SUM(C18:C21)</f>
        <v>196102.3</v>
      </c>
      <c r="D22" s="18">
        <f t="shared" ref="D22:G22" si="2">SUM(D18:D21)</f>
        <v>229841.19999999998</v>
      </c>
      <c r="E22" s="18">
        <f t="shared" si="2"/>
        <v>245823</v>
      </c>
      <c r="F22" s="18">
        <f t="shared" si="2"/>
        <v>184595</v>
      </c>
      <c r="G22" s="18">
        <f t="shared" si="2"/>
        <v>184595</v>
      </c>
    </row>
    <row r="23" spans="1:7" x14ac:dyDescent="0.25">
      <c r="B23" s="24"/>
    </row>
  </sheetData>
  <mergeCells count="11">
    <mergeCell ref="A7:G7"/>
    <mergeCell ref="A16:A17"/>
    <mergeCell ref="B13:G13"/>
    <mergeCell ref="B15:G15"/>
    <mergeCell ref="B16:G16"/>
    <mergeCell ref="B14:G14"/>
    <mergeCell ref="A9:G9"/>
    <mergeCell ref="B11:G11"/>
    <mergeCell ref="B12:G12"/>
    <mergeCell ref="A14:A15"/>
    <mergeCell ref="A8:G8"/>
  </mergeCells>
  <phoneticPr fontId="1" type="noConversion"/>
  <pageMargins left="0.19685039370078741" right="0.19685039370078741" top="0.19685039370078741" bottom="0.19685039370078741" header="0.51181102362204722" footer="0.51181102362204722"/>
  <pageSetup paperSize="9" scale="68" orientation="landscape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view="pageBreakPreview" zoomScale="85" zoomScaleNormal="100" zoomScaleSheetLayoutView="85" workbookViewId="0">
      <selection activeCell="F15" sqref="F15"/>
    </sheetView>
  </sheetViews>
  <sheetFormatPr defaultColWidth="9.140625" defaultRowHeight="15.75" x14ac:dyDescent="0.25"/>
  <cols>
    <col min="1" max="1" width="66.140625" style="19" customWidth="1"/>
    <col min="2" max="2" width="25" style="16" customWidth="1"/>
    <col min="3" max="3" width="32.140625" style="2" customWidth="1"/>
    <col min="4" max="4" width="17.5703125" style="16" customWidth="1"/>
    <col min="5" max="5" width="18.28515625" style="16" customWidth="1"/>
    <col min="6" max="6" width="17.42578125" style="16" customWidth="1"/>
    <col min="7" max="7" width="16.140625" style="16" customWidth="1"/>
    <col min="8" max="8" width="16.28515625" style="16" customWidth="1"/>
    <col min="9" max="9" width="18.85546875" style="16" customWidth="1"/>
    <col min="10" max="10" width="0.140625" style="1" hidden="1" customWidth="1"/>
    <col min="11" max="11" width="11.7109375" style="1" customWidth="1"/>
    <col min="12" max="16384" width="9.140625" style="1"/>
  </cols>
  <sheetData>
    <row r="1" spans="1:13" x14ac:dyDescent="0.25">
      <c r="A1" s="52"/>
      <c r="G1" s="47" t="s">
        <v>224</v>
      </c>
    </row>
    <row r="2" spans="1:13" x14ac:dyDescent="0.25">
      <c r="A2" s="52"/>
      <c r="G2" s="52" t="s">
        <v>217</v>
      </c>
    </row>
    <row r="3" spans="1:13" x14ac:dyDescent="0.25">
      <c r="A3" s="52"/>
      <c r="G3" s="50" t="s">
        <v>227</v>
      </c>
    </row>
    <row r="4" spans="1:13" x14ac:dyDescent="0.25">
      <c r="A4" s="5"/>
      <c r="B4" s="5"/>
      <c r="C4" s="5"/>
      <c r="D4" s="5"/>
      <c r="E4" s="5"/>
      <c r="F4" s="48"/>
      <c r="G4" s="47" t="s">
        <v>207</v>
      </c>
      <c r="I4" s="45"/>
      <c r="J4" s="45"/>
      <c r="K4" s="45"/>
    </row>
    <row r="5" spans="1:13" x14ac:dyDescent="0.25">
      <c r="A5" s="5"/>
      <c r="B5" s="5"/>
      <c r="C5" s="5"/>
      <c r="D5" s="5"/>
      <c r="E5" s="5"/>
      <c r="F5" s="48"/>
      <c r="G5" s="52" t="s">
        <v>206</v>
      </c>
      <c r="I5" s="45"/>
      <c r="J5" s="45"/>
      <c r="K5" s="45"/>
    </row>
    <row r="6" spans="1:13" x14ac:dyDescent="0.25">
      <c r="A6" s="5"/>
      <c r="B6" s="5"/>
      <c r="C6" s="5"/>
      <c r="D6" s="5"/>
      <c r="E6" s="5"/>
      <c r="F6" s="48"/>
      <c r="G6" s="52" t="s">
        <v>205</v>
      </c>
      <c r="I6" s="45"/>
      <c r="J6" s="45"/>
      <c r="K6" s="45"/>
    </row>
    <row r="7" spans="1:13" x14ac:dyDescent="0.25">
      <c r="A7" s="5"/>
      <c r="B7" s="5"/>
      <c r="C7" s="5"/>
      <c r="D7" s="5"/>
      <c r="E7" s="5"/>
      <c r="F7" s="48"/>
      <c r="G7" s="52" t="s">
        <v>204</v>
      </c>
      <c r="I7" s="45"/>
      <c r="J7" s="45"/>
      <c r="K7" s="45"/>
    </row>
    <row r="8" spans="1:13" x14ac:dyDescent="0.25">
      <c r="A8" s="5"/>
      <c r="B8" s="5"/>
      <c r="C8" s="5"/>
      <c r="D8" s="5"/>
      <c r="E8" s="5"/>
      <c r="F8" s="48"/>
      <c r="G8" s="52" t="s">
        <v>216</v>
      </c>
      <c r="I8" s="45"/>
      <c r="J8" s="45"/>
      <c r="K8" s="45"/>
    </row>
    <row r="9" spans="1:13" ht="18" customHeight="1" x14ac:dyDescent="0.25">
      <c r="A9" s="5"/>
      <c r="B9" s="5"/>
      <c r="C9" s="5"/>
      <c r="D9" s="5"/>
      <c r="E9" s="49" t="s">
        <v>35</v>
      </c>
      <c r="F9" s="48"/>
      <c r="G9" s="52" t="s">
        <v>217</v>
      </c>
      <c r="I9" s="45"/>
      <c r="J9" s="45"/>
      <c r="K9" s="45"/>
      <c r="L9" s="45"/>
      <c r="M9" s="45"/>
    </row>
    <row r="10" spans="1:13" ht="16.899999999999999" customHeight="1" x14ac:dyDescent="0.25">
      <c r="A10" s="5"/>
      <c r="B10" s="5"/>
      <c r="C10" s="5"/>
      <c r="D10" s="5"/>
      <c r="E10" s="5"/>
      <c r="F10" s="5"/>
      <c r="G10" s="50" t="s">
        <v>208</v>
      </c>
      <c r="I10" s="51"/>
      <c r="J10" s="45"/>
      <c r="K10" s="45"/>
    </row>
    <row r="11" spans="1:13" ht="21.6" customHeight="1" x14ac:dyDescent="0.25">
      <c r="A11" s="109"/>
      <c r="B11" s="109"/>
      <c r="C11" s="109"/>
      <c r="D11" s="109"/>
      <c r="E11" s="110"/>
      <c r="F11" s="110"/>
      <c r="G11" s="110"/>
      <c r="H11" s="110"/>
      <c r="I11" s="110"/>
    </row>
    <row r="12" spans="1:13" ht="38.25" customHeight="1" x14ac:dyDescent="0.25">
      <c r="A12" s="114" t="s">
        <v>168</v>
      </c>
      <c r="B12" s="114"/>
      <c r="C12" s="114"/>
      <c r="D12" s="114"/>
      <c r="E12" s="114"/>
      <c r="F12" s="114"/>
      <c r="G12" s="114"/>
      <c r="H12" s="114"/>
      <c r="I12" s="114"/>
    </row>
    <row r="13" spans="1:13" ht="23.25" customHeight="1" x14ac:dyDescent="0.2">
      <c r="A13" s="20" t="s">
        <v>24</v>
      </c>
      <c r="B13" s="111" t="s">
        <v>49</v>
      </c>
      <c r="C13" s="112"/>
      <c r="D13" s="112"/>
      <c r="E13" s="112"/>
      <c r="F13" s="112"/>
      <c r="G13" s="112"/>
      <c r="H13" s="112"/>
      <c r="I13" s="113"/>
    </row>
    <row r="14" spans="1:13" ht="22.5" customHeight="1" x14ac:dyDescent="0.2">
      <c r="A14" s="96" t="s">
        <v>18</v>
      </c>
      <c r="B14" s="119" t="s">
        <v>19</v>
      </c>
      <c r="C14" s="119" t="s">
        <v>6</v>
      </c>
      <c r="D14" s="111" t="s">
        <v>25</v>
      </c>
      <c r="E14" s="112"/>
      <c r="F14" s="112"/>
      <c r="G14" s="112"/>
      <c r="H14" s="112"/>
      <c r="I14" s="113"/>
    </row>
    <row r="15" spans="1:13" ht="79.5" customHeight="1" x14ac:dyDescent="0.2">
      <c r="A15" s="121"/>
      <c r="B15" s="120"/>
      <c r="C15" s="120"/>
      <c r="D15" s="32" t="s">
        <v>183</v>
      </c>
      <c r="E15" s="32" t="s">
        <v>184</v>
      </c>
      <c r="F15" s="32" t="s">
        <v>185</v>
      </c>
      <c r="G15" s="32" t="s">
        <v>186</v>
      </c>
      <c r="H15" s="32" t="s">
        <v>187</v>
      </c>
      <c r="I15" s="31" t="s">
        <v>5</v>
      </c>
    </row>
    <row r="16" spans="1:13" ht="39" customHeight="1" x14ac:dyDescent="0.2">
      <c r="A16" s="121"/>
      <c r="B16" s="119" t="s">
        <v>81</v>
      </c>
      <c r="C16" s="30" t="s">
        <v>20</v>
      </c>
      <c r="D16" s="22">
        <f>SUM(D17:D20)</f>
        <v>169693</v>
      </c>
      <c r="E16" s="22">
        <f t="shared" ref="E16:H16" si="0">SUM(E17:E20)</f>
        <v>165000</v>
      </c>
      <c r="F16" s="22">
        <f t="shared" si="0"/>
        <v>165000</v>
      </c>
      <c r="G16" s="22">
        <f t="shared" si="0"/>
        <v>165000</v>
      </c>
      <c r="H16" s="22">
        <f t="shared" si="0"/>
        <v>165000</v>
      </c>
      <c r="I16" s="21">
        <f>SUM(D16:H16)</f>
        <v>829693</v>
      </c>
    </row>
    <row r="17" spans="1:9" ht="31.5" x14ac:dyDescent="0.2">
      <c r="A17" s="121"/>
      <c r="B17" s="122"/>
      <c r="C17" s="4" t="s">
        <v>4</v>
      </c>
      <c r="D17" s="17">
        <f>'Приложение 4'!G55</f>
        <v>0</v>
      </c>
      <c r="E17" s="17">
        <f>'Приложение 4'!H55</f>
        <v>0</v>
      </c>
      <c r="F17" s="17">
        <f>'Приложение 4'!I55</f>
        <v>0</v>
      </c>
      <c r="G17" s="17">
        <f>'Приложение 4'!J55</f>
        <v>0</v>
      </c>
      <c r="H17" s="17">
        <f>'Приложение 4'!K55</f>
        <v>0</v>
      </c>
      <c r="I17" s="21">
        <f t="shared" ref="I17:I20" si="1">SUM(D17:H17)</f>
        <v>0</v>
      </c>
    </row>
    <row r="18" spans="1:9" ht="31.5" x14ac:dyDescent="0.2">
      <c r="A18" s="121"/>
      <c r="B18" s="122"/>
      <c r="C18" s="4" t="s">
        <v>10</v>
      </c>
      <c r="D18" s="17">
        <f>'Приложение 4'!G54</f>
        <v>2539</v>
      </c>
      <c r="E18" s="17">
        <f>'Приложение 4'!H54</f>
        <v>0</v>
      </c>
      <c r="F18" s="17">
        <f>'Приложение 4'!I54</f>
        <v>0</v>
      </c>
      <c r="G18" s="17">
        <f>'Приложение 4'!J54</f>
        <v>0</v>
      </c>
      <c r="H18" s="17">
        <f>'Приложение 4'!K54</f>
        <v>0</v>
      </c>
      <c r="I18" s="21">
        <f t="shared" si="1"/>
        <v>2539</v>
      </c>
    </row>
    <row r="19" spans="1:9" ht="61.5" customHeight="1" x14ac:dyDescent="0.2">
      <c r="A19" s="121"/>
      <c r="B19" s="122"/>
      <c r="C19" s="4" t="s">
        <v>21</v>
      </c>
      <c r="D19" s="17">
        <f>'Приложение 4'!G53</f>
        <v>167154</v>
      </c>
      <c r="E19" s="17">
        <f>'Приложение 4'!H53</f>
        <v>165000</v>
      </c>
      <c r="F19" s="17">
        <f>'Приложение 4'!I53</f>
        <v>165000</v>
      </c>
      <c r="G19" s="17">
        <f>'Приложение 4'!J53</f>
        <v>165000</v>
      </c>
      <c r="H19" s="17">
        <f>'Приложение 4'!K53</f>
        <v>165000</v>
      </c>
      <c r="I19" s="21">
        <f t="shared" si="1"/>
        <v>827154</v>
      </c>
    </row>
    <row r="20" spans="1:9" ht="37.5" customHeight="1" x14ac:dyDescent="0.2">
      <c r="A20" s="97"/>
      <c r="B20" s="120"/>
      <c r="C20" s="4" t="s">
        <v>30</v>
      </c>
      <c r="D20" s="17">
        <f>'Приложение 4'!G56</f>
        <v>0</v>
      </c>
      <c r="E20" s="17">
        <f>'Приложение 4'!H56</f>
        <v>0</v>
      </c>
      <c r="F20" s="17">
        <f>'Приложение 4'!I56</f>
        <v>0</v>
      </c>
      <c r="G20" s="17">
        <f>'Приложение 4'!J56</f>
        <v>0</v>
      </c>
      <c r="H20" s="17">
        <f>'Приложение 4'!K56</f>
        <v>0</v>
      </c>
      <c r="I20" s="21">
        <f t="shared" si="1"/>
        <v>0</v>
      </c>
    </row>
    <row r="21" spans="1:9" ht="50.25" customHeight="1" x14ac:dyDescent="0.25">
      <c r="A21" s="116" t="s">
        <v>167</v>
      </c>
      <c r="B21" s="117"/>
      <c r="C21" s="117"/>
      <c r="D21" s="117"/>
      <c r="E21" s="117"/>
      <c r="F21" s="117"/>
      <c r="G21" s="117"/>
      <c r="H21" s="117"/>
      <c r="I21" s="118"/>
    </row>
    <row r="22" spans="1:9" x14ac:dyDescent="0.2">
      <c r="A22" s="20" t="s">
        <v>24</v>
      </c>
      <c r="B22" s="111" t="s">
        <v>80</v>
      </c>
      <c r="C22" s="112"/>
      <c r="D22" s="112"/>
      <c r="E22" s="112"/>
      <c r="F22" s="112"/>
      <c r="G22" s="112"/>
      <c r="H22" s="112"/>
      <c r="I22" s="113"/>
    </row>
    <row r="23" spans="1:9" ht="18" customHeight="1" x14ac:dyDescent="0.2">
      <c r="A23" s="115" t="s">
        <v>18</v>
      </c>
      <c r="B23" s="104" t="s">
        <v>19</v>
      </c>
      <c r="C23" s="104" t="s">
        <v>6</v>
      </c>
      <c r="D23" s="104" t="s">
        <v>25</v>
      </c>
      <c r="E23" s="104"/>
      <c r="F23" s="104"/>
      <c r="G23" s="104"/>
      <c r="H23" s="104"/>
      <c r="I23" s="104"/>
    </row>
    <row r="24" spans="1:9" ht="71.25" customHeight="1" x14ac:dyDescent="0.2">
      <c r="A24" s="115"/>
      <c r="B24" s="104"/>
      <c r="C24" s="104"/>
      <c r="D24" s="46" t="s">
        <v>183</v>
      </c>
      <c r="E24" s="46" t="s">
        <v>184</v>
      </c>
      <c r="F24" s="46" t="s">
        <v>185</v>
      </c>
      <c r="G24" s="46" t="s">
        <v>186</v>
      </c>
      <c r="H24" s="46" t="s">
        <v>187</v>
      </c>
      <c r="I24" s="44" t="s">
        <v>5</v>
      </c>
    </row>
    <row r="25" spans="1:9" ht="31.5" x14ac:dyDescent="0.2">
      <c r="A25" s="115"/>
      <c r="B25" s="104" t="s">
        <v>81</v>
      </c>
      <c r="C25" s="20" t="s">
        <v>20</v>
      </c>
      <c r="D25" s="21">
        <f>SUM(D26:D29)</f>
        <v>26409.3</v>
      </c>
      <c r="E25" s="21">
        <f t="shared" ref="E25:H25" si="2">SUM(E26:E29)</f>
        <v>64841.2</v>
      </c>
      <c r="F25" s="21">
        <f t="shared" si="2"/>
        <v>80823</v>
      </c>
      <c r="G25" s="21">
        <f t="shared" si="2"/>
        <v>19595</v>
      </c>
      <c r="H25" s="21">
        <f t="shared" si="2"/>
        <v>19595</v>
      </c>
      <c r="I25" s="21">
        <f>SUM(D25:H25)</f>
        <v>211263.5</v>
      </c>
    </row>
    <row r="26" spans="1:9" ht="31.5" x14ac:dyDescent="0.2">
      <c r="A26" s="115"/>
      <c r="B26" s="104"/>
      <c r="C26" s="4" t="s">
        <v>4</v>
      </c>
      <c r="D26" s="18">
        <f>'Приложение 4'!G128</f>
        <v>0</v>
      </c>
      <c r="E26" s="18">
        <f>'Приложение 4'!H128</f>
        <v>15218.2</v>
      </c>
      <c r="F26" s="18">
        <f>'Приложение 4'!I128</f>
        <v>0</v>
      </c>
      <c r="G26" s="18">
        <f>'Приложение 4'!J128</f>
        <v>0</v>
      </c>
      <c r="H26" s="18">
        <f>'Приложение 4'!K128</f>
        <v>0</v>
      </c>
      <c r="I26" s="21">
        <f t="shared" ref="I26:I29" si="3">SUM(D26:H26)</f>
        <v>15218.2</v>
      </c>
    </row>
    <row r="27" spans="1:9" ht="31.5" x14ac:dyDescent="0.2">
      <c r="A27" s="115"/>
      <c r="B27" s="104"/>
      <c r="C27" s="4" t="s">
        <v>10</v>
      </c>
      <c r="D27" s="18">
        <f>'Приложение 4'!G127</f>
        <v>5202</v>
      </c>
      <c r="E27" s="18">
        <f>'Приложение 4'!H127</f>
        <v>20511.73</v>
      </c>
      <c r="F27" s="18">
        <f>'Приложение 4'!I127</f>
        <v>39612</v>
      </c>
      <c r="G27" s="18">
        <f>'Приложение 4'!J127</f>
        <v>0</v>
      </c>
      <c r="H27" s="18">
        <f>'Приложение 4'!K127</f>
        <v>0</v>
      </c>
      <c r="I27" s="21">
        <f t="shared" si="3"/>
        <v>65325.729999999996</v>
      </c>
    </row>
    <row r="28" spans="1:9" ht="31.5" x14ac:dyDescent="0.2">
      <c r="A28" s="115"/>
      <c r="B28" s="104"/>
      <c r="C28" s="4" t="s">
        <v>21</v>
      </c>
      <c r="D28" s="18">
        <f>'Приложение 4'!G126</f>
        <v>21207.3</v>
      </c>
      <c r="E28" s="18">
        <f>'Приложение 4'!H126</f>
        <v>29111.27</v>
      </c>
      <c r="F28" s="18">
        <f>'Приложение 4'!I126</f>
        <v>41211</v>
      </c>
      <c r="G28" s="18">
        <f>'Приложение 4'!J126</f>
        <v>19595</v>
      </c>
      <c r="H28" s="18">
        <f>'Приложение 4'!K126</f>
        <v>19595</v>
      </c>
      <c r="I28" s="21">
        <f t="shared" si="3"/>
        <v>130719.57</v>
      </c>
    </row>
    <row r="29" spans="1:9" x14ac:dyDescent="0.2">
      <c r="A29" s="115"/>
      <c r="B29" s="104"/>
      <c r="C29" s="4" t="s">
        <v>30</v>
      </c>
      <c r="D29" s="18">
        <f>'Приложение 4'!G129</f>
        <v>0</v>
      </c>
      <c r="E29" s="18">
        <f>'Приложение 4'!H129</f>
        <v>0</v>
      </c>
      <c r="F29" s="18">
        <f>'Приложение 4'!I129</f>
        <v>0</v>
      </c>
      <c r="G29" s="18">
        <f>'Приложение 4'!J129</f>
        <v>0</v>
      </c>
      <c r="H29" s="18">
        <f>'Приложение 4'!K129</f>
        <v>0</v>
      </c>
      <c r="I29" s="21">
        <f t="shared" si="3"/>
        <v>0</v>
      </c>
    </row>
  </sheetData>
  <mergeCells count="15">
    <mergeCell ref="A11:I11"/>
    <mergeCell ref="B13:I13"/>
    <mergeCell ref="A12:I12"/>
    <mergeCell ref="A23:A29"/>
    <mergeCell ref="B23:B24"/>
    <mergeCell ref="C23:C24"/>
    <mergeCell ref="D23:I23"/>
    <mergeCell ref="B25:B29"/>
    <mergeCell ref="A21:I21"/>
    <mergeCell ref="B22:I22"/>
    <mergeCell ref="B14:B15"/>
    <mergeCell ref="C14:C15"/>
    <mergeCell ref="A14:A20"/>
    <mergeCell ref="B16:B20"/>
    <mergeCell ref="D14:I14"/>
  </mergeCells>
  <phoneticPr fontId="1" type="noConversion"/>
  <pageMargins left="0.35433070866141736" right="0.39370078740157483" top="0.39370078740157483" bottom="0.39370078740157483" header="0.51181102362204722" footer="0.51181102362204722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view="pageBreakPreview" topLeftCell="C1" zoomScaleNormal="100" zoomScaleSheetLayoutView="100" workbookViewId="0">
      <selection activeCell="F14" sqref="F14:F16"/>
    </sheetView>
  </sheetViews>
  <sheetFormatPr defaultColWidth="9.140625" defaultRowHeight="15.75" x14ac:dyDescent="0.2"/>
  <cols>
    <col min="1" max="1" width="9.42578125" style="7" customWidth="1"/>
    <col min="2" max="2" width="59.28515625" style="8" customWidth="1"/>
    <col min="3" max="3" width="17.140625" style="7" customWidth="1"/>
    <col min="4" max="4" width="12.5703125" style="7" customWidth="1"/>
    <col min="5" max="5" width="17" style="8" customWidth="1"/>
    <col min="6" max="6" width="16.28515625" style="8" customWidth="1"/>
    <col min="7" max="7" width="15.85546875" style="8" customWidth="1"/>
    <col min="8" max="8" width="15.7109375" style="8" customWidth="1"/>
    <col min="9" max="9" width="17.28515625" style="8" customWidth="1"/>
    <col min="10" max="10" width="18" style="8" customWidth="1"/>
    <col min="11" max="11" width="19.5703125" style="8" customWidth="1"/>
    <col min="12" max="12" width="0.28515625" style="57" customWidth="1"/>
    <col min="13" max="16384" width="9.140625" style="57"/>
  </cols>
  <sheetData>
    <row r="1" spans="1:12" ht="15" customHeight="1" x14ac:dyDescent="0.2">
      <c r="D1" s="3"/>
      <c r="G1" s="10"/>
      <c r="H1" s="54"/>
      <c r="I1" s="47" t="s">
        <v>218</v>
      </c>
      <c r="J1" s="88"/>
      <c r="K1" s="72"/>
      <c r="L1" s="72"/>
    </row>
    <row r="2" spans="1:12" ht="15" customHeight="1" x14ac:dyDescent="0.25">
      <c r="D2" s="3"/>
      <c r="G2" s="10"/>
      <c r="H2" s="54"/>
      <c r="I2" s="52" t="s">
        <v>205</v>
      </c>
      <c r="J2" s="88"/>
      <c r="K2" s="72"/>
      <c r="L2" s="72"/>
    </row>
    <row r="3" spans="1:12" ht="15" customHeight="1" x14ac:dyDescent="0.25">
      <c r="D3" s="3"/>
      <c r="G3" s="10"/>
      <c r="H3" s="54"/>
      <c r="I3" s="52" t="s">
        <v>204</v>
      </c>
      <c r="J3" s="88"/>
      <c r="K3" s="72"/>
      <c r="L3" s="72"/>
    </row>
    <row r="4" spans="1:12" ht="15" customHeight="1" x14ac:dyDescent="0.25">
      <c r="D4" s="3"/>
      <c r="G4" s="10"/>
      <c r="H4" s="54"/>
      <c r="I4" s="52" t="s">
        <v>216</v>
      </c>
      <c r="J4" s="88"/>
      <c r="K4" s="72"/>
      <c r="L4" s="72"/>
    </row>
    <row r="5" spans="1:12" ht="15" customHeight="1" x14ac:dyDescent="0.25">
      <c r="D5" s="3"/>
      <c r="G5" s="10"/>
      <c r="H5" s="54"/>
      <c r="I5" s="52" t="s">
        <v>217</v>
      </c>
      <c r="J5" s="88"/>
      <c r="K5" s="72"/>
      <c r="L5" s="72"/>
    </row>
    <row r="6" spans="1:12" ht="15" customHeight="1" x14ac:dyDescent="0.25">
      <c r="D6" s="3"/>
      <c r="G6" s="10"/>
      <c r="H6" s="54"/>
      <c r="I6" s="50" t="s">
        <v>208</v>
      </c>
      <c r="J6" s="51"/>
      <c r="K6" s="72"/>
      <c r="L6" s="72"/>
    </row>
    <row r="7" spans="1:12" s="75" customFormat="1" x14ac:dyDescent="0.2">
      <c r="A7" s="123" t="s">
        <v>82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</row>
    <row r="8" spans="1:12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2" x14ac:dyDescent="0.2">
      <c r="A9" s="124" t="s">
        <v>7</v>
      </c>
      <c r="B9" s="124" t="s">
        <v>26</v>
      </c>
      <c r="C9" s="128" t="s">
        <v>31</v>
      </c>
      <c r="D9" s="124" t="s">
        <v>15</v>
      </c>
      <c r="E9" s="124" t="s">
        <v>85</v>
      </c>
      <c r="F9" s="124" t="s">
        <v>8</v>
      </c>
      <c r="G9" s="124"/>
      <c r="H9" s="124"/>
      <c r="I9" s="124"/>
      <c r="J9" s="124"/>
      <c r="K9" s="124"/>
    </row>
    <row r="10" spans="1:12" ht="78.75" x14ac:dyDescent="0.2">
      <c r="A10" s="124"/>
      <c r="B10" s="124"/>
      <c r="C10" s="128"/>
      <c r="D10" s="124"/>
      <c r="E10" s="124"/>
      <c r="F10" s="58" t="s">
        <v>183</v>
      </c>
      <c r="G10" s="58" t="s">
        <v>184</v>
      </c>
      <c r="H10" s="58" t="s">
        <v>185</v>
      </c>
      <c r="I10" s="58" t="s">
        <v>186</v>
      </c>
      <c r="J10" s="58" t="s">
        <v>187</v>
      </c>
      <c r="K10" s="53" t="s">
        <v>27</v>
      </c>
    </row>
    <row r="11" spans="1:12" x14ac:dyDescent="0.2">
      <c r="A11" s="53">
        <v>1</v>
      </c>
      <c r="B11" s="53">
        <v>2</v>
      </c>
      <c r="C11" s="53">
        <v>3</v>
      </c>
      <c r="D11" s="53">
        <v>4</v>
      </c>
      <c r="E11" s="53">
        <v>5</v>
      </c>
      <c r="F11" s="53">
        <v>6</v>
      </c>
      <c r="G11" s="53">
        <v>7</v>
      </c>
      <c r="H11" s="53">
        <v>8</v>
      </c>
      <c r="I11" s="53">
        <v>9</v>
      </c>
      <c r="J11" s="53">
        <v>10</v>
      </c>
      <c r="K11" s="53">
        <v>11</v>
      </c>
    </row>
    <row r="12" spans="1:12" ht="12.75" x14ac:dyDescent="0.2">
      <c r="A12" s="129" t="s">
        <v>169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1"/>
    </row>
    <row r="13" spans="1:12" ht="38.25" x14ac:dyDescent="0.2">
      <c r="A13" s="34" t="s">
        <v>46</v>
      </c>
      <c r="B13" s="35" t="s">
        <v>188</v>
      </c>
      <c r="C13" s="33" t="s">
        <v>76</v>
      </c>
      <c r="D13" s="33" t="s">
        <v>64</v>
      </c>
      <c r="E13" s="33">
        <v>100</v>
      </c>
      <c r="F13" s="33">
        <v>100</v>
      </c>
      <c r="G13" s="33">
        <v>100</v>
      </c>
      <c r="H13" s="33">
        <v>100</v>
      </c>
      <c r="I13" s="33">
        <v>100</v>
      </c>
      <c r="J13" s="33">
        <v>100</v>
      </c>
      <c r="K13" s="33">
        <v>3</v>
      </c>
    </row>
    <row r="14" spans="1:12" ht="25.5" x14ac:dyDescent="0.2">
      <c r="A14" s="34" t="s">
        <v>47</v>
      </c>
      <c r="B14" s="35" t="s">
        <v>189</v>
      </c>
      <c r="C14" s="33" t="s">
        <v>76</v>
      </c>
      <c r="D14" s="33" t="s">
        <v>64</v>
      </c>
      <c r="E14" s="33">
        <v>95.6</v>
      </c>
      <c r="F14" s="33">
        <v>94.6</v>
      </c>
      <c r="G14" s="33">
        <v>95.6</v>
      </c>
      <c r="H14" s="33">
        <v>95.6</v>
      </c>
      <c r="I14" s="33">
        <v>95.6</v>
      </c>
      <c r="J14" s="33">
        <v>95.6</v>
      </c>
      <c r="K14" s="33">
        <v>1.2</v>
      </c>
    </row>
    <row r="15" spans="1:12" ht="25.5" x14ac:dyDescent="0.2">
      <c r="A15" s="34" t="s">
        <v>48</v>
      </c>
      <c r="B15" s="35" t="s">
        <v>190</v>
      </c>
      <c r="C15" s="33" t="s">
        <v>76</v>
      </c>
      <c r="D15" s="33" t="s">
        <v>156</v>
      </c>
      <c r="E15" s="33">
        <v>2.5</v>
      </c>
      <c r="F15" s="33">
        <v>11.5</v>
      </c>
      <c r="G15" s="33">
        <v>2.5</v>
      </c>
      <c r="H15" s="33">
        <v>2.5</v>
      </c>
      <c r="I15" s="33">
        <v>2.5</v>
      </c>
      <c r="J15" s="33">
        <v>2.5</v>
      </c>
      <c r="K15" s="33">
        <v>2</v>
      </c>
    </row>
    <row r="16" spans="1:12" ht="12.75" x14ac:dyDescent="0.2">
      <c r="A16" s="34" t="s">
        <v>50</v>
      </c>
      <c r="B16" s="35" t="s">
        <v>191</v>
      </c>
      <c r="C16" s="33" t="s">
        <v>63</v>
      </c>
      <c r="D16" s="33" t="s">
        <v>64</v>
      </c>
      <c r="E16" s="33" t="s">
        <v>54</v>
      </c>
      <c r="F16" s="33">
        <v>1</v>
      </c>
      <c r="G16" s="33">
        <v>0</v>
      </c>
      <c r="H16" s="33">
        <v>0</v>
      </c>
      <c r="I16" s="33">
        <v>0</v>
      </c>
      <c r="J16" s="33">
        <v>0</v>
      </c>
      <c r="K16" s="33">
        <v>2</v>
      </c>
    </row>
    <row r="17" spans="1:11" ht="12.75" x14ac:dyDescent="0.2">
      <c r="A17" s="34" t="s">
        <v>41</v>
      </c>
      <c r="B17" s="35" t="s">
        <v>157</v>
      </c>
      <c r="C17" s="33" t="s">
        <v>63</v>
      </c>
      <c r="D17" s="33" t="s">
        <v>64</v>
      </c>
      <c r="E17" s="33">
        <v>99.8</v>
      </c>
      <c r="F17" s="33">
        <v>100</v>
      </c>
      <c r="G17" s="33">
        <v>100</v>
      </c>
      <c r="H17" s="33">
        <v>100</v>
      </c>
      <c r="I17" s="33">
        <v>100</v>
      </c>
      <c r="J17" s="33">
        <v>100</v>
      </c>
      <c r="K17" s="33">
        <v>2</v>
      </c>
    </row>
    <row r="18" spans="1:11" x14ac:dyDescent="0.2">
      <c r="A18" s="25"/>
      <c r="B18" s="26"/>
      <c r="C18" s="26"/>
      <c r="D18" s="26"/>
      <c r="E18" s="56"/>
      <c r="F18" s="56"/>
      <c r="G18" s="56"/>
      <c r="H18" s="56"/>
      <c r="I18" s="56"/>
      <c r="J18" s="56"/>
      <c r="K18" s="27"/>
    </row>
    <row r="19" spans="1:11" ht="12.75" x14ac:dyDescent="0.2">
      <c r="A19" s="125" t="s">
        <v>170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7"/>
    </row>
    <row r="20" spans="1:11" ht="51.75" customHeight="1" x14ac:dyDescent="0.2">
      <c r="A20" s="36">
        <v>1</v>
      </c>
      <c r="B20" s="37" t="s">
        <v>59</v>
      </c>
      <c r="C20" s="36" t="s">
        <v>63</v>
      </c>
      <c r="D20" s="38" t="s">
        <v>64</v>
      </c>
      <c r="E20" s="38">
        <v>100</v>
      </c>
      <c r="F20" s="38">
        <v>100</v>
      </c>
      <c r="G20" s="38">
        <v>100</v>
      </c>
      <c r="H20" s="39">
        <v>100</v>
      </c>
      <c r="I20" s="38">
        <v>100</v>
      </c>
      <c r="J20" s="36">
        <v>100</v>
      </c>
      <c r="K20" s="28" t="s">
        <v>46</v>
      </c>
    </row>
    <row r="21" spans="1:11" ht="25.5" x14ac:dyDescent="0.2">
      <c r="A21" s="36">
        <f>A20+1</f>
        <v>2</v>
      </c>
      <c r="B21" s="37" t="s">
        <v>60</v>
      </c>
      <c r="C21" s="36" t="s">
        <v>63</v>
      </c>
      <c r="D21" s="38" t="s">
        <v>64</v>
      </c>
      <c r="E21" s="38">
        <v>40</v>
      </c>
      <c r="F21" s="38">
        <v>25</v>
      </c>
      <c r="G21" s="38">
        <v>10</v>
      </c>
      <c r="H21" s="38">
        <v>5</v>
      </c>
      <c r="I21" s="38">
        <v>5</v>
      </c>
      <c r="J21" s="36">
        <v>5</v>
      </c>
      <c r="K21" s="28" t="s">
        <v>48</v>
      </c>
    </row>
    <row r="22" spans="1:11" ht="108" customHeight="1" x14ac:dyDescent="0.2">
      <c r="A22" s="36">
        <f t="shared" ref="A22:A40" si="0">A21+1</f>
        <v>3</v>
      </c>
      <c r="B22" s="37" t="s">
        <v>158</v>
      </c>
      <c r="C22" s="36" t="s">
        <v>63</v>
      </c>
      <c r="D22" s="38" t="s">
        <v>64</v>
      </c>
      <c r="E22" s="38">
        <v>100</v>
      </c>
      <c r="F22" s="38">
        <v>100</v>
      </c>
      <c r="G22" s="38">
        <v>100</v>
      </c>
      <c r="H22" s="38">
        <v>100</v>
      </c>
      <c r="I22" s="38">
        <v>100</v>
      </c>
      <c r="J22" s="36">
        <v>100</v>
      </c>
      <c r="K22" s="28" t="s">
        <v>47</v>
      </c>
    </row>
    <row r="23" spans="1:11" ht="38.25" x14ac:dyDescent="0.2">
      <c r="A23" s="36">
        <f t="shared" si="0"/>
        <v>4</v>
      </c>
      <c r="B23" s="37" t="s">
        <v>65</v>
      </c>
      <c r="C23" s="36" t="s">
        <v>63</v>
      </c>
      <c r="D23" s="38" t="s">
        <v>64</v>
      </c>
      <c r="E23" s="38">
        <v>100</v>
      </c>
      <c r="F23" s="38">
        <v>100</v>
      </c>
      <c r="G23" s="38">
        <v>100</v>
      </c>
      <c r="H23" s="38">
        <v>100</v>
      </c>
      <c r="I23" s="38">
        <v>100</v>
      </c>
      <c r="J23" s="36">
        <v>100</v>
      </c>
      <c r="K23" s="28" t="s">
        <v>47</v>
      </c>
    </row>
    <row r="24" spans="1:11" ht="116.25" customHeight="1" x14ac:dyDescent="0.2">
      <c r="A24" s="36">
        <f t="shared" si="0"/>
        <v>5</v>
      </c>
      <c r="B24" s="37" t="s">
        <v>66</v>
      </c>
      <c r="C24" s="36" t="s">
        <v>63</v>
      </c>
      <c r="D24" s="38" t="s">
        <v>64</v>
      </c>
      <c r="E24" s="38">
        <v>100</v>
      </c>
      <c r="F24" s="38">
        <v>100</v>
      </c>
      <c r="G24" s="38">
        <v>100</v>
      </c>
      <c r="H24" s="40">
        <v>100</v>
      </c>
      <c r="I24" s="40">
        <v>100</v>
      </c>
      <c r="J24" s="33">
        <v>100</v>
      </c>
      <c r="K24" s="28" t="s">
        <v>48</v>
      </c>
    </row>
    <row r="25" spans="1:11" ht="42.75" customHeight="1" x14ac:dyDescent="0.2">
      <c r="A25" s="36">
        <f t="shared" si="0"/>
        <v>6</v>
      </c>
      <c r="B25" s="41" t="s">
        <v>67</v>
      </c>
      <c r="C25" s="36" t="s">
        <v>76</v>
      </c>
      <c r="D25" s="38" t="s">
        <v>64</v>
      </c>
      <c r="E25" s="38">
        <v>82</v>
      </c>
      <c r="F25" s="38">
        <v>85</v>
      </c>
      <c r="G25" s="38">
        <v>85</v>
      </c>
      <c r="H25" s="38">
        <v>85</v>
      </c>
      <c r="I25" s="38">
        <v>85</v>
      </c>
      <c r="J25" s="36">
        <v>85</v>
      </c>
      <c r="K25" s="28" t="s">
        <v>48</v>
      </c>
    </row>
    <row r="26" spans="1:11" ht="12.75" x14ac:dyDescent="0.2">
      <c r="A26" s="36">
        <f t="shared" si="0"/>
        <v>7</v>
      </c>
      <c r="B26" s="41" t="s">
        <v>58</v>
      </c>
      <c r="C26" s="36" t="s">
        <v>63</v>
      </c>
      <c r="D26" s="38" t="s">
        <v>64</v>
      </c>
      <c r="E26" s="38">
        <v>61</v>
      </c>
      <c r="F26" s="38">
        <v>75</v>
      </c>
      <c r="G26" s="38">
        <v>80</v>
      </c>
      <c r="H26" s="38">
        <v>80</v>
      </c>
      <c r="I26" s="38">
        <v>80</v>
      </c>
      <c r="J26" s="36">
        <v>80</v>
      </c>
      <c r="K26" s="28" t="s">
        <v>48</v>
      </c>
    </row>
    <row r="27" spans="1:11" ht="25.5" x14ac:dyDescent="0.2">
      <c r="A27" s="36">
        <f t="shared" si="0"/>
        <v>8</v>
      </c>
      <c r="B27" s="41" t="s">
        <v>68</v>
      </c>
      <c r="C27" s="36" t="s">
        <v>55</v>
      </c>
      <c r="D27" s="38" t="s">
        <v>64</v>
      </c>
      <c r="E27" s="40">
        <v>2.2000000000000002</v>
      </c>
      <c r="F27" s="40">
        <v>2</v>
      </c>
      <c r="G27" s="40">
        <v>2</v>
      </c>
      <c r="H27" s="40">
        <v>2</v>
      </c>
      <c r="I27" s="40">
        <v>2</v>
      </c>
      <c r="J27" s="33">
        <v>2</v>
      </c>
      <c r="K27" s="28" t="s">
        <v>48</v>
      </c>
    </row>
    <row r="28" spans="1:11" ht="38.25" x14ac:dyDescent="0.2">
      <c r="A28" s="36">
        <f t="shared" si="0"/>
        <v>9</v>
      </c>
      <c r="B28" s="41" t="s">
        <v>53</v>
      </c>
      <c r="C28" s="36" t="s">
        <v>159</v>
      </c>
      <c r="D28" s="38" t="s">
        <v>64</v>
      </c>
      <c r="E28" s="40">
        <v>85</v>
      </c>
      <c r="F28" s="40">
        <v>85</v>
      </c>
      <c r="G28" s="40">
        <v>90</v>
      </c>
      <c r="H28" s="40">
        <v>90</v>
      </c>
      <c r="I28" s="40">
        <v>90</v>
      </c>
      <c r="J28" s="33">
        <v>90</v>
      </c>
      <c r="K28" s="28" t="s">
        <v>48</v>
      </c>
    </row>
    <row r="29" spans="1:11" ht="25.5" x14ac:dyDescent="0.2">
      <c r="A29" s="36">
        <f t="shared" si="0"/>
        <v>10</v>
      </c>
      <c r="B29" s="41" t="s">
        <v>69</v>
      </c>
      <c r="C29" s="36" t="s">
        <v>55</v>
      </c>
      <c r="D29" s="38" t="s">
        <v>64</v>
      </c>
      <c r="E29" s="40">
        <v>40</v>
      </c>
      <c r="F29" s="40">
        <v>30</v>
      </c>
      <c r="G29" s="40">
        <v>30</v>
      </c>
      <c r="H29" s="40">
        <v>30</v>
      </c>
      <c r="I29" s="40">
        <v>30</v>
      </c>
      <c r="J29" s="33">
        <v>30</v>
      </c>
      <c r="K29" s="28" t="s">
        <v>48</v>
      </c>
    </row>
    <row r="30" spans="1:11" ht="25.5" x14ac:dyDescent="0.2">
      <c r="A30" s="36">
        <f t="shared" si="0"/>
        <v>11</v>
      </c>
      <c r="B30" s="41" t="s">
        <v>202</v>
      </c>
      <c r="C30" s="36" t="s">
        <v>55</v>
      </c>
      <c r="D30" s="38" t="s">
        <v>64</v>
      </c>
      <c r="E30" s="40">
        <v>5</v>
      </c>
      <c r="F30" s="40">
        <v>5</v>
      </c>
      <c r="G30" s="40">
        <v>5</v>
      </c>
      <c r="H30" s="40">
        <v>5</v>
      </c>
      <c r="I30" s="40">
        <v>5</v>
      </c>
      <c r="J30" s="40">
        <v>5</v>
      </c>
      <c r="K30" s="28" t="s">
        <v>48</v>
      </c>
    </row>
    <row r="31" spans="1:11" ht="25.5" x14ac:dyDescent="0.2">
      <c r="A31" s="36">
        <f t="shared" si="0"/>
        <v>12</v>
      </c>
      <c r="B31" s="41" t="s">
        <v>70</v>
      </c>
      <c r="C31" s="36" t="s">
        <v>55</v>
      </c>
      <c r="D31" s="38" t="s">
        <v>64</v>
      </c>
      <c r="E31" s="40">
        <v>10</v>
      </c>
      <c r="F31" s="40">
        <v>5</v>
      </c>
      <c r="G31" s="40">
        <v>5</v>
      </c>
      <c r="H31" s="40">
        <v>5</v>
      </c>
      <c r="I31" s="40">
        <v>5</v>
      </c>
      <c r="J31" s="33">
        <v>5</v>
      </c>
      <c r="K31" s="28" t="s">
        <v>48</v>
      </c>
    </row>
    <row r="32" spans="1:11" ht="51" x14ac:dyDescent="0.2">
      <c r="A32" s="36">
        <f t="shared" si="0"/>
        <v>13</v>
      </c>
      <c r="B32" s="41" t="s">
        <v>44</v>
      </c>
      <c r="C32" s="36" t="s">
        <v>63</v>
      </c>
      <c r="D32" s="38" t="s">
        <v>64</v>
      </c>
      <c r="E32" s="40">
        <v>100</v>
      </c>
      <c r="F32" s="40">
        <v>100</v>
      </c>
      <c r="G32" s="40">
        <v>100</v>
      </c>
      <c r="H32" s="40">
        <v>100</v>
      </c>
      <c r="I32" s="40">
        <v>100</v>
      </c>
      <c r="J32" s="33">
        <v>100</v>
      </c>
      <c r="K32" s="28" t="s">
        <v>48</v>
      </c>
    </row>
    <row r="33" spans="1:11" ht="38.25" x14ac:dyDescent="0.2">
      <c r="A33" s="36">
        <f t="shared" si="0"/>
        <v>14</v>
      </c>
      <c r="B33" s="37" t="s">
        <v>71</v>
      </c>
      <c r="C33" s="36" t="s">
        <v>75</v>
      </c>
      <c r="D33" s="38" t="s">
        <v>64</v>
      </c>
      <c r="E33" s="38">
        <v>100</v>
      </c>
      <c r="F33" s="38">
        <v>100</v>
      </c>
      <c r="G33" s="38">
        <v>100</v>
      </c>
      <c r="H33" s="38">
        <v>100</v>
      </c>
      <c r="I33" s="38">
        <v>100</v>
      </c>
      <c r="J33" s="36">
        <v>100</v>
      </c>
      <c r="K33" s="28" t="s">
        <v>197</v>
      </c>
    </row>
    <row r="34" spans="1:11" ht="102" x14ac:dyDescent="0.2">
      <c r="A34" s="36">
        <f t="shared" si="0"/>
        <v>15</v>
      </c>
      <c r="B34" s="37" t="s">
        <v>160</v>
      </c>
      <c r="C34" s="36" t="s">
        <v>75</v>
      </c>
      <c r="D34" s="38" t="s">
        <v>64</v>
      </c>
      <c r="E34" s="38">
        <v>100</v>
      </c>
      <c r="F34" s="38">
        <v>100</v>
      </c>
      <c r="G34" s="38">
        <v>100</v>
      </c>
      <c r="H34" s="38">
        <v>100</v>
      </c>
      <c r="I34" s="38">
        <v>100</v>
      </c>
      <c r="J34" s="36">
        <v>100</v>
      </c>
      <c r="K34" s="28" t="s">
        <v>41</v>
      </c>
    </row>
    <row r="35" spans="1:11" ht="73.900000000000006" customHeight="1" x14ac:dyDescent="0.2">
      <c r="A35" s="36">
        <f t="shared" si="0"/>
        <v>16</v>
      </c>
      <c r="B35" s="37" t="s">
        <v>209</v>
      </c>
      <c r="C35" s="36" t="s">
        <v>76</v>
      </c>
      <c r="D35" s="38" t="s">
        <v>64</v>
      </c>
      <c r="E35" s="38">
        <v>68</v>
      </c>
      <c r="F35" s="38">
        <v>97.2</v>
      </c>
      <c r="G35" s="38">
        <v>100</v>
      </c>
      <c r="H35" s="38">
        <v>100</v>
      </c>
      <c r="I35" s="38">
        <v>100</v>
      </c>
      <c r="J35" s="38">
        <v>100</v>
      </c>
      <c r="K35" s="28" t="s">
        <v>41</v>
      </c>
    </row>
    <row r="36" spans="1:11" ht="38.25" x14ac:dyDescent="0.2">
      <c r="A36" s="36">
        <f t="shared" si="0"/>
        <v>17</v>
      </c>
      <c r="B36" s="37" t="s">
        <v>161</v>
      </c>
      <c r="C36" s="36" t="s">
        <v>75</v>
      </c>
      <c r="D36" s="38" t="s">
        <v>45</v>
      </c>
      <c r="E36" s="38">
        <v>13.8</v>
      </c>
      <c r="F36" s="38">
        <v>13.8</v>
      </c>
      <c r="G36" s="38">
        <v>13.8</v>
      </c>
      <c r="H36" s="38">
        <v>13.8</v>
      </c>
      <c r="I36" s="38">
        <v>13.8</v>
      </c>
      <c r="J36" s="36">
        <v>13.8</v>
      </c>
      <c r="K36" s="28" t="s">
        <v>163</v>
      </c>
    </row>
    <row r="37" spans="1:11" ht="51" x14ac:dyDescent="0.2">
      <c r="A37" s="36">
        <f t="shared" si="0"/>
        <v>18</v>
      </c>
      <c r="B37" s="42" t="s">
        <v>72</v>
      </c>
      <c r="C37" s="36" t="s">
        <v>75</v>
      </c>
      <c r="D37" s="43" t="s">
        <v>64</v>
      </c>
      <c r="E37" s="43">
        <v>14.3</v>
      </c>
      <c r="F37" s="43">
        <v>100</v>
      </c>
      <c r="G37" s="43">
        <v>100</v>
      </c>
      <c r="H37" s="38">
        <v>100</v>
      </c>
      <c r="I37" s="38">
        <v>100</v>
      </c>
      <c r="J37" s="36">
        <v>100</v>
      </c>
      <c r="K37" s="28" t="s">
        <v>163</v>
      </c>
    </row>
    <row r="38" spans="1:11" ht="51" x14ac:dyDescent="0.2">
      <c r="A38" s="36">
        <f t="shared" si="0"/>
        <v>19</v>
      </c>
      <c r="B38" s="42" t="s">
        <v>210</v>
      </c>
      <c r="C38" s="36" t="s">
        <v>75</v>
      </c>
      <c r="D38" s="38" t="s">
        <v>45</v>
      </c>
      <c r="E38" s="43">
        <v>3</v>
      </c>
      <c r="F38" s="43">
        <v>3</v>
      </c>
      <c r="G38" s="43">
        <v>3</v>
      </c>
      <c r="H38" s="43">
        <v>3</v>
      </c>
      <c r="I38" s="43">
        <v>3</v>
      </c>
      <c r="J38" s="43">
        <v>3</v>
      </c>
      <c r="K38" s="28" t="s">
        <v>163</v>
      </c>
    </row>
    <row r="39" spans="1:11" ht="51" x14ac:dyDescent="0.2">
      <c r="A39" s="36">
        <f t="shared" si="0"/>
        <v>20</v>
      </c>
      <c r="B39" s="41" t="s">
        <v>73</v>
      </c>
      <c r="C39" s="36" t="s">
        <v>74</v>
      </c>
      <c r="D39" s="36" t="s">
        <v>64</v>
      </c>
      <c r="E39" s="36">
        <v>80</v>
      </c>
      <c r="F39" s="36">
        <v>80</v>
      </c>
      <c r="G39" s="33">
        <v>80</v>
      </c>
      <c r="H39" s="33">
        <v>80</v>
      </c>
      <c r="I39" s="33">
        <v>81</v>
      </c>
      <c r="J39" s="33">
        <v>81</v>
      </c>
      <c r="K39" s="28" t="s">
        <v>46</v>
      </c>
    </row>
    <row r="40" spans="1:11" ht="63.75" x14ac:dyDescent="0.2">
      <c r="A40" s="36">
        <f t="shared" si="0"/>
        <v>21</v>
      </c>
      <c r="B40" s="37" t="s">
        <v>162</v>
      </c>
      <c r="C40" s="36" t="s">
        <v>63</v>
      </c>
      <c r="D40" s="36" t="s">
        <v>64</v>
      </c>
      <c r="E40" s="36">
        <v>97</v>
      </c>
      <c r="F40" s="36">
        <v>100</v>
      </c>
      <c r="G40" s="36">
        <v>100</v>
      </c>
      <c r="H40" s="36">
        <v>100</v>
      </c>
      <c r="I40" s="36">
        <v>100</v>
      </c>
      <c r="J40" s="36">
        <v>100</v>
      </c>
      <c r="K40" s="28" t="s">
        <v>50</v>
      </c>
    </row>
  </sheetData>
  <mergeCells count="9">
    <mergeCell ref="A7:K7"/>
    <mergeCell ref="E9:E10"/>
    <mergeCell ref="A9:A10"/>
    <mergeCell ref="B9:B10"/>
    <mergeCell ref="A19:K19"/>
    <mergeCell ref="C9:C10"/>
    <mergeCell ref="D9:D10"/>
    <mergeCell ref="F9:K9"/>
    <mergeCell ref="A12:K12"/>
  </mergeCells>
  <phoneticPr fontId="1" type="noConversion"/>
  <pageMargins left="0.35433070866141736" right="0.19685039370078741" top="0.39370078740157483" bottom="0.39370078740157483" header="0.51181102362204722" footer="0.51181102362204722"/>
  <pageSetup paperSize="9" scale="62" orientation="landscape" r:id="rId1"/>
  <headerFooter alignWithMargins="0"/>
  <rowBreaks count="1" manualBreakCount="1">
    <brk id="28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showGridLines="0" view="pageBreakPreview" zoomScaleNormal="100" zoomScaleSheetLayoutView="100" workbookViewId="0">
      <selection activeCell="J8" sqref="J8"/>
    </sheetView>
  </sheetViews>
  <sheetFormatPr defaultColWidth="9.140625" defaultRowHeight="11.25" x14ac:dyDescent="0.2"/>
  <cols>
    <col min="1" max="1" width="6" style="76" customWidth="1"/>
    <col min="2" max="2" width="44.28515625" style="77" customWidth="1"/>
    <col min="3" max="3" width="14.28515625" style="77" customWidth="1"/>
    <col min="4" max="4" width="14" style="77" customWidth="1"/>
    <col min="5" max="5" width="9.85546875" style="77" customWidth="1"/>
    <col min="6" max="6" width="10" style="77" customWidth="1"/>
    <col min="7" max="7" width="10.28515625" style="77" customWidth="1"/>
    <col min="8" max="8" width="9.85546875" style="77" customWidth="1"/>
    <col min="9" max="9" width="10" style="77" customWidth="1"/>
    <col min="10" max="10" width="10.5703125" style="77" customWidth="1"/>
    <col min="11" max="11" width="21.5703125" style="77" customWidth="1"/>
    <col min="12" max="12" width="13" style="76" customWidth="1"/>
    <col min="13" max="13" width="55.42578125" style="77" customWidth="1"/>
    <col min="14" max="16384" width="9.140625" style="77"/>
  </cols>
  <sheetData>
    <row r="1" spans="1:12" x14ac:dyDescent="0.2">
      <c r="I1" s="67" t="s">
        <v>225</v>
      </c>
    </row>
    <row r="2" spans="1:12" x14ac:dyDescent="0.2">
      <c r="I2" s="66" t="s">
        <v>217</v>
      </c>
    </row>
    <row r="3" spans="1:12" x14ac:dyDescent="0.2">
      <c r="I3" s="68" t="s">
        <v>227</v>
      </c>
    </row>
    <row r="4" spans="1:12" x14ac:dyDescent="0.2">
      <c r="I4" s="67" t="s">
        <v>219</v>
      </c>
    </row>
    <row r="5" spans="1:12" x14ac:dyDescent="0.2">
      <c r="I5" s="66" t="s">
        <v>205</v>
      </c>
    </row>
    <row r="6" spans="1:12" x14ac:dyDescent="0.2">
      <c r="I6" s="66" t="s">
        <v>204</v>
      </c>
    </row>
    <row r="7" spans="1:12" ht="10.15" customHeight="1" x14ac:dyDescent="0.2">
      <c r="D7" s="78"/>
      <c r="E7" s="78"/>
      <c r="F7" s="78"/>
      <c r="G7" s="79"/>
      <c r="I7" s="66" t="s">
        <v>216</v>
      </c>
      <c r="J7" s="89"/>
      <c r="K7" s="89"/>
      <c r="L7" s="80"/>
    </row>
    <row r="8" spans="1:12" ht="12.6" customHeight="1" x14ac:dyDescent="0.2">
      <c r="D8" s="78"/>
      <c r="E8" s="78"/>
      <c r="F8" s="78"/>
      <c r="G8" s="79"/>
      <c r="I8" s="66" t="s">
        <v>217</v>
      </c>
      <c r="J8" s="89"/>
      <c r="K8" s="89"/>
      <c r="L8" s="80"/>
    </row>
    <row r="9" spans="1:12" ht="10.15" customHeight="1" x14ac:dyDescent="0.2">
      <c r="D9" s="78"/>
      <c r="E9" s="78"/>
      <c r="F9" s="78"/>
      <c r="G9" s="79"/>
      <c r="I9" s="68" t="s">
        <v>208</v>
      </c>
      <c r="J9" s="89"/>
      <c r="K9" s="89"/>
      <c r="L9" s="80"/>
    </row>
    <row r="10" spans="1:12" ht="30" customHeight="1" x14ac:dyDescent="0.2">
      <c r="D10" s="78"/>
      <c r="E10" s="78"/>
      <c r="F10" s="78"/>
      <c r="G10" s="79"/>
      <c r="H10" s="81"/>
      <c r="I10" s="89"/>
      <c r="J10" s="89"/>
      <c r="K10" s="89"/>
      <c r="L10" s="80"/>
    </row>
    <row r="11" spans="1:12" x14ac:dyDescent="0.2">
      <c r="B11" s="145" t="s">
        <v>83</v>
      </c>
      <c r="C11" s="145"/>
      <c r="D11" s="145"/>
      <c r="E11" s="145"/>
      <c r="F11" s="145"/>
      <c r="G11" s="145"/>
      <c r="H11" s="145"/>
      <c r="I11" s="145"/>
      <c r="J11" s="145"/>
      <c r="K11" s="145"/>
    </row>
    <row r="12" spans="1:12" ht="21" customHeight="1" x14ac:dyDescent="0.2"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spans="1:12" ht="35.25" customHeight="1" x14ac:dyDescent="0.2">
      <c r="A13" s="77"/>
      <c r="B13" s="137" t="s">
        <v>192</v>
      </c>
      <c r="C13" s="138"/>
      <c r="D13" s="138"/>
      <c r="E13" s="138"/>
      <c r="F13" s="138"/>
      <c r="G13" s="138"/>
      <c r="H13" s="138"/>
      <c r="I13" s="138"/>
      <c r="J13" s="138"/>
      <c r="K13" s="138"/>
    </row>
    <row r="14" spans="1:12" ht="22.9" customHeight="1" x14ac:dyDescent="0.2">
      <c r="B14" s="82"/>
      <c r="C14" s="82"/>
      <c r="D14" s="82"/>
      <c r="E14" s="82"/>
      <c r="F14" s="82"/>
      <c r="G14" s="82"/>
      <c r="H14" s="82"/>
      <c r="I14" s="82"/>
      <c r="J14" s="82"/>
      <c r="K14" s="82"/>
    </row>
    <row r="15" spans="1:12" ht="58.5" customHeight="1" x14ac:dyDescent="0.2">
      <c r="A15" s="139" t="s">
        <v>7</v>
      </c>
      <c r="B15" s="139" t="s">
        <v>149</v>
      </c>
      <c r="C15" s="139" t="s">
        <v>6</v>
      </c>
      <c r="D15" s="139" t="s">
        <v>150</v>
      </c>
      <c r="E15" s="139" t="s">
        <v>151</v>
      </c>
      <c r="F15" s="139"/>
      <c r="G15" s="139"/>
      <c r="H15" s="139"/>
      <c r="I15" s="139"/>
      <c r="J15" s="139"/>
      <c r="K15" s="139" t="s">
        <v>152</v>
      </c>
    </row>
    <row r="16" spans="1:12" ht="35.25" customHeight="1" x14ac:dyDescent="0.2">
      <c r="A16" s="139"/>
      <c r="B16" s="139"/>
      <c r="C16" s="139"/>
      <c r="D16" s="139"/>
      <c r="E16" s="83" t="s">
        <v>153</v>
      </c>
      <c r="F16" s="83" t="s">
        <v>183</v>
      </c>
      <c r="G16" s="83" t="s">
        <v>184</v>
      </c>
      <c r="H16" s="83" t="s">
        <v>185</v>
      </c>
      <c r="I16" s="83" t="s">
        <v>186</v>
      </c>
      <c r="J16" s="83" t="s">
        <v>187</v>
      </c>
      <c r="K16" s="139"/>
    </row>
    <row r="17" spans="1:11" ht="13.15" customHeight="1" x14ac:dyDescent="0.2">
      <c r="A17" s="144" t="s">
        <v>13</v>
      </c>
      <c r="B17" s="136" t="s">
        <v>141</v>
      </c>
      <c r="C17" s="63" t="s">
        <v>5</v>
      </c>
      <c r="D17" s="84"/>
      <c r="E17" s="140" t="s">
        <v>52</v>
      </c>
      <c r="F17" s="141"/>
      <c r="G17" s="141"/>
      <c r="H17" s="141"/>
      <c r="I17" s="141"/>
      <c r="J17" s="141"/>
      <c r="K17" s="142"/>
    </row>
    <row r="18" spans="1:11" ht="67.5" x14ac:dyDescent="0.2">
      <c r="A18" s="144"/>
      <c r="B18" s="136"/>
      <c r="C18" s="63" t="s">
        <v>10</v>
      </c>
      <c r="D18" s="85" t="s">
        <v>155</v>
      </c>
      <c r="E18" s="141"/>
      <c r="F18" s="141"/>
      <c r="G18" s="141"/>
      <c r="H18" s="141"/>
      <c r="I18" s="141"/>
      <c r="J18" s="141"/>
      <c r="K18" s="143"/>
    </row>
    <row r="19" spans="1:11" ht="78.75" x14ac:dyDescent="0.2">
      <c r="A19" s="144"/>
      <c r="B19" s="136"/>
      <c r="C19" s="63" t="s">
        <v>90</v>
      </c>
      <c r="D19" s="85" t="s">
        <v>154</v>
      </c>
      <c r="E19" s="141"/>
      <c r="F19" s="141"/>
      <c r="G19" s="141"/>
      <c r="H19" s="141"/>
      <c r="I19" s="141"/>
      <c r="J19" s="141"/>
      <c r="K19" s="143"/>
    </row>
    <row r="20" spans="1:11" ht="13.15" customHeight="1" x14ac:dyDescent="0.2">
      <c r="A20" s="144" t="s">
        <v>28</v>
      </c>
      <c r="B20" s="136" t="s">
        <v>142</v>
      </c>
      <c r="C20" s="63" t="s">
        <v>5</v>
      </c>
      <c r="D20" s="84"/>
      <c r="E20" s="140" t="s">
        <v>52</v>
      </c>
      <c r="F20" s="141"/>
      <c r="G20" s="141"/>
      <c r="H20" s="141"/>
      <c r="I20" s="141"/>
      <c r="J20" s="141"/>
      <c r="K20" s="142"/>
    </row>
    <row r="21" spans="1:11" ht="67.5" x14ac:dyDescent="0.2">
      <c r="A21" s="144"/>
      <c r="B21" s="136"/>
      <c r="C21" s="63" t="s">
        <v>10</v>
      </c>
      <c r="D21" s="85" t="s">
        <v>155</v>
      </c>
      <c r="E21" s="141"/>
      <c r="F21" s="141"/>
      <c r="G21" s="141"/>
      <c r="H21" s="141"/>
      <c r="I21" s="141"/>
      <c r="J21" s="141"/>
      <c r="K21" s="143"/>
    </row>
    <row r="22" spans="1:11" ht="78.75" x14ac:dyDescent="0.2">
      <c r="A22" s="144"/>
      <c r="B22" s="136"/>
      <c r="C22" s="63" t="s">
        <v>90</v>
      </c>
      <c r="D22" s="85" t="s">
        <v>154</v>
      </c>
      <c r="E22" s="141"/>
      <c r="F22" s="141"/>
      <c r="G22" s="141"/>
      <c r="H22" s="141"/>
      <c r="I22" s="141"/>
      <c r="J22" s="141"/>
      <c r="K22" s="143"/>
    </row>
    <row r="23" spans="1:11" ht="13.15" customHeight="1" x14ac:dyDescent="0.2">
      <c r="A23" s="144" t="s">
        <v>14</v>
      </c>
      <c r="B23" s="136" t="s">
        <v>143</v>
      </c>
      <c r="C23" s="63" t="s">
        <v>5</v>
      </c>
      <c r="D23" s="84"/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3"/>
    </row>
    <row r="24" spans="1:11" ht="67.5" x14ac:dyDescent="0.2">
      <c r="A24" s="144"/>
      <c r="B24" s="136"/>
      <c r="C24" s="63" t="s">
        <v>10</v>
      </c>
      <c r="D24" s="85" t="s">
        <v>155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  <c r="K24" s="83"/>
    </row>
    <row r="25" spans="1:11" ht="78.75" x14ac:dyDescent="0.2">
      <c r="A25" s="144"/>
      <c r="B25" s="136"/>
      <c r="C25" s="63" t="s">
        <v>90</v>
      </c>
      <c r="D25" s="85" t="s">
        <v>154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83"/>
    </row>
    <row r="26" spans="1:11" ht="13.15" customHeight="1" x14ac:dyDescent="0.2">
      <c r="A26" s="144" t="s">
        <v>29</v>
      </c>
      <c r="B26" s="136" t="s">
        <v>144</v>
      </c>
      <c r="C26" s="63" t="s">
        <v>5</v>
      </c>
      <c r="D26" s="84"/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7"/>
    </row>
    <row r="27" spans="1:11" ht="67.5" x14ac:dyDescent="0.2">
      <c r="A27" s="144"/>
      <c r="B27" s="136"/>
      <c r="C27" s="63" t="s">
        <v>10</v>
      </c>
      <c r="D27" s="85" t="s">
        <v>155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  <c r="K27" s="87"/>
    </row>
    <row r="28" spans="1:11" ht="78.75" x14ac:dyDescent="0.2">
      <c r="A28" s="144"/>
      <c r="B28" s="136"/>
      <c r="C28" s="63" t="s">
        <v>90</v>
      </c>
      <c r="D28" s="85" t="s">
        <v>154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7"/>
    </row>
    <row r="29" spans="1:11" ht="13.15" customHeight="1" x14ac:dyDescent="0.2">
      <c r="A29" s="144" t="s">
        <v>33</v>
      </c>
      <c r="B29" s="136" t="s">
        <v>145</v>
      </c>
      <c r="C29" s="63" t="s">
        <v>5</v>
      </c>
      <c r="D29" s="84"/>
      <c r="E29" s="86">
        <v>826382</v>
      </c>
      <c r="F29" s="86">
        <v>166382</v>
      </c>
      <c r="G29" s="86">
        <v>165000</v>
      </c>
      <c r="H29" s="86">
        <v>165000</v>
      </c>
      <c r="I29" s="86">
        <v>165000</v>
      </c>
      <c r="J29" s="86">
        <v>165000</v>
      </c>
      <c r="K29" s="87"/>
    </row>
    <row r="30" spans="1:11" ht="78.75" x14ac:dyDescent="0.2">
      <c r="A30" s="144"/>
      <c r="B30" s="136"/>
      <c r="C30" s="63" t="s">
        <v>90</v>
      </c>
      <c r="D30" s="85" t="s">
        <v>154</v>
      </c>
      <c r="E30" s="86">
        <v>826382</v>
      </c>
      <c r="F30" s="86">
        <v>166382</v>
      </c>
      <c r="G30" s="86">
        <v>165000</v>
      </c>
      <c r="H30" s="86">
        <v>165000</v>
      </c>
      <c r="I30" s="86">
        <v>165000</v>
      </c>
      <c r="J30" s="86">
        <v>165000</v>
      </c>
      <c r="K30" s="87"/>
    </row>
    <row r="31" spans="1:11" ht="13.15" customHeight="1" x14ac:dyDescent="0.2">
      <c r="A31" s="144" t="s">
        <v>36</v>
      </c>
      <c r="B31" s="136" t="s">
        <v>146</v>
      </c>
      <c r="C31" s="63" t="s">
        <v>5</v>
      </c>
      <c r="D31" s="84"/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7"/>
    </row>
    <row r="32" spans="1:11" ht="78.75" x14ac:dyDescent="0.2">
      <c r="A32" s="144"/>
      <c r="B32" s="136"/>
      <c r="C32" s="63" t="s">
        <v>90</v>
      </c>
      <c r="D32" s="85" t="s">
        <v>154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7"/>
    </row>
    <row r="33" spans="1:11" ht="13.15" customHeight="1" x14ac:dyDescent="0.2">
      <c r="A33" s="144" t="s">
        <v>212</v>
      </c>
      <c r="B33" s="136" t="s">
        <v>215</v>
      </c>
      <c r="C33" s="63" t="s">
        <v>5</v>
      </c>
      <c r="D33" s="84"/>
      <c r="E33" s="86">
        <v>1385</v>
      </c>
      <c r="F33" s="86">
        <v>1385</v>
      </c>
      <c r="G33" s="86">
        <v>0</v>
      </c>
      <c r="H33" s="86">
        <v>0</v>
      </c>
      <c r="I33" s="86">
        <v>0</v>
      </c>
      <c r="J33" s="86">
        <v>0</v>
      </c>
      <c r="K33" s="83"/>
    </row>
    <row r="34" spans="1:11" ht="67.5" x14ac:dyDescent="0.2">
      <c r="A34" s="144"/>
      <c r="B34" s="136"/>
      <c r="C34" s="63" t="s">
        <v>10</v>
      </c>
      <c r="D34" s="85" t="s">
        <v>155</v>
      </c>
      <c r="E34" s="86">
        <v>1315</v>
      </c>
      <c r="F34" s="86">
        <v>1315</v>
      </c>
      <c r="G34" s="86">
        <v>0</v>
      </c>
      <c r="H34" s="86">
        <v>0</v>
      </c>
      <c r="I34" s="86">
        <v>0</v>
      </c>
      <c r="J34" s="86">
        <v>0</v>
      </c>
      <c r="K34" s="83"/>
    </row>
    <row r="35" spans="1:11" ht="78.75" x14ac:dyDescent="0.2">
      <c r="A35" s="144"/>
      <c r="B35" s="136"/>
      <c r="C35" s="63" t="s">
        <v>90</v>
      </c>
      <c r="D35" s="85" t="s">
        <v>154</v>
      </c>
      <c r="E35" s="86">
        <v>70</v>
      </c>
      <c r="F35" s="86">
        <v>70</v>
      </c>
      <c r="G35" s="86">
        <v>0</v>
      </c>
      <c r="H35" s="86">
        <v>0</v>
      </c>
      <c r="I35" s="86">
        <v>0</v>
      </c>
      <c r="J35" s="86">
        <v>0</v>
      </c>
      <c r="K35" s="83"/>
    </row>
    <row r="36" spans="1:11" ht="13.15" customHeight="1" x14ac:dyDescent="0.2">
      <c r="A36" s="136" t="s">
        <v>100</v>
      </c>
      <c r="B36" s="136" t="s">
        <v>147</v>
      </c>
      <c r="C36" s="63" t="s">
        <v>5</v>
      </c>
      <c r="D36" s="84"/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3"/>
    </row>
    <row r="37" spans="1:11" ht="67.5" x14ac:dyDescent="0.2">
      <c r="A37" s="136"/>
      <c r="B37" s="136"/>
      <c r="C37" s="63" t="s">
        <v>10</v>
      </c>
      <c r="D37" s="85" t="s">
        <v>155</v>
      </c>
      <c r="E37" s="86">
        <v>0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  <c r="K37" s="83"/>
    </row>
    <row r="38" spans="1:11" ht="78.75" x14ac:dyDescent="0.2">
      <c r="A38" s="136"/>
      <c r="B38" s="136"/>
      <c r="C38" s="63" t="s">
        <v>90</v>
      </c>
      <c r="D38" s="85" t="s">
        <v>154</v>
      </c>
      <c r="E38" s="86">
        <v>0</v>
      </c>
      <c r="F38" s="86">
        <v>0</v>
      </c>
      <c r="G38" s="86">
        <v>0</v>
      </c>
      <c r="H38" s="86">
        <v>0</v>
      </c>
      <c r="I38" s="86">
        <v>0</v>
      </c>
      <c r="J38" s="86">
        <v>0</v>
      </c>
      <c r="K38" s="83"/>
    </row>
    <row r="39" spans="1:11" ht="13.15" customHeight="1" x14ac:dyDescent="0.2">
      <c r="A39" s="136" t="s">
        <v>102</v>
      </c>
      <c r="B39" s="136" t="s">
        <v>148</v>
      </c>
      <c r="C39" s="63" t="s">
        <v>5</v>
      </c>
      <c r="D39" s="84"/>
      <c r="E39" s="86">
        <v>1926</v>
      </c>
      <c r="F39" s="86">
        <v>1926</v>
      </c>
      <c r="G39" s="86">
        <v>0</v>
      </c>
      <c r="H39" s="86">
        <v>0</v>
      </c>
      <c r="I39" s="86">
        <v>0</v>
      </c>
      <c r="J39" s="86">
        <v>0</v>
      </c>
      <c r="K39" s="83"/>
    </row>
    <row r="40" spans="1:11" ht="67.5" x14ac:dyDescent="0.2">
      <c r="A40" s="136"/>
      <c r="B40" s="136"/>
      <c r="C40" s="63" t="s">
        <v>10</v>
      </c>
      <c r="D40" s="85" t="s">
        <v>155</v>
      </c>
      <c r="E40" s="86">
        <v>1224</v>
      </c>
      <c r="F40" s="86">
        <v>1224</v>
      </c>
      <c r="G40" s="86">
        <v>0</v>
      </c>
      <c r="H40" s="86">
        <v>0</v>
      </c>
      <c r="I40" s="86">
        <v>0</v>
      </c>
      <c r="J40" s="86">
        <v>0</v>
      </c>
      <c r="K40" s="83"/>
    </row>
    <row r="41" spans="1:11" ht="78.75" x14ac:dyDescent="0.2">
      <c r="A41" s="136"/>
      <c r="B41" s="136"/>
      <c r="C41" s="63" t="s">
        <v>90</v>
      </c>
      <c r="D41" s="85" t="s">
        <v>154</v>
      </c>
      <c r="E41" s="86">
        <v>702</v>
      </c>
      <c r="F41" s="86">
        <v>702</v>
      </c>
      <c r="G41" s="86">
        <v>0</v>
      </c>
      <c r="H41" s="86">
        <v>0</v>
      </c>
      <c r="I41" s="86">
        <v>0</v>
      </c>
      <c r="J41" s="86">
        <v>0</v>
      </c>
      <c r="K41" s="83"/>
    </row>
    <row r="42" spans="1:11" x14ac:dyDescent="0.2">
      <c r="B42" s="82"/>
      <c r="C42" s="82"/>
      <c r="D42" s="82"/>
      <c r="E42" s="82"/>
      <c r="F42" s="82"/>
      <c r="G42" s="82"/>
      <c r="H42" s="82"/>
      <c r="I42" s="82"/>
      <c r="J42" s="82"/>
      <c r="K42" s="82"/>
    </row>
    <row r="43" spans="1:11" ht="13.15" customHeight="1" x14ac:dyDescent="0.2">
      <c r="A43" s="77"/>
      <c r="B43" s="137" t="s">
        <v>166</v>
      </c>
      <c r="C43" s="138"/>
      <c r="D43" s="138"/>
      <c r="E43" s="138"/>
      <c r="F43" s="138"/>
      <c r="G43" s="138"/>
      <c r="H43" s="138"/>
      <c r="I43" s="138"/>
      <c r="J43" s="138"/>
      <c r="K43" s="138"/>
    </row>
    <row r="44" spans="1:11" x14ac:dyDescent="0.2">
      <c r="B44" s="82"/>
      <c r="C44" s="82"/>
      <c r="D44" s="82"/>
      <c r="E44" s="82"/>
      <c r="F44" s="82"/>
      <c r="G44" s="82"/>
      <c r="H44" s="82"/>
      <c r="I44" s="82"/>
      <c r="J44" s="82"/>
      <c r="K44" s="82"/>
    </row>
    <row r="45" spans="1:11" ht="29.45" customHeight="1" x14ac:dyDescent="0.2">
      <c r="A45" s="139" t="s">
        <v>7</v>
      </c>
      <c r="B45" s="139" t="s">
        <v>149</v>
      </c>
      <c r="C45" s="139" t="s">
        <v>6</v>
      </c>
      <c r="D45" s="139" t="s">
        <v>150</v>
      </c>
      <c r="E45" s="139" t="s">
        <v>151</v>
      </c>
      <c r="F45" s="139"/>
      <c r="G45" s="139"/>
      <c r="H45" s="139"/>
      <c r="I45" s="139"/>
      <c r="J45" s="139"/>
      <c r="K45" s="139" t="s">
        <v>152</v>
      </c>
    </row>
    <row r="46" spans="1:11" ht="28.15" customHeight="1" x14ac:dyDescent="0.2">
      <c r="A46" s="139"/>
      <c r="B46" s="139"/>
      <c r="C46" s="139"/>
      <c r="D46" s="139"/>
      <c r="E46" s="83" t="s">
        <v>153</v>
      </c>
      <c r="F46" s="83">
        <v>2020</v>
      </c>
      <c r="G46" s="83">
        <v>2021</v>
      </c>
      <c r="H46" s="83">
        <v>2022</v>
      </c>
      <c r="I46" s="83">
        <v>2023</v>
      </c>
      <c r="J46" s="83">
        <v>2024</v>
      </c>
      <c r="K46" s="139"/>
    </row>
    <row r="47" spans="1:11" ht="26.45" customHeight="1" x14ac:dyDescent="0.2">
      <c r="A47" s="132" t="s">
        <v>13</v>
      </c>
      <c r="B47" s="135" t="s">
        <v>92</v>
      </c>
      <c r="C47" s="61" t="s">
        <v>88</v>
      </c>
      <c r="D47" s="83"/>
      <c r="E47" s="86">
        <f>SUM(E48:E49)</f>
        <v>0</v>
      </c>
      <c r="F47" s="86">
        <f t="shared" ref="F47:J47" si="0">SUM(F48:F49)</f>
        <v>0</v>
      </c>
      <c r="G47" s="86">
        <f t="shared" si="0"/>
        <v>0</v>
      </c>
      <c r="H47" s="86">
        <f t="shared" si="0"/>
        <v>0</v>
      </c>
      <c r="I47" s="86">
        <f t="shared" si="0"/>
        <v>0</v>
      </c>
      <c r="J47" s="86">
        <f t="shared" si="0"/>
        <v>0</v>
      </c>
      <c r="K47" s="83"/>
    </row>
    <row r="48" spans="1:11" ht="22.5" x14ac:dyDescent="0.2">
      <c r="A48" s="132"/>
      <c r="B48" s="135"/>
      <c r="C48" s="61" t="s">
        <v>90</v>
      </c>
      <c r="D48" s="83"/>
      <c r="E48" s="86"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3"/>
    </row>
    <row r="49" spans="1:11" ht="22.5" x14ac:dyDescent="0.2">
      <c r="A49" s="132"/>
      <c r="B49" s="135"/>
      <c r="C49" s="61" t="s">
        <v>91</v>
      </c>
      <c r="D49" s="83"/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3"/>
    </row>
    <row r="50" spans="1:11" ht="26.45" customHeight="1" x14ac:dyDescent="0.2">
      <c r="A50" s="132" t="s">
        <v>28</v>
      </c>
      <c r="B50" s="135" t="s">
        <v>94</v>
      </c>
      <c r="C50" s="61" t="s">
        <v>88</v>
      </c>
      <c r="D50" s="83"/>
      <c r="E50" s="86">
        <f>SUM(E51)</f>
        <v>26023.3</v>
      </c>
      <c r="F50" s="86">
        <f t="shared" ref="F50:I50" si="1">SUM(F51)</f>
        <v>4823.3</v>
      </c>
      <c r="G50" s="86">
        <f t="shared" si="1"/>
        <v>5300</v>
      </c>
      <c r="H50" s="86">
        <f t="shared" si="1"/>
        <v>5300</v>
      </c>
      <c r="I50" s="86">
        <f t="shared" si="1"/>
        <v>5300</v>
      </c>
      <c r="J50" s="86">
        <f>SUM(J51)</f>
        <v>5300</v>
      </c>
      <c r="K50" s="83"/>
    </row>
    <row r="51" spans="1:11" ht="78.75" x14ac:dyDescent="0.2">
      <c r="A51" s="132"/>
      <c r="B51" s="135"/>
      <c r="C51" s="61" t="s">
        <v>90</v>
      </c>
      <c r="D51" s="85" t="s">
        <v>154</v>
      </c>
      <c r="E51" s="86">
        <f>SUM(F51:J51)</f>
        <v>26023.3</v>
      </c>
      <c r="F51" s="86">
        <f>'Приложение 4'!G65</f>
        <v>4823.3</v>
      </c>
      <c r="G51" s="86">
        <f>'Приложение 4'!H65</f>
        <v>5300</v>
      </c>
      <c r="H51" s="86">
        <f>'Приложение 4'!I65</f>
        <v>5300</v>
      </c>
      <c r="I51" s="86">
        <f>'Приложение 4'!J65</f>
        <v>5300</v>
      </c>
      <c r="J51" s="86">
        <f>'Приложение 4'!K65</f>
        <v>5300</v>
      </c>
      <c r="K51" s="83"/>
    </row>
    <row r="52" spans="1:11" ht="49.5" customHeight="1" x14ac:dyDescent="0.2">
      <c r="A52" s="132" t="s">
        <v>32</v>
      </c>
      <c r="B52" s="134" t="s">
        <v>95</v>
      </c>
      <c r="C52" s="61" t="s">
        <v>88</v>
      </c>
      <c r="D52" s="85"/>
      <c r="E52" s="86">
        <f>SUM(E53)</f>
        <v>0</v>
      </c>
      <c r="F52" s="86">
        <f t="shared" ref="F52" si="2">SUM(F53)</f>
        <v>0</v>
      </c>
      <c r="G52" s="86">
        <f t="shared" ref="G52" si="3">SUM(G53)</f>
        <v>0</v>
      </c>
      <c r="H52" s="86">
        <f t="shared" ref="H52" si="4">SUM(H53)</f>
        <v>0</v>
      </c>
      <c r="I52" s="86">
        <f t="shared" ref="I52" si="5">SUM(I53)</f>
        <v>0</v>
      </c>
      <c r="J52" s="86">
        <f>SUM(J53)</f>
        <v>0</v>
      </c>
      <c r="K52" s="83"/>
    </row>
    <row r="53" spans="1:11" ht="119.25" customHeight="1" x14ac:dyDescent="0.2">
      <c r="A53" s="132"/>
      <c r="B53" s="134"/>
      <c r="C53" s="61" t="s">
        <v>90</v>
      </c>
      <c r="D53" s="85"/>
      <c r="E53" s="86">
        <v>0</v>
      </c>
      <c r="F53" s="86">
        <v>0</v>
      </c>
      <c r="G53" s="86">
        <v>0</v>
      </c>
      <c r="H53" s="86">
        <v>0</v>
      </c>
      <c r="I53" s="86">
        <v>0</v>
      </c>
      <c r="J53" s="86">
        <v>0</v>
      </c>
      <c r="K53" s="83"/>
    </row>
    <row r="54" spans="1:11" ht="22.5" x14ac:dyDescent="0.2">
      <c r="A54" s="132" t="s">
        <v>61</v>
      </c>
      <c r="B54" s="135" t="s">
        <v>96</v>
      </c>
      <c r="C54" s="61" t="s">
        <v>88</v>
      </c>
      <c r="D54" s="85"/>
      <c r="E54" s="86">
        <f>SUM(E55)</f>
        <v>40617.300000000003</v>
      </c>
      <c r="F54" s="86">
        <f t="shared" ref="F54" si="6">SUM(F55)</f>
        <v>7697.3</v>
      </c>
      <c r="G54" s="86">
        <f t="shared" ref="G54" si="7">SUM(G55)</f>
        <v>8230</v>
      </c>
      <c r="H54" s="86">
        <f t="shared" ref="H54" si="8">SUM(H55)</f>
        <v>8230</v>
      </c>
      <c r="I54" s="86">
        <f t="shared" ref="I54" si="9">SUM(I55)</f>
        <v>8230</v>
      </c>
      <c r="J54" s="86">
        <f>SUM(J55)</f>
        <v>8230</v>
      </c>
      <c r="K54" s="83"/>
    </row>
    <row r="55" spans="1:11" ht="78.75" x14ac:dyDescent="0.2">
      <c r="A55" s="132"/>
      <c r="B55" s="135"/>
      <c r="C55" s="61" t="s">
        <v>90</v>
      </c>
      <c r="D55" s="85" t="s">
        <v>154</v>
      </c>
      <c r="E55" s="86">
        <f>SUM(F55:J55)</f>
        <v>40617.300000000003</v>
      </c>
      <c r="F55" s="86">
        <f>'Приложение 4'!G69</f>
        <v>7697.3</v>
      </c>
      <c r="G55" s="86">
        <f>'Приложение 4'!H69</f>
        <v>8230</v>
      </c>
      <c r="H55" s="86">
        <f>'Приложение 4'!I69</f>
        <v>8230</v>
      </c>
      <c r="I55" s="86">
        <f>'Приложение 4'!J69</f>
        <v>8230</v>
      </c>
      <c r="J55" s="86">
        <f>'Приложение 4'!K69</f>
        <v>8230</v>
      </c>
      <c r="K55" s="83"/>
    </row>
    <row r="56" spans="1:11" ht="76.5" customHeight="1" x14ac:dyDescent="0.2">
      <c r="A56" s="132" t="s">
        <v>14</v>
      </c>
      <c r="B56" s="134" t="s">
        <v>98</v>
      </c>
      <c r="C56" s="61" t="s">
        <v>88</v>
      </c>
      <c r="D56" s="85"/>
      <c r="E56" s="86">
        <f>SUM(E57)</f>
        <v>3776.4</v>
      </c>
      <c r="F56" s="86">
        <f t="shared" ref="F56" si="10">SUM(F57)</f>
        <v>516.4</v>
      </c>
      <c r="G56" s="86">
        <f t="shared" ref="G56" si="11">SUM(G57)</f>
        <v>665</v>
      </c>
      <c r="H56" s="86">
        <f t="shared" ref="H56" si="12">SUM(H57)</f>
        <v>665</v>
      </c>
      <c r="I56" s="86">
        <f t="shared" ref="I56" si="13">SUM(I57)</f>
        <v>965</v>
      </c>
      <c r="J56" s="86">
        <f>SUM(J57)</f>
        <v>965</v>
      </c>
      <c r="K56" s="83"/>
    </row>
    <row r="57" spans="1:11" ht="217.5" customHeight="1" x14ac:dyDescent="0.2">
      <c r="A57" s="132"/>
      <c r="B57" s="134"/>
      <c r="C57" s="61" t="s">
        <v>90</v>
      </c>
      <c r="D57" s="85" t="s">
        <v>154</v>
      </c>
      <c r="E57" s="86">
        <f>SUM(F57:J57)</f>
        <v>3776.4</v>
      </c>
      <c r="F57" s="86">
        <f>'Приложение 4'!G72</f>
        <v>516.4</v>
      </c>
      <c r="G57" s="86">
        <f>'Приложение 4'!H72</f>
        <v>665</v>
      </c>
      <c r="H57" s="86">
        <f>'Приложение 4'!I72</f>
        <v>665</v>
      </c>
      <c r="I57" s="86">
        <f>'Приложение 4'!J72</f>
        <v>965</v>
      </c>
      <c r="J57" s="86">
        <f>'Приложение 4'!K72</f>
        <v>965</v>
      </c>
      <c r="K57" s="83"/>
    </row>
    <row r="58" spans="1:11" ht="22.5" x14ac:dyDescent="0.2">
      <c r="A58" s="132" t="s">
        <v>100</v>
      </c>
      <c r="B58" s="134" t="s">
        <v>101</v>
      </c>
      <c r="C58" s="61" t="s">
        <v>88</v>
      </c>
      <c r="D58" s="85"/>
      <c r="E58" s="86">
        <f>SUM(E59)</f>
        <v>13806.1</v>
      </c>
      <c r="F58" s="86">
        <f t="shared" ref="F58" si="14">SUM(F59)</f>
        <v>1406.1</v>
      </c>
      <c r="G58" s="86">
        <f t="shared" ref="G58" si="15">SUM(G59)</f>
        <v>5100</v>
      </c>
      <c r="H58" s="86">
        <f t="shared" ref="H58" si="16">SUM(H59)</f>
        <v>5100</v>
      </c>
      <c r="I58" s="86">
        <f t="shared" ref="I58" si="17">SUM(I59)</f>
        <v>1100</v>
      </c>
      <c r="J58" s="86">
        <f>SUM(J59)</f>
        <v>1100</v>
      </c>
      <c r="K58" s="83"/>
    </row>
    <row r="59" spans="1:11" ht="78.75" x14ac:dyDescent="0.2">
      <c r="A59" s="132"/>
      <c r="B59" s="134"/>
      <c r="C59" s="61" t="s">
        <v>90</v>
      </c>
      <c r="D59" s="85" t="s">
        <v>154</v>
      </c>
      <c r="E59" s="86">
        <f>SUM(F59:J59)</f>
        <v>13806.1</v>
      </c>
      <c r="F59" s="86">
        <f>'Приложение 4'!G77</f>
        <v>1406.1</v>
      </c>
      <c r="G59" s="86">
        <f>'Приложение 4'!H77</f>
        <v>5100</v>
      </c>
      <c r="H59" s="86">
        <f>'Приложение 4'!I77</f>
        <v>5100</v>
      </c>
      <c r="I59" s="86">
        <f>'Приложение 4'!J77</f>
        <v>1100</v>
      </c>
      <c r="J59" s="86">
        <f>'Приложение 4'!K77</f>
        <v>1100</v>
      </c>
      <c r="K59" s="83"/>
    </row>
    <row r="60" spans="1:11" ht="55.5" customHeight="1" x14ac:dyDescent="0.2">
      <c r="A60" s="132" t="s">
        <v>102</v>
      </c>
      <c r="B60" s="134" t="s">
        <v>103</v>
      </c>
      <c r="C60" s="61" t="s">
        <v>88</v>
      </c>
      <c r="D60" s="85"/>
      <c r="E60" s="86">
        <f>SUM(E61)</f>
        <v>0</v>
      </c>
      <c r="F60" s="86">
        <f t="shared" ref="F60" si="18">SUM(F61)</f>
        <v>0</v>
      </c>
      <c r="G60" s="86">
        <f t="shared" ref="G60" si="19">SUM(G61)</f>
        <v>0</v>
      </c>
      <c r="H60" s="86">
        <f t="shared" ref="H60" si="20">SUM(H61)</f>
        <v>0</v>
      </c>
      <c r="I60" s="86">
        <f t="shared" ref="I60" si="21">SUM(I61)</f>
        <v>0</v>
      </c>
      <c r="J60" s="86">
        <f>SUM(J61)</f>
        <v>0</v>
      </c>
      <c r="K60" s="83"/>
    </row>
    <row r="61" spans="1:11" ht="46.5" customHeight="1" x14ac:dyDescent="0.2">
      <c r="A61" s="132"/>
      <c r="B61" s="134"/>
      <c r="C61" s="61" t="s">
        <v>90</v>
      </c>
      <c r="D61" s="85"/>
      <c r="E61" s="86">
        <v>0</v>
      </c>
      <c r="F61" s="86">
        <v>0</v>
      </c>
      <c r="G61" s="86">
        <v>0</v>
      </c>
      <c r="H61" s="86">
        <v>0</v>
      </c>
      <c r="I61" s="86">
        <v>0</v>
      </c>
      <c r="J61" s="86">
        <v>0</v>
      </c>
      <c r="K61" s="83"/>
    </row>
    <row r="62" spans="1:11" ht="26.45" customHeight="1" x14ac:dyDescent="0.2">
      <c r="A62" s="132" t="s">
        <v>104</v>
      </c>
      <c r="B62" s="134" t="s">
        <v>105</v>
      </c>
      <c r="C62" s="61" t="s">
        <v>88</v>
      </c>
      <c r="D62" s="85"/>
      <c r="E62" s="86">
        <f>SUM(E63)</f>
        <v>11301.2</v>
      </c>
      <c r="F62" s="86">
        <f t="shared" ref="F62" si="22">SUM(F63)</f>
        <v>3301.2</v>
      </c>
      <c r="G62" s="86">
        <f t="shared" ref="G62" si="23">SUM(G63)</f>
        <v>0</v>
      </c>
      <c r="H62" s="86">
        <f t="shared" ref="H62" si="24">SUM(H63)</f>
        <v>0</v>
      </c>
      <c r="I62" s="86">
        <f t="shared" ref="I62" si="25">SUM(I63)</f>
        <v>4000</v>
      </c>
      <c r="J62" s="86">
        <f>SUM(J63)</f>
        <v>4000</v>
      </c>
      <c r="K62" s="83"/>
    </row>
    <row r="63" spans="1:11" ht="78.75" x14ac:dyDescent="0.2">
      <c r="A63" s="132"/>
      <c r="B63" s="134"/>
      <c r="C63" s="61" t="s">
        <v>90</v>
      </c>
      <c r="D63" s="85" t="s">
        <v>154</v>
      </c>
      <c r="E63" s="86">
        <f>SUM(F63:J63)</f>
        <v>11301.2</v>
      </c>
      <c r="F63" s="86">
        <f>'Приложение 4'!G81</f>
        <v>3301.2</v>
      </c>
      <c r="G63" s="86">
        <f>'Приложение 4'!H81</f>
        <v>0</v>
      </c>
      <c r="H63" s="86">
        <f>'Приложение 4'!I81</f>
        <v>0</v>
      </c>
      <c r="I63" s="86">
        <f>'Приложение 4'!J81</f>
        <v>4000</v>
      </c>
      <c r="J63" s="86">
        <f>'Приложение 4'!K81</f>
        <v>4000</v>
      </c>
      <c r="K63" s="83"/>
    </row>
    <row r="64" spans="1:11" ht="26.45" customHeight="1" x14ac:dyDescent="0.2">
      <c r="A64" s="132" t="s">
        <v>108</v>
      </c>
      <c r="B64" s="134" t="s">
        <v>109</v>
      </c>
      <c r="C64" s="61" t="s">
        <v>88</v>
      </c>
      <c r="D64" s="85"/>
      <c r="E64" s="86">
        <f>SUM(E65)</f>
        <v>0</v>
      </c>
      <c r="F64" s="86">
        <f t="shared" ref="F64" si="26">SUM(F65)</f>
        <v>0</v>
      </c>
      <c r="G64" s="86">
        <f t="shared" ref="G64" si="27">SUM(G65)</f>
        <v>0</v>
      </c>
      <c r="H64" s="86">
        <f t="shared" ref="H64" si="28">SUM(H65)</f>
        <v>0</v>
      </c>
      <c r="I64" s="86">
        <f t="shared" ref="I64" si="29">SUM(I65)</f>
        <v>0</v>
      </c>
      <c r="J64" s="86">
        <f>SUM(J65)</f>
        <v>0</v>
      </c>
      <c r="K64" s="83"/>
    </row>
    <row r="65" spans="1:11" ht="22.5" x14ac:dyDescent="0.2">
      <c r="A65" s="132"/>
      <c r="B65" s="134"/>
      <c r="C65" s="61" t="s">
        <v>90</v>
      </c>
      <c r="D65" s="85"/>
      <c r="E65" s="86">
        <v>0</v>
      </c>
      <c r="F65" s="86">
        <v>0</v>
      </c>
      <c r="G65" s="86">
        <v>0</v>
      </c>
      <c r="H65" s="86">
        <v>0</v>
      </c>
      <c r="I65" s="86">
        <v>0</v>
      </c>
      <c r="J65" s="86">
        <v>0</v>
      </c>
      <c r="K65" s="83"/>
    </row>
    <row r="66" spans="1:11" ht="26.45" customHeight="1" x14ac:dyDescent="0.2">
      <c r="A66" s="132" t="s">
        <v>113</v>
      </c>
      <c r="B66" s="135" t="s">
        <v>114</v>
      </c>
      <c r="C66" s="61" t="s">
        <v>88</v>
      </c>
      <c r="D66" s="85"/>
      <c r="E66" s="86">
        <f>SUM(E67:E68)</f>
        <v>3737</v>
      </c>
      <c r="F66" s="86">
        <f t="shared" ref="F66:J66" si="30">SUM(F67:F68)</f>
        <v>1243</v>
      </c>
      <c r="G66" s="86">
        <f t="shared" si="30"/>
        <v>1245</v>
      </c>
      <c r="H66" s="86">
        <f t="shared" si="30"/>
        <v>1249</v>
      </c>
      <c r="I66" s="86">
        <f t="shared" si="30"/>
        <v>0</v>
      </c>
      <c r="J66" s="86">
        <f t="shared" si="30"/>
        <v>0</v>
      </c>
      <c r="K66" s="83"/>
    </row>
    <row r="67" spans="1:11" ht="22.5" x14ac:dyDescent="0.2">
      <c r="A67" s="132"/>
      <c r="B67" s="135"/>
      <c r="C67" s="61" t="s">
        <v>90</v>
      </c>
      <c r="D67" s="85"/>
      <c r="E67" s="86">
        <f>SUM(F67:J67)</f>
        <v>3000</v>
      </c>
      <c r="F67" s="86">
        <f>'Приложение 4'!G91</f>
        <v>1000</v>
      </c>
      <c r="G67" s="86">
        <f>'Приложение 4'!H91</f>
        <v>1000</v>
      </c>
      <c r="H67" s="86">
        <f>'Приложение 4'!I91</f>
        <v>1000</v>
      </c>
      <c r="I67" s="86">
        <f>'Приложение 4'!J91</f>
        <v>0</v>
      </c>
      <c r="J67" s="86">
        <f>'Приложение 4'!K91</f>
        <v>0</v>
      </c>
      <c r="K67" s="83"/>
    </row>
    <row r="68" spans="1:11" ht="33.75" x14ac:dyDescent="0.2">
      <c r="A68" s="132"/>
      <c r="B68" s="135"/>
      <c r="C68" s="61" t="s">
        <v>10</v>
      </c>
      <c r="D68" s="85"/>
      <c r="E68" s="86">
        <f>SUM(F68:J68)</f>
        <v>737</v>
      </c>
      <c r="F68" s="86">
        <f>'Приложение 4'!G92</f>
        <v>243</v>
      </c>
      <c r="G68" s="86">
        <f>'Приложение 4'!H92</f>
        <v>245</v>
      </c>
      <c r="H68" s="86">
        <f>'Приложение 4'!I92</f>
        <v>249</v>
      </c>
      <c r="I68" s="86">
        <f>'Приложение 4'!J92</f>
        <v>0</v>
      </c>
      <c r="J68" s="86">
        <f>'Приложение 4'!K92</f>
        <v>0</v>
      </c>
      <c r="K68" s="83"/>
    </row>
    <row r="69" spans="1:11" ht="26.45" customHeight="1" x14ac:dyDescent="0.2">
      <c r="A69" s="132" t="s">
        <v>117</v>
      </c>
      <c r="B69" s="134" t="s">
        <v>118</v>
      </c>
      <c r="C69" s="61" t="s">
        <v>88</v>
      </c>
      <c r="D69" s="85"/>
      <c r="E69" s="86">
        <f>SUM(E70:E71)</f>
        <v>3011</v>
      </c>
      <c r="F69" s="86">
        <f t="shared" ref="F69" si="31">SUM(F70:F71)</f>
        <v>3011</v>
      </c>
      <c r="G69" s="86">
        <f t="shared" ref="G69" si="32">SUM(G70:G71)</f>
        <v>0</v>
      </c>
      <c r="H69" s="86">
        <f t="shared" ref="H69" si="33">SUM(H70:H71)</f>
        <v>0</v>
      </c>
      <c r="I69" s="86">
        <f t="shared" ref="I69" si="34">SUM(I70:I71)</f>
        <v>0</v>
      </c>
      <c r="J69" s="86">
        <f t="shared" ref="J69" si="35">SUM(J70:J71)</f>
        <v>0</v>
      </c>
      <c r="K69" s="83"/>
    </row>
    <row r="70" spans="1:11" ht="78.75" x14ac:dyDescent="0.2">
      <c r="A70" s="132"/>
      <c r="B70" s="134"/>
      <c r="C70" s="61" t="s">
        <v>90</v>
      </c>
      <c r="D70" s="85" t="s">
        <v>154</v>
      </c>
      <c r="E70" s="86">
        <f>SUM(F70:J70)</f>
        <v>1096</v>
      </c>
      <c r="F70" s="86">
        <f>'Приложение 4'!G97</f>
        <v>1096</v>
      </c>
      <c r="G70" s="86">
        <f>'Приложение 4'!H97</f>
        <v>0</v>
      </c>
      <c r="H70" s="86">
        <f>'Приложение 4'!I97</f>
        <v>0</v>
      </c>
      <c r="I70" s="86">
        <f>'Приложение 4'!J97</f>
        <v>0</v>
      </c>
      <c r="J70" s="86">
        <f>'Приложение 4'!K97</f>
        <v>0</v>
      </c>
      <c r="K70" s="83"/>
    </row>
    <row r="71" spans="1:11" ht="67.5" x14ac:dyDescent="0.2">
      <c r="A71" s="132"/>
      <c r="B71" s="134"/>
      <c r="C71" s="61" t="s">
        <v>10</v>
      </c>
      <c r="D71" s="85" t="s">
        <v>155</v>
      </c>
      <c r="E71" s="86">
        <f>SUM(F71:J71)</f>
        <v>1915</v>
      </c>
      <c r="F71" s="86">
        <f>'Приложение 4'!G98</f>
        <v>1915</v>
      </c>
      <c r="G71" s="86">
        <f>'Приложение 4'!H98</f>
        <v>0</v>
      </c>
      <c r="H71" s="86">
        <f>'Приложение 4'!I98</f>
        <v>0</v>
      </c>
      <c r="I71" s="86">
        <f>'Приложение 4'!J98</f>
        <v>0</v>
      </c>
      <c r="J71" s="86">
        <f>'Приложение 4'!K98</f>
        <v>0</v>
      </c>
      <c r="K71" s="83"/>
    </row>
    <row r="72" spans="1:11" ht="26.45" customHeight="1" x14ac:dyDescent="0.2">
      <c r="A72" s="132" t="s">
        <v>121</v>
      </c>
      <c r="B72" s="135" t="s">
        <v>122</v>
      </c>
      <c r="C72" s="61" t="s">
        <v>88</v>
      </c>
      <c r="D72" s="85"/>
      <c r="E72" s="86">
        <f>SUM(E73:E74)</f>
        <v>0</v>
      </c>
      <c r="F72" s="86">
        <f t="shared" ref="F72" si="36">SUM(F73:F74)</f>
        <v>0</v>
      </c>
      <c r="G72" s="86">
        <f t="shared" ref="G72" si="37">SUM(G73:G74)</f>
        <v>0</v>
      </c>
      <c r="H72" s="86">
        <f t="shared" ref="H72" si="38">SUM(H73:H74)</f>
        <v>0</v>
      </c>
      <c r="I72" s="86">
        <f t="shared" ref="I72" si="39">SUM(I73:I74)</f>
        <v>0</v>
      </c>
      <c r="J72" s="86">
        <f t="shared" ref="J72" si="40">SUM(J73:J74)</f>
        <v>0</v>
      </c>
      <c r="K72" s="83"/>
    </row>
    <row r="73" spans="1:11" ht="22.5" x14ac:dyDescent="0.2">
      <c r="A73" s="132"/>
      <c r="B73" s="135"/>
      <c r="C73" s="61" t="s">
        <v>90</v>
      </c>
      <c r="D73" s="85"/>
      <c r="E73" s="86">
        <v>0</v>
      </c>
      <c r="F73" s="86">
        <v>0</v>
      </c>
      <c r="G73" s="86">
        <v>0</v>
      </c>
      <c r="H73" s="86">
        <v>0</v>
      </c>
      <c r="I73" s="86">
        <v>0</v>
      </c>
      <c r="J73" s="86">
        <v>0</v>
      </c>
      <c r="K73" s="83"/>
    </row>
    <row r="74" spans="1:11" ht="33.75" x14ac:dyDescent="0.2">
      <c r="A74" s="132"/>
      <c r="B74" s="135"/>
      <c r="C74" s="61" t="s">
        <v>10</v>
      </c>
      <c r="D74" s="85"/>
      <c r="E74" s="86">
        <v>0</v>
      </c>
      <c r="F74" s="86">
        <v>0</v>
      </c>
      <c r="G74" s="86">
        <v>0</v>
      </c>
      <c r="H74" s="86">
        <v>0</v>
      </c>
      <c r="I74" s="86">
        <v>0</v>
      </c>
      <c r="J74" s="86">
        <v>0</v>
      </c>
      <c r="K74" s="83"/>
    </row>
    <row r="75" spans="1:11" ht="26.45" customHeight="1" x14ac:dyDescent="0.2">
      <c r="A75" s="132" t="s">
        <v>123</v>
      </c>
      <c r="B75" s="135" t="s">
        <v>124</v>
      </c>
      <c r="C75" s="61" t="s">
        <v>88</v>
      </c>
      <c r="D75" s="85"/>
      <c r="E75" s="86">
        <f>SUM(E76:E77)</f>
        <v>0</v>
      </c>
      <c r="F75" s="86">
        <f t="shared" ref="F75" si="41">SUM(F76:F77)</f>
        <v>0</v>
      </c>
      <c r="G75" s="86">
        <f t="shared" ref="G75" si="42">SUM(G76:G77)</f>
        <v>0</v>
      </c>
      <c r="H75" s="86">
        <f t="shared" ref="H75" si="43">SUM(H76:H77)</f>
        <v>0</v>
      </c>
      <c r="I75" s="86">
        <f t="shared" ref="I75" si="44">SUM(I76:I77)</f>
        <v>0</v>
      </c>
      <c r="J75" s="86">
        <f t="shared" ref="J75" si="45">SUM(J76:J77)</f>
        <v>0</v>
      </c>
      <c r="K75" s="83"/>
    </row>
    <row r="76" spans="1:11" ht="22.5" x14ac:dyDescent="0.2">
      <c r="A76" s="132"/>
      <c r="B76" s="135"/>
      <c r="C76" s="61" t="s">
        <v>90</v>
      </c>
      <c r="D76" s="85"/>
      <c r="E76" s="86">
        <v>0</v>
      </c>
      <c r="F76" s="86">
        <v>0</v>
      </c>
      <c r="G76" s="86">
        <v>0</v>
      </c>
      <c r="H76" s="86">
        <v>0</v>
      </c>
      <c r="I76" s="86">
        <v>0</v>
      </c>
      <c r="J76" s="86">
        <v>0</v>
      </c>
      <c r="K76" s="83"/>
    </row>
    <row r="77" spans="1:11" ht="33.75" x14ac:dyDescent="0.2">
      <c r="A77" s="132"/>
      <c r="B77" s="135"/>
      <c r="C77" s="61" t="s">
        <v>10</v>
      </c>
      <c r="D77" s="85"/>
      <c r="E77" s="86">
        <v>0</v>
      </c>
      <c r="F77" s="86">
        <v>0</v>
      </c>
      <c r="G77" s="86">
        <v>0</v>
      </c>
      <c r="H77" s="86">
        <v>0</v>
      </c>
      <c r="I77" s="86">
        <v>0</v>
      </c>
      <c r="J77" s="86">
        <v>0</v>
      </c>
      <c r="K77" s="83"/>
    </row>
    <row r="78" spans="1:11" ht="26.45" customHeight="1" x14ac:dyDescent="0.2">
      <c r="A78" s="132" t="s">
        <v>125</v>
      </c>
      <c r="B78" s="135" t="s">
        <v>126</v>
      </c>
      <c r="C78" s="61" t="s">
        <v>88</v>
      </c>
      <c r="D78" s="85"/>
      <c r="E78" s="86">
        <f>SUM(E79:E80)</f>
        <v>20884</v>
      </c>
      <c r="F78" s="86">
        <f t="shared" ref="F78" si="46">SUM(F79:F80)</f>
        <v>3508</v>
      </c>
      <c r="G78" s="86">
        <f t="shared" ref="G78" si="47">SUM(G79:G80)</f>
        <v>8045</v>
      </c>
      <c r="H78" s="86">
        <f t="shared" ref="H78" si="48">SUM(H79:H80)</f>
        <v>9331</v>
      </c>
      <c r="I78" s="86">
        <f t="shared" ref="I78" si="49">SUM(I79:I80)</f>
        <v>0</v>
      </c>
      <c r="J78" s="86">
        <f t="shared" ref="J78" si="50">SUM(J79:J80)</f>
        <v>0</v>
      </c>
      <c r="K78" s="83"/>
    </row>
    <row r="79" spans="1:11" ht="78.75" x14ac:dyDescent="0.2">
      <c r="A79" s="132"/>
      <c r="B79" s="135"/>
      <c r="C79" s="61" t="s">
        <v>90</v>
      </c>
      <c r="D79" s="85" t="s">
        <v>154</v>
      </c>
      <c r="E79" s="86">
        <f>SUM(F79:J79)</f>
        <v>7603</v>
      </c>
      <c r="F79" s="86">
        <f>'Приложение 4'!G112</f>
        <v>1277</v>
      </c>
      <c r="G79" s="86">
        <f>'Приложение 4'!H112</f>
        <v>2929</v>
      </c>
      <c r="H79" s="86">
        <f>'Приложение 4'!I112</f>
        <v>3397</v>
      </c>
      <c r="I79" s="86">
        <f>'Приложение 4'!J112</f>
        <v>0</v>
      </c>
      <c r="J79" s="86">
        <f>'Приложение 4'!K112</f>
        <v>0</v>
      </c>
      <c r="K79" s="83"/>
    </row>
    <row r="80" spans="1:11" ht="67.5" x14ac:dyDescent="0.2">
      <c r="A80" s="132"/>
      <c r="B80" s="135"/>
      <c r="C80" s="61" t="s">
        <v>10</v>
      </c>
      <c r="D80" s="85" t="s">
        <v>155</v>
      </c>
      <c r="E80" s="86">
        <f>SUM(F80:J80)</f>
        <v>13281</v>
      </c>
      <c r="F80" s="86">
        <f>'Приложение 4'!G113</f>
        <v>2231</v>
      </c>
      <c r="G80" s="86">
        <f>'Приложение 4'!H113</f>
        <v>5116</v>
      </c>
      <c r="H80" s="86">
        <f>'Приложение 4'!I113</f>
        <v>5934</v>
      </c>
      <c r="I80" s="86">
        <f>'Приложение 4'!J113</f>
        <v>0</v>
      </c>
      <c r="J80" s="86">
        <f>'Приложение 4'!K113</f>
        <v>0</v>
      </c>
      <c r="K80" s="83"/>
    </row>
    <row r="81" spans="1:11" ht="26.45" customHeight="1" x14ac:dyDescent="0.2">
      <c r="A81" s="132" t="s">
        <v>127</v>
      </c>
      <c r="B81" s="135" t="s">
        <v>128</v>
      </c>
      <c r="C81" s="61" t="s">
        <v>88</v>
      </c>
      <c r="D81" s="85"/>
      <c r="E81" s="86">
        <f>SUM(E82:E83)</f>
        <v>61581</v>
      </c>
      <c r="F81" s="86">
        <f t="shared" ref="F81" si="51">SUM(F82:F83)</f>
        <v>0</v>
      </c>
      <c r="G81" s="86">
        <f t="shared" ref="G81" si="52">SUM(G82:G83)</f>
        <v>14521</v>
      </c>
      <c r="H81" s="86">
        <f t="shared" ref="H81" si="53">SUM(H82:H83)</f>
        <v>47060</v>
      </c>
      <c r="I81" s="86">
        <f t="shared" ref="I81" si="54">SUM(I82:I83)</f>
        <v>0</v>
      </c>
      <c r="J81" s="86">
        <f t="shared" ref="J81" si="55">SUM(J82:J83)</f>
        <v>0</v>
      </c>
      <c r="K81" s="83"/>
    </row>
    <row r="82" spans="1:11" ht="78.75" x14ac:dyDescent="0.2">
      <c r="A82" s="132"/>
      <c r="B82" s="135"/>
      <c r="C82" s="61" t="s">
        <v>90</v>
      </c>
      <c r="D82" s="85" t="s">
        <v>154</v>
      </c>
      <c r="E82" s="86">
        <f>SUM(F82:J82)</f>
        <v>22416</v>
      </c>
      <c r="F82" s="86">
        <f>'Приложение 4'!G115</f>
        <v>0</v>
      </c>
      <c r="G82" s="86">
        <f>'Приложение 4'!H115</f>
        <v>5286</v>
      </c>
      <c r="H82" s="86">
        <f>'Приложение 4'!I115</f>
        <v>17130</v>
      </c>
      <c r="I82" s="86">
        <f>'Приложение 4'!J115</f>
        <v>0</v>
      </c>
      <c r="J82" s="86">
        <f>'Приложение 4'!K115</f>
        <v>0</v>
      </c>
      <c r="K82" s="83"/>
    </row>
    <row r="83" spans="1:11" ht="67.5" x14ac:dyDescent="0.2">
      <c r="A83" s="132"/>
      <c r="B83" s="135"/>
      <c r="C83" s="61" t="s">
        <v>10</v>
      </c>
      <c r="D83" s="85" t="s">
        <v>155</v>
      </c>
      <c r="E83" s="86">
        <f>SUM(F83:J83)</f>
        <v>39165</v>
      </c>
      <c r="F83" s="86">
        <f>'Приложение 4'!G116</f>
        <v>0</v>
      </c>
      <c r="G83" s="86">
        <f>'Приложение 4'!H116</f>
        <v>9235</v>
      </c>
      <c r="H83" s="86">
        <f>'Приложение 4'!I116</f>
        <v>29930</v>
      </c>
      <c r="I83" s="86">
        <f>'Приложение 4'!J116</f>
        <v>0</v>
      </c>
      <c r="J83" s="86">
        <f>'Приложение 4'!K116</f>
        <v>0</v>
      </c>
      <c r="K83" s="83"/>
    </row>
    <row r="84" spans="1:11" ht="26.45" customHeight="1" x14ac:dyDescent="0.2">
      <c r="A84" s="132" t="s">
        <v>129</v>
      </c>
      <c r="B84" s="134" t="s">
        <v>130</v>
      </c>
      <c r="C84" s="61" t="s">
        <v>88</v>
      </c>
      <c r="D84" s="85"/>
      <c r="E84" s="86">
        <f>SUM(E85:E87)</f>
        <v>20798.2</v>
      </c>
      <c r="F84" s="86">
        <f t="shared" ref="F84:J84" si="56">SUM(F85:F87)</f>
        <v>0</v>
      </c>
      <c r="G84" s="86">
        <f t="shared" si="56"/>
        <v>20798.2</v>
      </c>
      <c r="H84" s="86">
        <f t="shared" si="56"/>
        <v>0</v>
      </c>
      <c r="I84" s="86">
        <f t="shared" si="56"/>
        <v>0</v>
      </c>
      <c r="J84" s="86">
        <f t="shared" si="56"/>
        <v>0</v>
      </c>
      <c r="K84" s="83"/>
    </row>
    <row r="85" spans="1:11" ht="78.75" x14ac:dyDescent="0.2">
      <c r="A85" s="132"/>
      <c r="B85" s="134"/>
      <c r="C85" s="61" t="s">
        <v>90</v>
      </c>
      <c r="D85" s="85" t="s">
        <v>154</v>
      </c>
      <c r="E85" s="86">
        <f>SUM(F85:J85)</f>
        <v>507.27</v>
      </c>
      <c r="F85" s="86">
        <f>'Приложение 4'!G118</f>
        <v>0</v>
      </c>
      <c r="G85" s="86">
        <f>'Приложение 4'!H118</f>
        <v>507.27</v>
      </c>
      <c r="H85" s="86">
        <f>'Приложение 4'!I118</f>
        <v>0</v>
      </c>
      <c r="I85" s="86">
        <f>'Приложение 4'!J118</f>
        <v>0</v>
      </c>
      <c r="J85" s="86">
        <f>'Приложение 4'!K118</f>
        <v>0</v>
      </c>
      <c r="K85" s="83"/>
    </row>
    <row r="86" spans="1:11" ht="67.5" x14ac:dyDescent="0.2">
      <c r="A86" s="132"/>
      <c r="B86" s="134"/>
      <c r="C86" s="61" t="s">
        <v>10</v>
      </c>
      <c r="D86" s="85" t="s">
        <v>155</v>
      </c>
      <c r="E86" s="86">
        <f>SUM(F86:J86)</f>
        <v>5072.7299999999996</v>
      </c>
      <c r="F86" s="86">
        <f>'Приложение 4'!G119</f>
        <v>0</v>
      </c>
      <c r="G86" s="86">
        <f>'Приложение 4'!H119</f>
        <v>5072.7299999999996</v>
      </c>
      <c r="H86" s="86">
        <f>'Приложение 4'!I119</f>
        <v>0</v>
      </c>
      <c r="I86" s="86">
        <f>'Приложение 4'!J119</f>
        <v>0</v>
      </c>
      <c r="J86" s="86">
        <f>'Приложение 4'!K119</f>
        <v>0</v>
      </c>
      <c r="K86" s="83"/>
    </row>
    <row r="87" spans="1:11" ht="56.25" x14ac:dyDescent="0.2">
      <c r="A87" s="133"/>
      <c r="B87" s="133"/>
      <c r="C87" s="61" t="s">
        <v>120</v>
      </c>
      <c r="D87" s="85" t="s">
        <v>201</v>
      </c>
      <c r="E87" s="86">
        <f>SUM(F87:J87)</f>
        <v>15218.2</v>
      </c>
      <c r="F87" s="86">
        <f>'Приложение 4'!G120</f>
        <v>0</v>
      </c>
      <c r="G87" s="86">
        <f>'Приложение 4'!H120</f>
        <v>15218.2</v>
      </c>
      <c r="H87" s="86">
        <f>'Приложение 4'!I120</f>
        <v>0</v>
      </c>
      <c r="I87" s="86">
        <f>'Приложение 4'!J120</f>
        <v>0</v>
      </c>
      <c r="J87" s="86">
        <f>'Приложение 4'!K120</f>
        <v>0</v>
      </c>
      <c r="K87" s="83"/>
    </row>
    <row r="88" spans="1:11" ht="26.45" customHeight="1" x14ac:dyDescent="0.2">
      <c r="A88" s="132" t="s">
        <v>199</v>
      </c>
      <c r="B88" s="134" t="s">
        <v>198</v>
      </c>
      <c r="C88" s="61" t="s">
        <v>88</v>
      </c>
      <c r="D88" s="85"/>
      <c r="E88" s="86">
        <f>SUM(E89:E91)</f>
        <v>5728</v>
      </c>
      <c r="F88" s="86">
        <f t="shared" ref="F88" si="57">SUM(F89:F91)</f>
        <v>903</v>
      </c>
      <c r="G88" s="86">
        <f t="shared" ref="G88" si="58">SUM(G89:G91)</f>
        <v>937</v>
      </c>
      <c r="H88" s="86">
        <f t="shared" ref="H88" si="59">SUM(H89:H91)</f>
        <v>3888</v>
      </c>
      <c r="I88" s="86">
        <f t="shared" ref="I88" si="60">SUM(I89:I91)</f>
        <v>0</v>
      </c>
      <c r="J88" s="86">
        <f t="shared" ref="J88" si="61">SUM(J89:J91)</f>
        <v>0</v>
      </c>
      <c r="K88" s="83"/>
    </row>
    <row r="89" spans="1:11" ht="78.75" x14ac:dyDescent="0.2">
      <c r="A89" s="132"/>
      <c r="B89" s="134"/>
      <c r="C89" s="61" t="s">
        <v>90</v>
      </c>
      <c r="D89" s="85" t="s">
        <v>154</v>
      </c>
      <c r="E89" s="86">
        <f>SUM(F89:J89)</f>
        <v>573</v>
      </c>
      <c r="F89" s="86">
        <f>'Приложение 4'!G122</f>
        <v>90</v>
      </c>
      <c r="G89" s="86">
        <f>'Приложение 4'!H122</f>
        <v>94</v>
      </c>
      <c r="H89" s="86">
        <f>'Приложение 4'!I122</f>
        <v>389</v>
      </c>
      <c r="I89" s="86">
        <f>'Приложение 4'!J122</f>
        <v>0</v>
      </c>
      <c r="J89" s="86">
        <f>'Приложение 4'!K122</f>
        <v>0</v>
      </c>
      <c r="K89" s="83"/>
    </row>
    <row r="90" spans="1:11" ht="67.5" x14ac:dyDescent="0.2">
      <c r="A90" s="132"/>
      <c r="B90" s="134"/>
      <c r="C90" s="61" t="s">
        <v>10</v>
      </c>
      <c r="D90" s="85" t="s">
        <v>155</v>
      </c>
      <c r="E90" s="86">
        <f>SUM(F90:J90)</f>
        <v>5155</v>
      </c>
      <c r="F90" s="86">
        <f>'Приложение 4'!G123</f>
        <v>813</v>
      </c>
      <c r="G90" s="86">
        <f>'Приложение 4'!H123</f>
        <v>843</v>
      </c>
      <c r="H90" s="86">
        <f>'Приложение 4'!I123</f>
        <v>3499</v>
      </c>
      <c r="I90" s="86">
        <f>'Приложение 4'!J123</f>
        <v>0</v>
      </c>
      <c r="J90" s="86">
        <f>'Приложение 4'!K123</f>
        <v>0</v>
      </c>
      <c r="K90" s="83"/>
    </row>
    <row r="91" spans="1:11" ht="56.25" x14ac:dyDescent="0.2">
      <c r="A91" s="133"/>
      <c r="B91" s="133"/>
      <c r="C91" s="61" t="s">
        <v>120</v>
      </c>
      <c r="D91" s="85" t="s">
        <v>200</v>
      </c>
      <c r="E91" s="86">
        <f>SUM(F91:J91)</f>
        <v>0</v>
      </c>
      <c r="F91" s="86">
        <f>'Приложение 4'!G124</f>
        <v>0</v>
      </c>
      <c r="G91" s="86">
        <f>'Приложение 4'!H124</f>
        <v>0</v>
      </c>
      <c r="H91" s="86">
        <f>'Приложение 4'!I124</f>
        <v>0</v>
      </c>
      <c r="I91" s="86">
        <f>'Приложение 4'!J124</f>
        <v>0</v>
      </c>
      <c r="J91" s="86">
        <f>'Приложение 4'!K124</f>
        <v>0</v>
      </c>
      <c r="K91" s="83"/>
    </row>
  </sheetData>
  <mergeCells count="71">
    <mergeCell ref="B11:K11"/>
    <mergeCell ref="A15:A16"/>
    <mergeCell ref="B15:B16"/>
    <mergeCell ref="C15:C16"/>
    <mergeCell ref="D15:D16"/>
    <mergeCell ref="E15:J15"/>
    <mergeCell ref="K15:K16"/>
    <mergeCell ref="B13:K13"/>
    <mergeCell ref="A31:A32"/>
    <mergeCell ref="B31:B32"/>
    <mergeCell ref="A36:A38"/>
    <mergeCell ref="B36:B38"/>
    <mergeCell ref="A23:A25"/>
    <mergeCell ref="B23:B25"/>
    <mergeCell ref="A26:A28"/>
    <mergeCell ref="B26:B28"/>
    <mergeCell ref="A33:A35"/>
    <mergeCell ref="B33:B35"/>
    <mergeCell ref="E17:J19"/>
    <mergeCell ref="E20:J22"/>
    <mergeCell ref="K20:K22"/>
    <mergeCell ref="K17:K19"/>
    <mergeCell ref="A29:A30"/>
    <mergeCell ref="B29:B30"/>
    <mergeCell ref="A17:A19"/>
    <mergeCell ref="B17:B19"/>
    <mergeCell ref="A20:A22"/>
    <mergeCell ref="B20:B22"/>
    <mergeCell ref="B54:B55"/>
    <mergeCell ref="A56:A57"/>
    <mergeCell ref="A39:A41"/>
    <mergeCell ref="B39:B41"/>
    <mergeCell ref="B43:K43"/>
    <mergeCell ref="A45:A46"/>
    <mergeCell ref="B45:B46"/>
    <mergeCell ref="C45:C46"/>
    <mergeCell ref="D45:D46"/>
    <mergeCell ref="E45:J45"/>
    <mergeCell ref="K45:K46"/>
    <mergeCell ref="B66:B68"/>
    <mergeCell ref="B56:B57"/>
    <mergeCell ref="B60:B61"/>
    <mergeCell ref="A47:A49"/>
    <mergeCell ref="B47:B49"/>
    <mergeCell ref="A50:A51"/>
    <mergeCell ref="B50:B51"/>
    <mergeCell ref="A52:A53"/>
    <mergeCell ref="B52:B53"/>
    <mergeCell ref="A62:A63"/>
    <mergeCell ref="B62:B63"/>
    <mergeCell ref="A60:A61"/>
    <mergeCell ref="A64:A65"/>
    <mergeCell ref="B58:B59"/>
    <mergeCell ref="B64:B65"/>
    <mergeCell ref="A54:A55"/>
    <mergeCell ref="A58:A59"/>
    <mergeCell ref="A88:A91"/>
    <mergeCell ref="B88:B91"/>
    <mergeCell ref="A84:A87"/>
    <mergeCell ref="B84:B87"/>
    <mergeCell ref="A69:A71"/>
    <mergeCell ref="B69:B71"/>
    <mergeCell ref="A72:A74"/>
    <mergeCell ref="B72:B74"/>
    <mergeCell ref="A75:A77"/>
    <mergeCell ref="B75:B77"/>
    <mergeCell ref="A78:A80"/>
    <mergeCell ref="B78:B80"/>
    <mergeCell ref="A81:A83"/>
    <mergeCell ref="B81:B83"/>
    <mergeCell ref="A66:A68"/>
  </mergeCells>
  <pageMargins left="0.39370078740157483" right="0.39370078740157483" top="0.39370078740157483" bottom="0.19685039370078741" header="0.11811023622047245" footer="0.11811023622047245"/>
  <pageSetup paperSize="9" scale="88" fitToHeight="10" orientation="landscape" r:id="rId1"/>
  <headerFooter alignWithMargins="0"/>
  <rowBreaks count="1" manualBreakCount="1">
    <brk id="25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"/>
  <sheetViews>
    <sheetView view="pageBreakPreview" zoomScaleNormal="100" zoomScaleSheetLayoutView="100" workbookViewId="0">
      <pane xSplit="5" ySplit="15" topLeftCell="F16" activePane="bottomRight" state="frozen"/>
      <selection pane="topRight" activeCell="F1" sqref="F1"/>
      <selection pane="bottomLeft" activeCell="A13" sqref="A13"/>
      <selection pane="bottomRight" activeCell="A11" sqref="A11:L11"/>
    </sheetView>
  </sheetViews>
  <sheetFormatPr defaultColWidth="9.140625" defaultRowHeight="12.75" x14ac:dyDescent="0.2"/>
  <cols>
    <col min="1" max="1" width="5.85546875" style="71" customWidth="1"/>
    <col min="2" max="2" width="44.85546875" style="71" customWidth="1"/>
    <col min="3" max="3" width="8.42578125" style="71" customWidth="1"/>
    <col min="4" max="4" width="15.85546875" style="71" customWidth="1"/>
    <col min="5" max="5" width="11.28515625" style="74" customWidth="1"/>
    <col min="6" max="6" width="8" style="74" customWidth="1"/>
    <col min="7" max="7" width="8.85546875" style="74" customWidth="1"/>
    <col min="8" max="8" width="8.140625" style="74" customWidth="1"/>
    <col min="9" max="9" width="8.28515625" style="74" customWidth="1"/>
    <col min="10" max="10" width="9" style="74" customWidth="1"/>
    <col min="11" max="11" width="8.7109375" style="74" customWidth="1"/>
    <col min="12" max="12" width="9.85546875" style="71" customWidth="1"/>
    <col min="13" max="13" width="36.28515625" style="71" customWidth="1"/>
    <col min="14" max="16384" width="9.140625" style="71"/>
  </cols>
  <sheetData>
    <row r="1" spans="1:13" x14ac:dyDescent="0.2">
      <c r="K1" s="67" t="s">
        <v>226</v>
      </c>
    </row>
    <row r="2" spans="1:13" x14ac:dyDescent="0.2">
      <c r="K2" s="66" t="s">
        <v>217</v>
      </c>
    </row>
    <row r="3" spans="1:13" x14ac:dyDescent="0.2">
      <c r="K3" s="68" t="s">
        <v>228</v>
      </c>
    </row>
    <row r="4" spans="1:13" s="69" customFormat="1" ht="11.25" x14ac:dyDescent="0.2">
      <c r="E4" s="70"/>
      <c r="F4" s="70"/>
      <c r="G4" s="70"/>
      <c r="H4" s="70"/>
      <c r="I4" s="70"/>
      <c r="J4" s="70"/>
      <c r="K4" s="67" t="s">
        <v>220</v>
      </c>
    </row>
    <row r="5" spans="1:13" s="69" customFormat="1" ht="11.25" x14ac:dyDescent="0.2">
      <c r="E5" s="70"/>
      <c r="F5" s="70"/>
      <c r="G5" s="70"/>
      <c r="H5" s="70"/>
      <c r="I5" s="70"/>
      <c r="J5" s="70"/>
      <c r="K5" s="66" t="s">
        <v>205</v>
      </c>
    </row>
    <row r="6" spans="1:13" s="69" customFormat="1" ht="11.25" x14ac:dyDescent="0.2">
      <c r="E6" s="70"/>
      <c r="F6" s="70"/>
      <c r="G6" s="70"/>
      <c r="H6" s="70"/>
      <c r="I6" s="70"/>
      <c r="J6" s="70"/>
      <c r="K6" s="66" t="s">
        <v>204</v>
      </c>
    </row>
    <row r="7" spans="1:13" s="69" customFormat="1" ht="11.25" x14ac:dyDescent="0.2">
      <c r="E7" s="70"/>
      <c r="F7" s="70"/>
      <c r="G7" s="70"/>
      <c r="H7" s="70"/>
      <c r="I7" s="70"/>
      <c r="J7" s="70"/>
      <c r="K7" s="66" t="s">
        <v>216</v>
      </c>
    </row>
    <row r="8" spans="1:13" s="69" customFormat="1" ht="11.25" x14ac:dyDescent="0.2">
      <c r="E8" s="70"/>
      <c r="F8" s="70"/>
      <c r="G8" s="70"/>
      <c r="H8" s="70"/>
      <c r="I8" s="70"/>
      <c r="J8" s="70"/>
      <c r="K8" s="66" t="s">
        <v>217</v>
      </c>
    </row>
    <row r="9" spans="1:13" s="69" customFormat="1" ht="11.25" x14ac:dyDescent="0.2">
      <c r="E9" s="70"/>
      <c r="F9" s="70"/>
      <c r="G9" s="70"/>
      <c r="H9" s="70"/>
      <c r="I9" s="70"/>
      <c r="J9" s="70"/>
      <c r="K9" s="68" t="s">
        <v>208</v>
      </c>
    </row>
    <row r="10" spans="1:13" ht="16.899999999999999" customHeight="1" x14ac:dyDescent="0.2">
      <c r="D10" s="72" t="s">
        <v>35</v>
      </c>
      <c r="E10" s="73"/>
      <c r="F10" s="73"/>
      <c r="G10" s="73"/>
      <c r="H10" s="73"/>
      <c r="I10" s="73"/>
      <c r="K10" s="54"/>
      <c r="L10" s="72"/>
      <c r="M10" s="72"/>
    </row>
    <row r="11" spans="1:13" s="75" customFormat="1" ht="15.75" x14ac:dyDescent="0.2">
      <c r="A11" s="123" t="s">
        <v>84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55"/>
    </row>
    <row r="12" spans="1:13" s="75" customFormat="1" ht="15.75" x14ac:dyDescent="0.2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spans="1:13" ht="15.75" x14ac:dyDescent="0.2">
      <c r="A13" s="151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3"/>
      <c r="M13" s="153"/>
    </row>
    <row r="14" spans="1:13" ht="40.9" customHeight="1" x14ac:dyDescent="0.2">
      <c r="A14" s="144" t="s">
        <v>132</v>
      </c>
      <c r="B14" s="149" t="s">
        <v>196</v>
      </c>
      <c r="C14" s="59" t="s">
        <v>133</v>
      </c>
      <c r="D14" s="148" t="s">
        <v>11</v>
      </c>
      <c r="E14" s="144" t="s">
        <v>134</v>
      </c>
      <c r="F14" s="62" t="s">
        <v>3</v>
      </c>
      <c r="G14" s="144" t="s">
        <v>135</v>
      </c>
      <c r="H14" s="144"/>
      <c r="I14" s="144"/>
      <c r="J14" s="144"/>
      <c r="K14" s="144"/>
      <c r="L14" s="148" t="s">
        <v>136</v>
      </c>
      <c r="M14" s="144" t="s">
        <v>137</v>
      </c>
    </row>
    <row r="15" spans="1:13" ht="22.5" x14ac:dyDescent="0.2">
      <c r="A15" s="144"/>
      <c r="B15" s="150"/>
      <c r="C15" s="59" t="s">
        <v>138</v>
      </c>
      <c r="D15" s="148"/>
      <c r="E15" s="144"/>
      <c r="F15" s="62" t="s">
        <v>139</v>
      </c>
      <c r="G15" s="58" t="s">
        <v>183</v>
      </c>
      <c r="H15" s="58" t="s">
        <v>184</v>
      </c>
      <c r="I15" s="58" t="s">
        <v>185</v>
      </c>
      <c r="J15" s="58" t="s">
        <v>186</v>
      </c>
      <c r="K15" s="58" t="s">
        <v>187</v>
      </c>
      <c r="L15" s="148"/>
      <c r="M15" s="144"/>
    </row>
    <row r="16" spans="1:13" x14ac:dyDescent="0.2">
      <c r="A16" s="62">
        <v>1</v>
      </c>
      <c r="B16" s="62">
        <v>2</v>
      </c>
      <c r="C16" s="59">
        <v>3</v>
      </c>
      <c r="D16" s="59">
        <v>4</v>
      </c>
      <c r="E16" s="59">
        <v>5</v>
      </c>
      <c r="F16" s="62">
        <v>6</v>
      </c>
      <c r="G16" s="62">
        <v>7</v>
      </c>
      <c r="H16" s="62">
        <v>8</v>
      </c>
      <c r="I16" s="62">
        <v>9</v>
      </c>
      <c r="J16" s="62">
        <v>10</v>
      </c>
      <c r="K16" s="62">
        <v>11</v>
      </c>
      <c r="L16" s="59">
        <v>12</v>
      </c>
      <c r="M16" s="59">
        <v>13</v>
      </c>
    </row>
    <row r="17" spans="1:13" ht="33" customHeight="1" x14ac:dyDescent="0.2">
      <c r="B17" s="154" t="s">
        <v>169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6"/>
    </row>
    <row r="18" spans="1:13" ht="13.15" customHeight="1" x14ac:dyDescent="0.2">
      <c r="A18" s="144" t="s">
        <v>9</v>
      </c>
      <c r="B18" s="136" t="s">
        <v>179</v>
      </c>
      <c r="C18" s="144" t="s">
        <v>86</v>
      </c>
      <c r="D18" s="63" t="s">
        <v>5</v>
      </c>
      <c r="E18" s="136" t="s">
        <v>52</v>
      </c>
      <c r="F18" s="136"/>
      <c r="G18" s="136"/>
      <c r="H18" s="136"/>
      <c r="I18" s="136"/>
      <c r="J18" s="136"/>
      <c r="K18" s="136"/>
      <c r="L18" s="144" t="s">
        <v>51</v>
      </c>
      <c r="M18" s="136" t="s">
        <v>182</v>
      </c>
    </row>
    <row r="19" spans="1:13" ht="22.5" x14ac:dyDescent="0.2">
      <c r="A19" s="144"/>
      <c r="B19" s="136"/>
      <c r="C19" s="144"/>
      <c r="D19" s="63" t="s">
        <v>10</v>
      </c>
      <c r="E19" s="136"/>
      <c r="F19" s="136"/>
      <c r="G19" s="136"/>
      <c r="H19" s="136"/>
      <c r="I19" s="136"/>
      <c r="J19" s="136"/>
      <c r="K19" s="136"/>
      <c r="L19" s="144"/>
      <c r="M19" s="136"/>
    </row>
    <row r="20" spans="1:13" ht="105.75" customHeight="1" x14ac:dyDescent="0.2">
      <c r="A20" s="144"/>
      <c r="B20" s="136"/>
      <c r="C20" s="144"/>
      <c r="D20" s="63" t="s">
        <v>90</v>
      </c>
      <c r="E20" s="136"/>
      <c r="F20" s="136"/>
      <c r="G20" s="136"/>
      <c r="H20" s="136"/>
      <c r="I20" s="136"/>
      <c r="J20" s="136"/>
      <c r="K20" s="136"/>
      <c r="L20" s="144"/>
      <c r="M20" s="136"/>
    </row>
    <row r="21" spans="1:13" ht="13.15" customHeight="1" x14ac:dyDescent="0.2">
      <c r="A21" s="144" t="s">
        <v>13</v>
      </c>
      <c r="B21" s="136" t="s">
        <v>171</v>
      </c>
      <c r="C21" s="144" t="s">
        <v>86</v>
      </c>
      <c r="D21" s="63" t="s">
        <v>5</v>
      </c>
      <c r="E21" s="136" t="s">
        <v>52</v>
      </c>
      <c r="F21" s="136"/>
      <c r="G21" s="136"/>
      <c r="H21" s="136"/>
      <c r="I21" s="136"/>
      <c r="J21" s="136"/>
      <c r="K21" s="136"/>
      <c r="L21" s="144" t="s">
        <v>51</v>
      </c>
      <c r="M21" s="136"/>
    </row>
    <row r="22" spans="1:13" ht="22.5" x14ac:dyDescent="0.2">
      <c r="A22" s="144"/>
      <c r="B22" s="136"/>
      <c r="C22" s="144"/>
      <c r="D22" s="63" t="s">
        <v>10</v>
      </c>
      <c r="E22" s="136"/>
      <c r="F22" s="136"/>
      <c r="G22" s="136"/>
      <c r="H22" s="136"/>
      <c r="I22" s="136"/>
      <c r="J22" s="136"/>
      <c r="K22" s="136"/>
      <c r="L22" s="144"/>
      <c r="M22" s="136"/>
    </row>
    <row r="23" spans="1:13" ht="33.75" x14ac:dyDescent="0.2">
      <c r="A23" s="144"/>
      <c r="B23" s="136"/>
      <c r="C23" s="144"/>
      <c r="D23" s="63" t="s">
        <v>140</v>
      </c>
      <c r="E23" s="136"/>
      <c r="F23" s="136"/>
      <c r="G23" s="136"/>
      <c r="H23" s="136"/>
      <c r="I23" s="136"/>
      <c r="J23" s="136"/>
      <c r="K23" s="136"/>
      <c r="L23" s="144"/>
      <c r="M23" s="136"/>
    </row>
    <row r="24" spans="1:13" ht="13.15" customHeight="1" x14ac:dyDescent="0.2">
      <c r="A24" s="144" t="s">
        <v>28</v>
      </c>
      <c r="B24" s="136" t="s">
        <v>178</v>
      </c>
      <c r="C24" s="144" t="s">
        <v>86</v>
      </c>
      <c r="D24" s="63" t="s">
        <v>5</v>
      </c>
      <c r="E24" s="136" t="s">
        <v>52</v>
      </c>
      <c r="F24" s="136"/>
      <c r="G24" s="136"/>
      <c r="H24" s="136"/>
      <c r="I24" s="136"/>
      <c r="J24" s="136"/>
      <c r="K24" s="136"/>
      <c r="L24" s="144" t="s">
        <v>51</v>
      </c>
      <c r="M24" s="136"/>
    </row>
    <row r="25" spans="1:13" ht="22.5" x14ac:dyDescent="0.2">
      <c r="A25" s="144"/>
      <c r="B25" s="136"/>
      <c r="C25" s="144"/>
      <c r="D25" s="63" t="s">
        <v>10</v>
      </c>
      <c r="E25" s="136"/>
      <c r="F25" s="136"/>
      <c r="G25" s="136"/>
      <c r="H25" s="136"/>
      <c r="I25" s="136"/>
      <c r="J25" s="136"/>
      <c r="K25" s="136"/>
      <c r="L25" s="144"/>
      <c r="M25" s="136"/>
    </row>
    <row r="26" spans="1:13" ht="22.5" x14ac:dyDescent="0.2">
      <c r="A26" s="144"/>
      <c r="B26" s="136"/>
      <c r="C26" s="144"/>
      <c r="D26" s="63" t="s">
        <v>90</v>
      </c>
      <c r="E26" s="136"/>
      <c r="F26" s="136"/>
      <c r="G26" s="136"/>
      <c r="H26" s="136"/>
      <c r="I26" s="136"/>
      <c r="J26" s="136"/>
      <c r="K26" s="136"/>
      <c r="L26" s="144"/>
      <c r="M26" s="136"/>
    </row>
    <row r="27" spans="1:13" ht="13.15" customHeight="1" x14ac:dyDescent="0.2">
      <c r="A27" s="144" t="s">
        <v>12</v>
      </c>
      <c r="B27" s="136" t="s">
        <v>180</v>
      </c>
      <c r="C27" s="144" t="s">
        <v>86</v>
      </c>
      <c r="D27" s="63" t="s">
        <v>5</v>
      </c>
      <c r="E27" s="64">
        <f>SUM(E28:E29)</f>
        <v>151564.6</v>
      </c>
      <c r="F27" s="64">
        <f>SUM(G27:K27)</f>
        <v>827767</v>
      </c>
      <c r="G27" s="64">
        <f t="shared" ref="G27:K27" si="0">SUM(G28:G29)</f>
        <v>167767</v>
      </c>
      <c r="H27" s="64">
        <f t="shared" si="0"/>
        <v>165000</v>
      </c>
      <c r="I27" s="64">
        <f t="shared" si="0"/>
        <v>165000</v>
      </c>
      <c r="J27" s="64">
        <f t="shared" si="0"/>
        <v>165000</v>
      </c>
      <c r="K27" s="64">
        <f t="shared" si="0"/>
        <v>165000</v>
      </c>
      <c r="L27" s="144" t="s">
        <v>51</v>
      </c>
      <c r="M27" s="136" t="s">
        <v>214</v>
      </c>
    </row>
    <row r="28" spans="1:13" ht="22.5" x14ac:dyDescent="0.2">
      <c r="A28" s="144"/>
      <c r="B28" s="136"/>
      <c r="C28" s="144"/>
      <c r="D28" s="63" t="s">
        <v>10</v>
      </c>
      <c r="E28" s="64">
        <f>SUM(E31+E34)</f>
        <v>7924</v>
      </c>
      <c r="F28" s="64">
        <f t="shared" ref="F28:F51" si="1">SUM(G28:K28)</f>
        <v>1315</v>
      </c>
      <c r="G28" s="64">
        <f>SUM(G31+G34+G41)</f>
        <v>1315</v>
      </c>
      <c r="H28" s="64">
        <f t="shared" ref="H28:K28" si="2">SUM(H31+H34)</f>
        <v>0</v>
      </c>
      <c r="I28" s="64">
        <f t="shared" si="2"/>
        <v>0</v>
      </c>
      <c r="J28" s="64">
        <f t="shared" si="2"/>
        <v>0</v>
      </c>
      <c r="K28" s="64">
        <f t="shared" si="2"/>
        <v>0</v>
      </c>
      <c r="L28" s="144"/>
      <c r="M28" s="136"/>
    </row>
    <row r="29" spans="1:13" ht="22.5" x14ac:dyDescent="0.2">
      <c r="A29" s="144"/>
      <c r="B29" s="136"/>
      <c r="C29" s="144"/>
      <c r="D29" s="63" t="s">
        <v>90</v>
      </c>
      <c r="E29" s="64">
        <f>E32+E35+E39+E42+E45+E37</f>
        <v>143640.6</v>
      </c>
      <c r="F29" s="64">
        <f t="shared" si="1"/>
        <v>826452</v>
      </c>
      <c r="G29" s="64">
        <f>SUM(G32+G35+G37+G39+G42)</f>
        <v>166452</v>
      </c>
      <c r="H29" s="64">
        <f>SUM(H32+H35+H37+H39)</f>
        <v>165000</v>
      </c>
      <c r="I29" s="64">
        <f>SUM(I32+I35+I37+I39)</f>
        <v>165000</v>
      </c>
      <c r="J29" s="64">
        <f>SUM(J32+J35+J37+J39)</f>
        <v>165000</v>
      </c>
      <c r="K29" s="64">
        <f>SUM(K32+K35+K37+K39)</f>
        <v>165000</v>
      </c>
      <c r="L29" s="144"/>
      <c r="M29" s="136"/>
    </row>
    <row r="30" spans="1:13" ht="34.15" customHeight="1" x14ac:dyDescent="0.2">
      <c r="A30" s="144" t="s">
        <v>14</v>
      </c>
      <c r="B30" s="136" t="s">
        <v>172</v>
      </c>
      <c r="C30" s="144" t="s">
        <v>86</v>
      </c>
      <c r="D30" s="63" t="s">
        <v>5</v>
      </c>
      <c r="E30" s="64">
        <f>SUM(E31:E32)</f>
        <v>967</v>
      </c>
      <c r="F30" s="64">
        <f t="shared" si="1"/>
        <v>0</v>
      </c>
      <c r="G30" s="64">
        <f t="shared" ref="G30:K30" si="3">SUM(G31:G32)</f>
        <v>0</v>
      </c>
      <c r="H30" s="64">
        <f t="shared" si="3"/>
        <v>0</v>
      </c>
      <c r="I30" s="64">
        <f t="shared" si="3"/>
        <v>0</v>
      </c>
      <c r="J30" s="64">
        <f t="shared" si="3"/>
        <v>0</v>
      </c>
      <c r="K30" s="64">
        <f t="shared" si="3"/>
        <v>0</v>
      </c>
      <c r="L30" s="144" t="s">
        <v>51</v>
      </c>
      <c r="M30" s="136"/>
    </row>
    <row r="31" spans="1:13" ht="52.9" customHeight="1" x14ac:dyDescent="0.2">
      <c r="A31" s="144"/>
      <c r="B31" s="136"/>
      <c r="C31" s="144"/>
      <c r="D31" s="63" t="s">
        <v>10</v>
      </c>
      <c r="E31" s="64">
        <v>957</v>
      </c>
      <c r="F31" s="64">
        <f t="shared" si="1"/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144"/>
      <c r="M31" s="136"/>
    </row>
    <row r="32" spans="1:13" ht="22.5" x14ac:dyDescent="0.2">
      <c r="A32" s="144"/>
      <c r="B32" s="136"/>
      <c r="C32" s="144"/>
      <c r="D32" s="63" t="s">
        <v>90</v>
      </c>
      <c r="E32" s="64">
        <v>10</v>
      </c>
      <c r="F32" s="64">
        <f t="shared" si="1"/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144"/>
      <c r="M32" s="136"/>
    </row>
    <row r="33" spans="1:13" ht="30.6" customHeight="1" x14ac:dyDescent="0.2">
      <c r="A33" s="144" t="s">
        <v>29</v>
      </c>
      <c r="B33" s="136" t="s">
        <v>177</v>
      </c>
      <c r="C33" s="136" t="s">
        <v>86</v>
      </c>
      <c r="D33" s="63" t="s">
        <v>5</v>
      </c>
      <c r="E33" s="64">
        <f>SUM(E34:E35)</f>
        <v>7334</v>
      </c>
      <c r="F33" s="64">
        <f t="shared" si="1"/>
        <v>0</v>
      </c>
      <c r="G33" s="64">
        <f t="shared" ref="G33:K33" si="4">SUM(G34:G35)</f>
        <v>0</v>
      </c>
      <c r="H33" s="64">
        <f t="shared" si="4"/>
        <v>0</v>
      </c>
      <c r="I33" s="64">
        <f t="shared" si="4"/>
        <v>0</v>
      </c>
      <c r="J33" s="64">
        <f t="shared" si="4"/>
        <v>0</v>
      </c>
      <c r="K33" s="64">
        <f t="shared" si="4"/>
        <v>0</v>
      </c>
      <c r="L33" s="144" t="s">
        <v>51</v>
      </c>
      <c r="M33" s="136"/>
    </row>
    <row r="34" spans="1:13" ht="22.5" x14ac:dyDescent="0.2">
      <c r="A34" s="144"/>
      <c r="B34" s="136"/>
      <c r="C34" s="136"/>
      <c r="D34" s="63" t="s">
        <v>10</v>
      </c>
      <c r="E34" s="64">
        <v>6967</v>
      </c>
      <c r="F34" s="64">
        <f t="shared" si="1"/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144"/>
      <c r="M34" s="136"/>
    </row>
    <row r="35" spans="1:13" ht="22.5" x14ac:dyDescent="0.2">
      <c r="A35" s="144"/>
      <c r="B35" s="136"/>
      <c r="C35" s="136"/>
      <c r="D35" s="63" t="s">
        <v>90</v>
      </c>
      <c r="E35" s="64">
        <v>367</v>
      </c>
      <c r="F35" s="64">
        <f t="shared" si="1"/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144"/>
      <c r="M35" s="136"/>
    </row>
    <row r="36" spans="1:13" ht="38.450000000000003" customHeight="1" x14ac:dyDescent="0.2">
      <c r="A36" s="144" t="s">
        <v>33</v>
      </c>
      <c r="B36" s="136" t="s">
        <v>176</v>
      </c>
      <c r="C36" s="136" t="s">
        <v>86</v>
      </c>
      <c r="D36" s="63" t="s">
        <v>5</v>
      </c>
      <c r="E36" s="64">
        <f>SUM(E37)</f>
        <v>143263.6</v>
      </c>
      <c r="F36" s="64">
        <f t="shared" si="1"/>
        <v>826382</v>
      </c>
      <c r="G36" s="64">
        <f t="shared" ref="G36:K36" si="5">SUM(G37)</f>
        <v>166382</v>
      </c>
      <c r="H36" s="64">
        <f t="shared" si="5"/>
        <v>165000</v>
      </c>
      <c r="I36" s="64">
        <f t="shared" si="5"/>
        <v>165000</v>
      </c>
      <c r="J36" s="64">
        <f t="shared" si="5"/>
        <v>165000</v>
      </c>
      <c r="K36" s="64">
        <f t="shared" si="5"/>
        <v>165000</v>
      </c>
      <c r="L36" s="144" t="s">
        <v>51</v>
      </c>
      <c r="M36" s="136"/>
    </row>
    <row r="37" spans="1:13" ht="22.5" x14ac:dyDescent="0.2">
      <c r="A37" s="144"/>
      <c r="B37" s="136"/>
      <c r="C37" s="136"/>
      <c r="D37" s="63" t="s">
        <v>90</v>
      </c>
      <c r="E37" s="64">
        <v>143263.6</v>
      </c>
      <c r="F37" s="64">
        <f t="shared" si="1"/>
        <v>826382</v>
      </c>
      <c r="G37" s="64">
        <v>166382</v>
      </c>
      <c r="H37" s="64">
        <v>165000</v>
      </c>
      <c r="I37" s="64">
        <v>165000</v>
      </c>
      <c r="J37" s="64">
        <v>165000</v>
      </c>
      <c r="K37" s="64">
        <v>165000</v>
      </c>
      <c r="L37" s="144"/>
      <c r="M37" s="136"/>
    </row>
    <row r="38" spans="1:13" ht="36" customHeight="1" x14ac:dyDescent="0.2">
      <c r="A38" s="144" t="s">
        <v>36</v>
      </c>
      <c r="B38" s="136" t="s">
        <v>175</v>
      </c>
      <c r="C38" s="136" t="s">
        <v>86</v>
      </c>
      <c r="D38" s="63" t="s">
        <v>5</v>
      </c>
      <c r="E38" s="64">
        <f>SUM(E39)</f>
        <v>0</v>
      </c>
      <c r="F38" s="64">
        <f t="shared" si="1"/>
        <v>0</v>
      </c>
      <c r="G38" s="64">
        <f t="shared" ref="G38:K38" si="6">SUM(G39)</f>
        <v>0</v>
      </c>
      <c r="H38" s="64">
        <f t="shared" si="6"/>
        <v>0</v>
      </c>
      <c r="I38" s="64">
        <f t="shared" si="6"/>
        <v>0</v>
      </c>
      <c r="J38" s="64">
        <f t="shared" si="6"/>
        <v>0</v>
      </c>
      <c r="K38" s="64">
        <f t="shared" si="6"/>
        <v>0</v>
      </c>
      <c r="L38" s="144" t="s">
        <v>51</v>
      </c>
      <c r="M38" s="136"/>
    </row>
    <row r="39" spans="1:13" ht="36" customHeight="1" x14ac:dyDescent="0.2">
      <c r="A39" s="144"/>
      <c r="B39" s="136"/>
      <c r="C39" s="136"/>
      <c r="D39" s="63" t="s">
        <v>90</v>
      </c>
      <c r="E39" s="64">
        <v>0</v>
      </c>
      <c r="F39" s="64">
        <f t="shared" si="1"/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144"/>
      <c r="M39" s="136"/>
    </row>
    <row r="40" spans="1:13" ht="36" customHeight="1" x14ac:dyDescent="0.2">
      <c r="A40" s="144" t="s">
        <v>212</v>
      </c>
      <c r="B40" s="136" t="s">
        <v>213</v>
      </c>
      <c r="C40" s="144" t="s">
        <v>86</v>
      </c>
      <c r="D40" s="63" t="s">
        <v>5</v>
      </c>
      <c r="E40" s="64">
        <f>SUM(E41:E42)</f>
        <v>0</v>
      </c>
      <c r="F40" s="64">
        <f t="shared" ref="F40:F42" si="7">SUM(G40:K40)</f>
        <v>1385</v>
      </c>
      <c r="G40" s="64">
        <f t="shared" ref="G40:K40" si="8">SUM(G41:G42)</f>
        <v>1385</v>
      </c>
      <c r="H40" s="64">
        <f t="shared" si="8"/>
        <v>0</v>
      </c>
      <c r="I40" s="64">
        <f t="shared" si="8"/>
        <v>0</v>
      </c>
      <c r="J40" s="64">
        <f t="shared" si="8"/>
        <v>0</v>
      </c>
      <c r="K40" s="64">
        <f t="shared" si="8"/>
        <v>0</v>
      </c>
      <c r="L40" s="144" t="s">
        <v>51</v>
      </c>
      <c r="M40" s="136"/>
    </row>
    <row r="41" spans="1:13" ht="36" customHeight="1" x14ac:dyDescent="0.2">
      <c r="A41" s="144"/>
      <c r="B41" s="136"/>
      <c r="C41" s="144"/>
      <c r="D41" s="63" t="s">
        <v>10</v>
      </c>
      <c r="E41" s="64">
        <v>0</v>
      </c>
      <c r="F41" s="64">
        <f t="shared" si="7"/>
        <v>1315</v>
      </c>
      <c r="G41" s="64">
        <v>1315</v>
      </c>
      <c r="H41" s="64">
        <v>0</v>
      </c>
      <c r="I41" s="64">
        <v>0</v>
      </c>
      <c r="J41" s="64">
        <v>0</v>
      </c>
      <c r="K41" s="64">
        <v>0</v>
      </c>
      <c r="L41" s="144"/>
      <c r="M41" s="136"/>
    </row>
    <row r="42" spans="1:13" ht="63.6" customHeight="1" x14ac:dyDescent="0.2">
      <c r="A42" s="144"/>
      <c r="B42" s="136"/>
      <c r="C42" s="144"/>
      <c r="D42" s="63" t="s">
        <v>90</v>
      </c>
      <c r="E42" s="64">
        <v>0</v>
      </c>
      <c r="F42" s="64">
        <f t="shared" si="7"/>
        <v>70</v>
      </c>
      <c r="G42" s="64">
        <v>70</v>
      </c>
      <c r="H42" s="64">
        <v>0</v>
      </c>
      <c r="I42" s="64">
        <v>0</v>
      </c>
      <c r="J42" s="64">
        <v>0</v>
      </c>
      <c r="K42" s="64">
        <v>0</v>
      </c>
      <c r="L42" s="144"/>
      <c r="M42" s="136"/>
    </row>
    <row r="43" spans="1:13" ht="36" customHeight="1" x14ac:dyDescent="0.2">
      <c r="A43" s="136" t="s">
        <v>37</v>
      </c>
      <c r="B43" s="136" t="s">
        <v>181</v>
      </c>
      <c r="C43" s="136" t="s">
        <v>86</v>
      </c>
      <c r="D43" s="63" t="s">
        <v>5</v>
      </c>
      <c r="E43" s="64">
        <f t="shared" ref="E43" si="9">SUM(E44:E45)</f>
        <v>0</v>
      </c>
      <c r="F43" s="64">
        <f t="shared" si="1"/>
        <v>1926</v>
      </c>
      <c r="G43" s="64">
        <f t="shared" ref="G43:K43" si="10">SUM(G44:G45)</f>
        <v>1926</v>
      </c>
      <c r="H43" s="64">
        <f t="shared" si="10"/>
        <v>0</v>
      </c>
      <c r="I43" s="64">
        <f t="shared" si="10"/>
        <v>0</v>
      </c>
      <c r="J43" s="64">
        <f t="shared" si="10"/>
        <v>0</v>
      </c>
      <c r="K43" s="64">
        <f t="shared" si="10"/>
        <v>0</v>
      </c>
      <c r="L43" s="144" t="s">
        <v>51</v>
      </c>
      <c r="M43" s="136"/>
    </row>
    <row r="44" spans="1:13" ht="19.149999999999999" customHeight="1" x14ac:dyDescent="0.2">
      <c r="A44" s="136"/>
      <c r="B44" s="136"/>
      <c r="C44" s="136"/>
      <c r="D44" s="63" t="s">
        <v>10</v>
      </c>
      <c r="E44" s="64">
        <f>SUM(E47+E50)</f>
        <v>0</v>
      </c>
      <c r="F44" s="64">
        <f t="shared" si="1"/>
        <v>1224</v>
      </c>
      <c r="G44" s="64">
        <f t="shared" ref="G44:K45" si="11">SUM(G47+G50)</f>
        <v>1224</v>
      </c>
      <c r="H44" s="64">
        <f t="shared" si="11"/>
        <v>0</v>
      </c>
      <c r="I44" s="64">
        <f t="shared" si="11"/>
        <v>0</v>
      </c>
      <c r="J44" s="64">
        <f t="shared" si="11"/>
        <v>0</v>
      </c>
      <c r="K44" s="64">
        <f t="shared" si="11"/>
        <v>0</v>
      </c>
      <c r="L44" s="144"/>
      <c r="M44" s="136"/>
    </row>
    <row r="45" spans="1:13" ht="22.5" x14ac:dyDescent="0.2">
      <c r="A45" s="136"/>
      <c r="B45" s="136"/>
      <c r="C45" s="136"/>
      <c r="D45" s="63" t="s">
        <v>90</v>
      </c>
      <c r="E45" s="64">
        <f>SUM(E48+E51)</f>
        <v>0</v>
      </c>
      <c r="F45" s="64">
        <f t="shared" si="1"/>
        <v>702</v>
      </c>
      <c r="G45" s="64">
        <f t="shared" si="11"/>
        <v>702</v>
      </c>
      <c r="H45" s="64">
        <f t="shared" si="11"/>
        <v>0</v>
      </c>
      <c r="I45" s="64">
        <f t="shared" si="11"/>
        <v>0</v>
      </c>
      <c r="J45" s="64">
        <f t="shared" si="11"/>
        <v>0</v>
      </c>
      <c r="K45" s="64">
        <f t="shared" si="11"/>
        <v>0</v>
      </c>
      <c r="L45" s="144"/>
      <c r="M45" s="136"/>
    </row>
    <row r="46" spans="1:13" ht="13.15" customHeight="1" x14ac:dyDescent="0.2">
      <c r="A46" s="136" t="s">
        <v>100</v>
      </c>
      <c r="B46" s="136" t="s">
        <v>173</v>
      </c>
      <c r="C46" s="136" t="s">
        <v>86</v>
      </c>
      <c r="D46" s="63" t="s">
        <v>5</v>
      </c>
      <c r="E46" s="64">
        <f t="shared" ref="E46" si="12">SUM(E47:E48)</f>
        <v>0</v>
      </c>
      <c r="F46" s="64">
        <f t="shared" si="1"/>
        <v>0</v>
      </c>
      <c r="G46" s="64">
        <f t="shared" ref="G46:K46" si="13">SUM(G47:G48)</f>
        <v>0</v>
      </c>
      <c r="H46" s="64">
        <f t="shared" si="13"/>
        <v>0</v>
      </c>
      <c r="I46" s="64">
        <f t="shared" si="13"/>
        <v>0</v>
      </c>
      <c r="J46" s="64">
        <f t="shared" si="13"/>
        <v>0</v>
      </c>
      <c r="K46" s="64">
        <f t="shared" si="13"/>
        <v>0</v>
      </c>
      <c r="L46" s="144" t="s">
        <v>51</v>
      </c>
      <c r="M46" s="136"/>
    </row>
    <row r="47" spans="1:13" ht="45.6" customHeight="1" x14ac:dyDescent="0.2">
      <c r="A47" s="136"/>
      <c r="B47" s="136"/>
      <c r="C47" s="136"/>
      <c r="D47" s="63" t="s">
        <v>10</v>
      </c>
      <c r="E47" s="64">
        <v>0</v>
      </c>
      <c r="F47" s="64">
        <f t="shared" si="1"/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144"/>
      <c r="M47" s="136"/>
    </row>
    <row r="48" spans="1:13" ht="22.5" x14ac:dyDescent="0.2">
      <c r="A48" s="136"/>
      <c r="B48" s="136"/>
      <c r="C48" s="136"/>
      <c r="D48" s="63" t="s">
        <v>90</v>
      </c>
      <c r="E48" s="64">
        <v>0</v>
      </c>
      <c r="F48" s="64">
        <f t="shared" si="1"/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144"/>
      <c r="M48" s="136"/>
    </row>
    <row r="49" spans="1:13" ht="43.15" customHeight="1" x14ac:dyDescent="0.2">
      <c r="A49" s="136" t="s">
        <v>102</v>
      </c>
      <c r="B49" s="136" t="s">
        <v>174</v>
      </c>
      <c r="C49" s="136" t="s">
        <v>86</v>
      </c>
      <c r="D49" s="63" t="s">
        <v>5</v>
      </c>
      <c r="E49" s="64">
        <f>SUM(E50:E51)</f>
        <v>0</v>
      </c>
      <c r="F49" s="64">
        <f t="shared" si="1"/>
        <v>1926</v>
      </c>
      <c r="G49" s="64">
        <f t="shared" ref="G49:K49" si="14">SUM(G50:G51)</f>
        <v>1926</v>
      </c>
      <c r="H49" s="64">
        <f t="shared" si="14"/>
        <v>0</v>
      </c>
      <c r="I49" s="64">
        <f t="shared" si="14"/>
        <v>0</v>
      </c>
      <c r="J49" s="64">
        <f t="shared" si="14"/>
        <v>0</v>
      </c>
      <c r="K49" s="64">
        <f t="shared" si="14"/>
        <v>0</v>
      </c>
      <c r="L49" s="144" t="s">
        <v>51</v>
      </c>
      <c r="M49" s="136"/>
    </row>
    <row r="50" spans="1:13" ht="45.6" customHeight="1" x14ac:dyDescent="0.2">
      <c r="A50" s="136"/>
      <c r="B50" s="136"/>
      <c r="C50" s="136"/>
      <c r="D50" s="63" t="s">
        <v>10</v>
      </c>
      <c r="E50" s="64">
        <v>0</v>
      </c>
      <c r="F50" s="64">
        <f t="shared" si="1"/>
        <v>1224</v>
      </c>
      <c r="G50" s="64">
        <v>1224</v>
      </c>
      <c r="H50" s="64">
        <v>0</v>
      </c>
      <c r="I50" s="64">
        <v>0</v>
      </c>
      <c r="J50" s="64">
        <v>0</v>
      </c>
      <c r="K50" s="64">
        <v>0</v>
      </c>
      <c r="L50" s="144"/>
      <c r="M50" s="136"/>
    </row>
    <row r="51" spans="1:13" ht="22.5" x14ac:dyDescent="0.2">
      <c r="A51" s="136"/>
      <c r="B51" s="136"/>
      <c r="C51" s="136"/>
      <c r="D51" s="63" t="s">
        <v>90</v>
      </c>
      <c r="E51" s="64">
        <v>0</v>
      </c>
      <c r="F51" s="64">
        <f t="shared" si="1"/>
        <v>702</v>
      </c>
      <c r="G51" s="64">
        <v>702</v>
      </c>
      <c r="H51" s="64">
        <v>0</v>
      </c>
      <c r="I51" s="64">
        <v>0</v>
      </c>
      <c r="J51" s="64">
        <v>0</v>
      </c>
      <c r="K51" s="64">
        <v>0</v>
      </c>
      <c r="L51" s="144"/>
      <c r="M51" s="136"/>
    </row>
    <row r="52" spans="1:13" x14ac:dyDescent="0.2">
      <c r="A52" s="146"/>
      <c r="B52" s="147" t="s">
        <v>193</v>
      </c>
      <c r="C52" s="146"/>
      <c r="D52" s="14" t="s">
        <v>131</v>
      </c>
      <c r="E52" s="15">
        <f>SUM(E53:E56)</f>
        <v>151564.6</v>
      </c>
      <c r="F52" s="92">
        <f t="shared" ref="F52" si="15">SUM(F53:F56)</f>
        <v>829693</v>
      </c>
      <c r="G52" s="15">
        <f t="shared" ref="G52:K52" si="16">SUM(G53:G56)</f>
        <v>169693</v>
      </c>
      <c r="H52" s="15">
        <f t="shared" si="16"/>
        <v>165000</v>
      </c>
      <c r="I52" s="15">
        <f t="shared" si="16"/>
        <v>165000</v>
      </c>
      <c r="J52" s="15">
        <f t="shared" si="16"/>
        <v>165000</v>
      </c>
      <c r="K52" s="15">
        <f t="shared" si="16"/>
        <v>165000</v>
      </c>
      <c r="L52" s="148"/>
      <c r="M52" s="146"/>
    </row>
    <row r="53" spans="1:13" ht="22.5" x14ac:dyDescent="0.2">
      <c r="A53" s="146"/>
      <c r="B53" s="147"/>
      <c r="C53" s="146"/>
      <c r="D53" s="14" t="s">
        <v>90</v>
      </c>
      <c r="E53" s="12">
        <f t="shared" ref="E53:F53" si="17">SUM(E29+E45)</f>
        <v>143640.6</v>
      </c>
      <c r="F53" s="64">
        <f t="shared" si="17"/>
        <v>827154</v>
      </c>
      <c r="G53" s="12">
        <f t="shared" ref="G53:K53" si="18">SUM(G29+G45)</f>
        <v>167154</v>
      </c>
      <c r="H53" s="12">
        <f t="shared" si="18"/>
        <v>165000</v>
      </c>
      <c r="I53" s="12">
        <f t="shared" si="18"/>
        <v>165000</v>
      </c>
      <c r="J53" s="12">
        <f t="shared" si="18"/>
        <v>165000</v>
      </c>
      <c r="K53" s="12">
        <f t="shared" si="18"/>
        <v>165000</v>
      </c>
      <c r="L53" s="148"/>
      <c r="M53" s="146"/>
    </row>
    <row r="54" spans="1:13" ht="22.5" x14ac:dyDescent="0.2">
      <c r="A54" s="146"/>
      <c r="B54" s="147"/>
      <c r="C54" s="146"/>
      <c r="D54" s="14" t="s">
        <v>10</v>
      </c>
      <c r="E54" s="12">
        <f t="shared" ref="E54:F54" si="19">SUM(E28+E44)</f>
        <v>7924</v>
      </c>
      <c r="F54" s="64">
        <f t="shared" si="19"/>
        <v>2539</v>
      </c>
      <c r="G54" s="12">
        <f t="shared" ref="G54:K54" si="20">SUM(G28+G44)</f>
        <v>2539</v>
      </c>
      <c r="H54" s="12">
        <f t="shared" si="20"/>
        <v>0</v>
      </c>
      <c r="I54" s="12">
        <f t="shared" si="20"/>
        <v>0</v>
      </c>
      <c r="J54" s="12">
        <f t="shared" si="20"/>
        <v>0</v>
      </c>
      <c r="K54" s="12">
        <f t="shared" si="20"/>
        <v>0</v>
      </c>
      <c r="L54" s="148"/>
      <c r="M54" s="146"/>
    </row>
    <row r="55" spans="1:13" ht="33.75" x14ac:dyDescent="0.2">
      <c r="A55" s="146"/>
      <c r="B55" s="147"/>
      <c r="C55" s="146"/>
      <c r="D55" s="14" t="s">
        <v>120</v>
      </c>
      <c r="E55" s="91">
        <v>0</v>
      </c>
      <c r="F55" s="64">
        <f>SUM(G55:K55)</f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148"/>
      <c r="M55" s="146"/>
    </row>
    <row r="56" spans="1:13" ht="22.5" x14ac:dyDescent="0.2">
      <c r="A56" s="146"/>
      <c r="B56" s="147"/>
      <c r="C56" s="146"/>
      <c r="D56" s="14" t="s">
        <v>91</v>
      </c>
      <c r="E56" s="91">
        <v>0</v>
      </c>
      <c r="F56" s="64">
        <f>SUM(G56:K56)</f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148"/>
      <c r="M56" s="146"/>
    </row>
    <row r="57" spans="1:13" ht="67.150000000000006" customHeight="1" x14ac:dyDescent="0.2">
      <c r="B57" s="154" t="s">
        <v>166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</row>
    <row r="58" spans="1:13" ht="72.75" customHeight="1" x14ac:dyDescent="0.2">
      <c r="A58" s="132" t="s">
        <v>9</v>
      </c>
      <c r="B58" s="134" t="s">
        <v>87</v>
      </c>
      <c r="C58" s="148" t="s">
        <v>86</v>
      </c>
      <c r="D58" s="61" t="s">
        <v>88</v>
      </c>
      <c r="E58" s="64">
        <f>E61+E64+E66+E68</f>
        <v>12633.5</v>
      </c>
      <c r="F58" s="64">
        <f t="shared" ref="F58:K59" si="21">F61+F64+F66+F68</f>
        <v>66640.600000000006</v>
      </c>
      <c r="G58" s="64">
        <f t="shared" si="21"/>
        <v>12520.6</v>
      </c>
      <c r="H58" s="64">
        <f t="shared" si="21"/>
        <v>13530</v>
      </c>
      <c r="I58" s="64">
        <f t="shared" si="21"/>
        <v>13530</v>
      </c>
      <c r="J58" s="64">
        <f t="shared" si="21"/>
        <v>13530</v>
      </c>
      <c r="K58" s="64">
        <f t="shared" si="21"/>
        <v>13530</v>
      </c>
      <c r="L58" s="148"/>
      <c r="M58" s="135" t="s">
        <v>89</v>
      </c>
    </row>
    <row r="59" spans="1:13" ht="76.5" customHeight="1" x14ac:dyDescent="0.2">
      <c r="A59" s="132"/>
      <c r="B59" s="134"/>
      <c r="C59" s="148"/>
      <c r="D59" s="61" t="s">
        <v>90</v>
      </c>
      <c r="E59" s="12">
        <f>E62+E65+E67+E69</f>
        <v>12633.5</v>
      </c>
      <c r="F59" s="12">
        <f t="shared" si="21"/>
        <v>66640.600000000006</v>
      </c>
      <c r="G59" s="12">
        <f t="shared" si="21"/>
        <v>12520.6</v>
      </c>
      <c r="H59" s="12">
        <f t="shared" si="21"/>
        <v>13530</v>
      </c>
      <c r="I59" s="12">
        <f t="shared" si="21"/>
        <v>13530</v>
      </c>
      <c r="J59" s="12">
        <f t="shared" si="21"/>
        <v>13530</v>
      </c>
      <c r="K59" s="12">
        <f t="shared" si="21"/>
        <v>13530</v>
      </c>
      <c r="L59" s="148"/>
      <c r="M59" s="135"/>
    </row>
    <row r="60" spans="1:13" ht="60.75" customHeight="1" x14ac:dyDescent="0.2">
      <c r="A60" s="132"/>
      <c r="B60" s="134"/>
      <c r="C60" s="148"/>
      <c r="D60" s="61" t="s">
        <v>91</v>
      </c>
      <c r="E60" s="12">
        <f>E63</f>
        <v>0</v>
      </c>
      <c r="F60" s="12">
        <f t="shared" ref="F60:K60" si="22">F63</f>
        <v>0</v>
      </c>
      <c r="G60" s="12">
        <f t="shared" si="22"/>
        <v>0</v>
      </c>
      <c r="H60" s="12">
        <f t="shared" si="22"/>
        <v>0</v>
      </c>
      <c r="I60" s="12">
        <f t="shared" si="22"/>
        <v>0</v>
      </c>
      <c r="J60" s="12">
        <f t="shared" si="22"/>
        <v>0</v>
      </c>
      <c r="K60" s="12">
        <f t="shared" si="22"/>
        <v>0</v>
      </c>
      <c r="L60" s="148"/>
      <c r="M60" s="135"/>
    </row>
    <row r="61" spans="1:13" ht="13.15" customHeight="1" x14ac:dyDescent="0.2">
      <c r="A61" s="132" t="s">
        <v>13</v>
      </c>
      <c r="B61" s="135" t="s">
        <v>92</v>
      </c>
      <c r="C61" s="148" t="s">
        <v>86</v>
      </c>
      <c r="D61" s="61" t="s">
        <v>88</v>
      </c>
      <c r="E61" s="12">
        <f>SUM(E62:E63)</f>
        <v>0</v>
      </c>
      <c r="F61" s="12">
        <f>SUM(G61:K61)</f>
        <v>0</v>
      </c>
      <c r="G61" s="12">
        <f>SUM(G62:G63)</f>
        <v>0</v>
      </c>
      <c r="H61" s="12">
        <f t="shared" ref="H61:K61" si="23">SUM(H62:H63)</f>
        <v>0</v>
      </c>
      <c r="I61" s="12">
        <f t="shared" si="23"/>
        <v>0</v>
      </c>
      <c r="J61" s="12">
        <f t="shared" si="23"/>
        <v>0</v>
      </c>
      <c r="K61" s="12">
        <f t="shared" si="23"/>
        <v>0</v>
      </c>
      <c r="L61" s="148" t="s">
        <v>93</v>
      </c>
      <c r="M61" s="148"/>
    </row>
    <row r="62" spans="1:13" ht="22.5" x14ac:dyDescent="0.2">
      <c r="A62" s="132"/>
      <c r="B62" s="135"/>
      <c r="C62" s="148"/>
      <c r="D62" s="61" t="s">
        <v>90</v>
      </c>
      <c r="E62" s="12">
        <v>0</v>
      </c>
      <c r="F62" s="12">
        <f t="shared" ref="F62:F65" si="24">SUM(G62:K62)</f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48"/>
      <c r="M62" s="148"/>
    </row>
    <row r="63" spans="1:13" ht="22.5" x14ac:dyDescent="0.2">
      <c r="A63" s="132"/>
      <c r="B63" s="135"/>
      <c r="C63" s="148"/>
      <c r="D63" s="61" t="s">
        <v>91</v>
      </c>
      <c r="E63" s="12">
        <v>0</v>
      </c>
      <c r="F63" s="12">
        <f t="shared" si="24"/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48"/>
      <c r="M63" s="148"/>
    </row>
    <row r="64" spans="1:13" ht="40.15" customHeight="1" x14ac:dyDescent="0.2">
      <c r="A64" s="132" t="s">
        <v>28</v>
      </c>
      <c r="B64" s="135" t="s">
        <v>94</v>
      </c>
      <c r="C64" s="148" t="s">
        <v>86</v>
      </c>
      <c r="D64" s="61" t="s">
        <v>88</v>
      </c>
      <c r="E64" s="12">
        <f>SUM(E65)</f>
        <v>5065.5</v>
      </c>
      <c r="F64" s="12">
        <f>SUM(G64:K64)</f>
        <v>26023.3</v>
      </c>
      <c r="G64" s="12">
        <f>SUM(G65)</f>
        <v>4823.3</v>
      </c>
      <c r="H64" s="12">
        <f t="shared" ref="H64:K64" si="25">SUM(H65)</f>
        <v>5300</v>
      </c>
      <c r="I64" s="12">
        <f t="shared" si="25"/>
        <v>5300</v>
      </c>
      <c r="J64" s="12">
        <f t="shared" si="25"/>
        <v>5300</v>
      </c>
      <c r="K64" s="12">
        <f t="shared" si="25"/>
        <v>5300</v>
      </c>
      <c r="L64" s="148" t="s">
        <v>40</v>
      </c>
      <c r="M64" s="148"/>
    </row>
    <row r="65" spans="1:13" ht="22.5" x14ac:dyDescent="0.2">
      <c r="A65" s="132"/>
      <c r="B65" s="135"/>
      <c r="C65" s="148"/>
      <c r="D65" s="61" t="s">
        <v>90</v>
      </c>
      <c r="E65" s="12">
        <v>5065.5</v>
      </c>
      <c r="F65" s="12">
        <f t="shared" si="24"/>
        <v>26023.3</v>
      </c>
      <c r="G65" s="93">
        <f>5264-25-415.7</f>
        <v>4823.3</v>
      </c>
      <c r="H65" s="12">
        <v>5300</v>
      </c>
      <c r="I65" s="12">
        <v>5300</v>
      </c>
      <c r="J65" s="12">
        <v>5300</v>
      </c>
      <c r="K65" s="12">
        <v>5300</v>
      </c>
      <c r="L65" s="148"/>
      <c r="M65" s="148"/>
    </row>
    <row r="66" spans="1:13" ht="57.6" customHeight="1" x14ac:dyDescent="0.2">
      <c r="A66" s="132" t="s">
        <v>32</v>
      </c>
      <c r="B66" s="134" t="s">
        <v>95</v>
      </c>
      <c r="C66" s="148" t="s">
        <v>86</v>
      </c>
      <c r="D66" s="61" t="s">
        <v>88</v>
      </c>
      <c r="E66" s="12">
        <f>SUM(E67)</f>
        <v>0</v>
      </c>
      <c r="F66" s="12">
        <f t="shared" ref="F66:K68" si="26">SUM(F67)</f>
        <v>0</v>
      </c>
      <c r="G66" s="12">
        <f t="shared" si="26"/>
        <v>0</v>
      </c>
      <c r="H66" s="12">
        <f t="shared" si="26"/>
        <v>0</v>
      </c>
      <c r="I66" s="12">
        <f t="shared" si="26"/>
        <v>0</v>
      </c>
      <c r="J66" s="12">
        <f t="shared" si="26"/>
        <v>0</v>
      </c>
      <c r="K66" s="12">
        <f t="shared" si="26"/>
        <v>0</v>
      </c>
      <c r="L66" s="148" t="s">
        <v>40</v>
      </c>
      <c r="M66" s="148"/>
    </row>
    <row r="67" spans="1:13" ht="44.45" customHeight="1" x14ac:dyDescent="0.2">
      <c r="A67" s="132"/>
      <c r="B67" s="134"/>
      <c r="C67" s="148"/>
      <c r="D67" s="61" t="s">
        <v>90</v>
      </c>
      <c r="E67" s="12">
        <v>0</v>
      </c>
      <c r="F67" s="12">
        <f t="shared" ref="F67:F69" si="27">SUM(G67:K67)</f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48"/>
      <c r="M67" s="148"/>
    </row>
    <row r="68" spans="1:13" ht="31.15" customHeight="1" x14ac:dyDescent="0.2">
      <c r="A68" s="132" t="s">
        <v>61</v>
      </c>
      <c r="B68" s="135" t="s">
        <v>96</v>
      </c>
      <c r="C68" s="148" t="s">
        <v>86</v>
      </c>
      <c r="D68" s="61" t="s">
        <v>88</v>
      </c>
      <c r="E68" s="12">
        <f>SUM(E69)</f>
        <v>7568</v>
      </c>
      <c r="F68" s="12">
        <f t="shared" si="26"/>
        <v>40617.300000000003</v>
      </c>
      <c r="G68" s="12">
        <f t="shared" ref="G68:K68" si="28">SUM(G69)</f>
        <v>7697.3</v>
      </c>
      <c r="H68" s="12">
        <f t="shared" si="28"/>
        <v>8230</v>
      </c>
      <c r="I68" s="12">
        <f t="shared" si="28"/>
        <v>8230</v>
      </c>
      <c r="J68" s="12">
        <f t="shared" si="28"/>
        <v>8230</v>
      </c>
      <c r="K68" s="12">
        <f t="shared" si="28"/>
        <v>8230</v>
      </c>
      <c r="L68" s="148" t="s">
        <v>40</v>
      </c>
      <c r="M68" s="148"/>
    </row>
    <row r="69" spans="1:13" ht="33" customHeight="1" x14ac:dyDescent="0.2">
      <c r="A69" s="132"/>
      <c r="B69" s="135"/>
      <c r="C69" s="148"/>
      <c r="D69" s="61" t="s">
        <v>90</v>
      </c>
      <c r="E69" s="12">
        <v>7568</v>
      </c>
      <c r="F69" s="12">
        <f t="shared" si="27"/>
        <v>40617.300000000003</v>
      </c>
      <c r="G69" s="12">
        <f>7972.3+25-300</f>
        <v>7697.3</v>
      </c>
      <c r="H69" s="12">
        <v>8230</v>
      </c>
      <c r="I69" s="12">
        <v>8230</v>
      </c>
      <c r="J69" s="12">
        <v>8230</v>
      </c>
      <c r="K69" s="12">
        <v>8230</v>
      </c>
      <c r="L69" s="148"/>
      <c r="M69" s="148"/>
    </row>
    <row r="70" spans="1:13" ht="78.75" customHeight="1" x14ac:dyDescent="0.2">
      <c r="A70" s="132" t="s">
        <v>12</v>
      </c>
      <c r="B70" s="135" t="s">
        <v>97</v>
      </c>
      <c r="C70" s="148" t="s">
        <v>86</v>
      </c>
      <c r="D70" s="61" t="s">
        <v>88</v>
      </c>
      <c r="E70" s="12">
        <f>E71</f>
        <v>935</v>
      </c>
      <c r="F70" s="12">
        <f t="shared" ref="F70:K70" si="29">F71</f>
        <v>3776.4</v>
      </c>
      <c r="G70" s="12">
        <f t="shared" si="29"/>
        <v>516.4</v>
      </c>
      <c r="H70" s="12">
        <f t="shared" si="29"/>
        <v>665</v>
      </c>
      <c r="I70" s="12">
        <f t="shared" si="29"/>
        <v>665</v>
      </c>
      <c r="J70" s="12">
        <f t="shared" si="29"/>
        <v>965</v>
      </c>
      <c r="K70" s="12">
        <f t="shared" si="29"/>
        <v>965</v>
      </c>
      <c r="L70" s="148"/>
      <c r="M70" s="135" t="s">
        <v>77</v>
      </c>
    </row>
    <row r="71" spans="1:13" ht="91.9" customHeight="1" x14ac:dyDescent="0.2">
      <c r="A71" s="132"/>
      <c r="B71" s="135"/>
      <c r="C71" s="148"/>
      <c r="D71" s="61" t="s">
        <v>90</v>
      </c>
      <c r="E71" s="12">
        <f>E73</f>
        <v>935</v>
      </c>
      <c r="F71" s="12">
        <f t="shared" ref="F71:K71" si="30">F73</f>
        <v>3776.4</v>
      </c>
      <c r="G71" s="12">
        <f t="shared" si="30"/>
        <v>516.4</v>
      </c>
      <c r="H71" s="12">
        <f t="shared" si="30"/>
        <v>665</v>
      </c>
      <c r="I71" s="12">
        <f t="shared" si="30"/>
        <v>665</v>
      </c>
      <c r="J71" s="12">
        <f t="shared" si="30"/>
        <v>965</v>
      </c>
      <c r="K71" s="12">
        <f t="shared" si="30"/>
        <v>965</v>
      </c>
      <c r="L71" s="148"/>
      <c r="M71" s="135"/>
    </row>
    <row r="72" spans="1:13" ht="60.6" customHeight="1" x14ac:dyDescent="0.2">
      <c r="A72" s="132" t="s">
        <v>14</v>
      </c>
      <c r="B72" s="134" t="s">
        <v>98</v>
      </c>
      <c r="C72" s="148" t="s">
        <v>86</v>
      </c>
      <c r="D72" s="61" t="s">
        <v>88</v>
      </c>
      <c r="E72" s="12">
        <f>SUM(E73)</f>
        <v>935</v>
      </c>
      <c r="F72" s="12">
        <f t="shared" ref="F72:K72" si="31">SUM(F73)</f>
        <v>3776.4</v>
      </c>
      <c r="G72" s="12">
        <f t="shared" si="31"/>
        <v>516.4</v>
      </c>
      <c r="H72" s="12">
        <f t="shared" si="31"/>
        <v>665</v>
      </c>
      <c r="I72" s="12">
        <f t="shared" si="31"/>
        <v>665</v>
      </c>
      <c r="J72" s="12">
        <f t="shared" si="31"/>
        <v>965</v>
      </c>
      <c r="K72" s="12">
        <f t="shared" si="31"/>
        <v>965</v>
      </c>
      <c r="L72" s="148" t="s">
        <v>62</v>
      </c>
      <c r="M72" s="148"/>
    </row>
    <row r="73" spans="1:13" ht="65.45" customHeight="1" x14ac:dyDescent="0.2">
      <c r="A73" s="132"/>
      <c r="B73" s="134"/>
      <c r="C73" s="148"/>
      <c r="D73" s="61" t="s">
        <v>90</v>
      </c>
      <c r="E73" s="12">
        <v>935</v>
      </c>
      <c r="F73" s="12">
        <f t="shared" ref="F73" si="32">SUM(G73:K73)</f>
        <v>3776.4</v>
      </c>
      <c r="G73" s="12">
        <f>556.4-40</f>
        <v>516.4</v>
      </c>
      <c r="H73" s="12">
        <v>665</v>
      </c>
      <c r="I73" s="12">
        <v>665</v>
      </c>
      <c r="J73" s="12">
        <v>965</v>
      </c>
      <c r="K73" s="12">
        <v>965</v>
      </c>
      <c r="L73" s="148"/>
      <c r="M73" s="148"/>
    </row>
    <row r="74" spans="1:13" ht="142.15" customHeight="1" x14ac:dyDescent="0.2">
      <c r="A74" s="132" t="s">
        <v>37</v>
      </c>
      <c r="B74" s="134" t="s">
        <v>99</v>
      </c>
      <c r="C74" s="148" t="s">
        <v>86</v>
      </c>
      <c r="D74" s="61" t="s">
        <v>88</v>
      </c>
      <c r="E74" s="12">
        <f>E75</f>
        <v>5024.5</v>
      </c>
      <c r="F74" s="12">
        <f t="shared" ref="F74:K74" si="33">F75</f>
        <v>25107.3</v>
      </c>
      <c r="G74" s="12">
        <f t="shared" si="33"/>
        <v>4707.2999999999993</v>
      </c>
      <c r="H74" s="12">
        <f t="shared" si="33"/>
        <v>5100</v>
      </c>
      <c r="I74" s="12">
        <f t="shared" si="33"/>
        <v>5100</v>
      </c>
      <c r="J74" s="12">
        <f t="shared" si="33"/>
        <v>5100</v>
      </c>
      <c r="K74" s="12">
        <f t="shared" si="33"/>
        <v>5100</v>
      </c>
      <c r="L74" s="148"/>
      <c r="M74" s="135" t="s">
        <v>203</v>
      </c>
    </row>
    <row r="75" spans="1:13" ht="297.60000000000002" customHeight="1" x14ac:dyDescent="0.2">
      <c r="A75" s="132"/>
      <c r="B75" s="134"/>
      <c r="C75" s="148"/>
      <c r="D75" s="61" t="s">
        <v>90</v>
      </c>
      <c r="E75" s="12">
        <f>E77+E79+E81</f>
        <v>5024.5</v>
      </c>
      <c r="F75" s="12">
        <f>SUM(G75:K75)</f>
        <v>25107.3</v>
      </c>
      <c r="G75" s="12">
        <f t="shared" ref="G75:K75" si="34">G77+G79+G81</f>
        <v>4707.2999999999993</v>
      </c>
      <c r="H75" s="12">
        <f t="shared" si="34"/>
        <v>5100</v>
      </c>
      <c r="I75" s="12">
        <f t="shared" si="34"/>
        <v>5100</v>
      </c>
      <c r="J75" s="12">
        <f t="shared" si="34"/>
        <v>5100</v>
      </c>
      <c r="K75" s="12">
        <f t="shared" si="34"/>
        <v>5100</v>
      </c>
      <c r="L75" s="148"/>
      <c r="M75" s="135"/>
    </row>
    <row r="76" spans="1:13" ht="28.9" customHeight="1" x14ac:dyDescent="0.2">
      <c r="A76" s="132" t="s">
        <v>100</v>
      </c>
      <c r="B76" s="134" t="s">
        <v>101</v>
      </c>
      <c r="C76" s="148" t="s">
        <v>86</v>
      </c>
      <c r="D76" s="61" t="s">
        <v>88</v>
      </c>
      <c r="E76" s="12">
        <f>E77</f>
        <v>996.5</v>
      </c>
      <c r="F76" s="12">
        <f t="shared" ref="F76:K76" si="35">F77</f>
        <v>13806.1</v>
      </c>
      <c r="G76" s="12">
        <f t="shared" si="35"/>
        <v>1406.1</v>
      </c>
      <c r="H76" s="12">
        <f t="shared" si="35"/>
        <v>5100</v>
      </c>
      <c r="I76" s="12">
        <f t="shared" si="35"/>
        <v>5100</v>
      </c>
      <c r="J76" s="12">
        <f t="shared" si="35"/>
        <v>1100</v>
      </c>
      <c r="K76" s="12">
        <f t="shared" si="35"/>
        <v>1100</v>
      </c>
      <c r="L76" s="148" t="s">
        <v>40</v>
      </c>
      <c r="M76" s="148"/>
    </row>
    <row r="77" spans="1:13" ht="37.9" customHeight="1" x14ac:dyDescent="0.2">
      <c r="A77" s="132"/>
      <c r="B77" s="134"/>
      <c r="C77" s="148"/>
      <c r="D77" s="61" t="s">
        <v>90</v>
      </c>
      <c r="E77" s="12">
        <v>996.5</v>
      </c>
      <c r="F77" s="12">
        <f>SUM(G76:K76)</f>
        <v>13806.1</v>
      </c>
      <c r="G77" s="12">
        <f>1096.1+50+260</f>
        <v>1406.1</v>
      </c>
      <c r="H77" s="12">
        <v>5100</v>
      </c>
      <c r="I77" s="12">
        <v>5100</v>
      </c>
      <c r="J77" s="12">
        <v>1100</v>
      </c>
      <c r="K77" s="12">
        <v>1100</v>
      </c>
      <c r="L77" s="148"/>
      <c r="M77" s="148"/>
    </row>
    <row r="78" spans="1:13" ht="37.15" customHeight="1" x14ac:dyDescent="0.2">
      <c r="A78" s="132" t="s">
        <v>102</v>
      </c>
      <c r="B78" s="134" t="s">
        <v>103</v>
      </c>
      <c r="C78" s="148" t="s">
        <v>86</v>
      </c>
      <c r="D78" s="61" t="s">
        <v>88</v>
      </c>
      <c r="E78" s="12">
        <f>SUM(E79)</f>
        <v>0</v>
      </c>
      <c r="F78" s="12">
        <f t="shared" ref="F78:K82" si="36">SUM(F79)</f>
        <v>0</v>
      </c>
      <c r="G78" s="12">
        <f t="shared" si="36"/>
        <v>0</v>
      </c>
      <c r="H78" s="12">
        <f t="shared" si="36"/>
        <v>0</v>
      </c>
      <c r="I78" s="12">
        <f t="shared" si="36"/>
        <v>0</v>
      </c>
      <c r="J78" s="12">
        <f t="shared" si="36"/>
        <v>0</v>
      </c>
      <c r="K78" s="12">
        <f t="shared" si="36"/>
        <v>0</v>
      </c>
      <c r="L78" s="148" t="s">
        <v>40</v>
      </c>
      <c r="M78" s="148"/>
    </row>
    <row r="79" spans="1:13" ht="41.45" customHeight="1" x14ac:dyDescent="0.2">
      <c r="A79" s="132"/>
      <c r="B79" s="134"/>
      <c r="C79" s="148"/>
      <c r="D79" s="61" t="s">
        <v>90</v>
      </c>
      <c r="E79" s="12">
        <v>0</v>
      </c>
      <c r="F79" s="12">
        <f t="shared" ref="F79" si="37">SUM(G79:K79)</f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48"/>
      <c r="M79" s="148"/>
    </row>
    <row r="80" spans="1:13" ht="46.15" customHeight="1" x14ac:dyDescent="0.2">
      <c r="A80" s="132" t="s">
        <v>104</v>
      </c>
      <c r="B80" s="134" t="s">
        <v>105</v>
      </c>
      <c r="C80" s="148" t="s">
        <v>86</v>
      </c>
      <c r="D80" s="61" t="s">
        <v>88</v>
      </c>
      <c r="E80" s="12">
        <f>SUM(E81)</f>
        <v>4028</v>
      </c>
      <c r="F80" s="12">
        <f t="shared" si="36"/>
        <v>11301.2</v>
      </c>
      <c r="G80" s="12">
        <f t="shared" si="36"/>
        <v>3301.2</v>
      </c>
      <c r="H80" s="12">
        <f t="shared" si="36"/>
        <v>0</v>
      </c>
      <c r="I80" s="12">
        <f t="shared" si="36"/>
        <v>0</v>
      </c>
      <c r="J80" s="12">
        <f t="shared" si="36"/>
        <v>4000</v>
      </c>
      <c r="K80" s="12">
        <f t="shared" si="36"/>
        <v>4000</v>
      </c>
      <c r="L80" s="148" t="s">
        <v>40</v>
      </c>
      <c r="M80" s="148"/>
    </row>
    <row r="81" spans="1:13" ht="22.5" x14ac:dyDescent="0.2">
      <c r="A81" s="132"/>
      <c r="B81" s="134"/>
      <c r="C81" s="148"/>
      <c r="D81" s="61" t="s">
        <v>90</v>
      </c>
      <c r="E81" s="12">
        <v>4028</v>
      </c>
      <c r="F81" s="12">
        <f>SUM(G81:K81)</f>
        <v>11301.2</v>
      </c>
      <c r="G81" s="12">
        <f>3561.2-260</f>
        <v>3301.2</v>
      </c>
      <c r="H81" s="12">
        <v>0</v>
      </c>
      <c r="I81" s="12">
        <v>0</v>
      </c>
      <c r="J81" s="12">
        <v>4000</v>
      </c>
      <c r="K81" s="12">
        <v>4000</v>
      </c>
      <c r="L81" s="148"/>
      <c r="M81" s="148"/>
    </row>
    <row r="82" spans="1:13" ht="27" customHeight="1" x14ac:dyDescent="0.2">
      <c r="A82" s="132" t="s">
        <v>38</v>
      </c>
      <c r="B82" s="134" t="s">
        <v>106</v>
      </c>
      <c r="C82" s="148" t="s">
        <v>86</v>
      </c>
      <c r="D82" s="61" t="s">
        <v>88</v>
      </c>
      <c r="E82" s="12">
        <f>SUM(E83)</f>
        <v>0</v>
      </c>
      <c r="F82" s="12">
        <f t="shared" si="36"/>
        <v>0</v>
      </c>
      <c r="G82" s="12">
        <f t="shared" si="36"/>
        <v>0</v>
      </c>
      <c r="H82" s="12">
        <f t="shared" si="36"/>
        <v>0</v>
      </c>
      <c r="I82" s="12">
        <f t="shared" si="36"/>
        <v>0</v>
      </c>
      <c r="J82" s="12">
        <f t="shared" si="36"/>
        <v>0</v>
      </c>
      <c r="K82" s="12">
        <f t="shared" si="36"/>
        <v>0</v>
      </c>
      <c r="L82" s="148"/>
      <c r="M82" s="135" t="s">
        <v>107</v>
      </c>
    </row>
    <row r="83" spans="1:13" ht="63.6" customHeight="1" x14ac:dyDescent="0.2">
      <c r="A83" s="132"/>
      <c r="B83" s="134"/>
      <c r="C83" s="148"/>
      <c r="D83" s="61" t="s">
        <v>90</v>
      </c>
      <c r="E83" s="12">
        <f>E84</f>
        <v>0</v>
      </c>
      <c r="F83" s="12">
        <f t="shared" ref="F83:K83" si="38">F84</f>
        <v>0</v>
      </c>
      <c r="G83" s="12">
        <f t="shared" si="38"/>
        <v>0</v>
      </c>
      <c r="H83" s="12">
        <f t="shared" si="38"/>
        <v>0</v>
      </c>
      <c r="I83" s="12">
        <f t="shared" si="38"/>
        <v>0</v>
      </c>
      <c r="J83" s="12">
        <f t="shared" si="38"/>
        <v>0</v>
      </c>
      <c r="K83" s="12">
        <f t="shared" si="38"/>
        <v>0</v>
      </c>
      <c r="L83" s="148"/>
      <c r="M83" s="135"/>
    </row>
    <row r="84" spans="1:13" ht="38.450000000000003" customHeight="1" x14ac:dyDescent="0.2">
      <c r="A84" s="132" t="s">
        <v>108</v>
      </c>
      <c r="B84" s="134" t="s">
        <v>109</v>
      </c>
      <c r="C84" s="148" t="s">
        <v>86</v>
      </c>
      <c r="D84" s="61" t="s">
        <v>88</v>
      </c>
      <c r="E84" s="12">
        <f>SUM(E85)</f>
        <v>0</v>
      </c>
      <c r="F84" s="12">
        <f t="shared" ref="F84:K84" si="39">SUM(F85)</f>
        <v>0</v>
      </c>
      <c r="G84" s="12">
        <f t="shared" si="39"/>
        <v>0</v>
      </c>
      <c r="H84" s="12">
        <f t="shared" si="39"/>
        <v>0</v>
      </c>
      <c r="I84" s="12">
        <f t="shared" si="39"/>
        <v>0</v>
      </c>
      <c r="J84" s="12">
        <f t="shared" si="39"/>
        <v>0</v>
      </c>
      <c r="K84" s="12">
        <f t="shared" si="39"/>
        <v>0</v>
      </c>
      <c r="L84" s="148" t="s">
        <v>110</v>
      </c>
      <c r="M84" s="148"/>
    </row>
    <row r="85" spans="1:13" ht="22.5" x14ac:dyDescent="0.2">
      <c r="A85" s="132"/>
      <c r="B85" s="134"/>
      <c r="C85" s="148"/>
      <c r="D85" s="61" t="s">
        <v>90</v>
      </c>
      <c r="E85" s="12">
        <v>0</v>
      </c>
      <c r="F85" s="12">
        <f t="shared" ref="F85" si="40">SUM(G85:K85)</f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48"/>
      <c r="M85" s="148"/>
    </row>
    <row r="86" spans="1:13" ht="45" customHeight="1" x14ac:dyDescent="0.2">
      <c r="A86" s="132" t="s">
        <v>39</v>
      </c>
      <c r="B86" s="134" t="s">
        <v>111</v>
      </c>
      <c r="C86" s="148" t="s">
        <v>86</v>
      </c>
      <c r="D86" s="61" t="s">
        <v>88</v>
      </c>
      <c r="E86" s="64">
        <f>SUM(E87:E88)</f>
        <v>0</v>
      </c>
      <c r="F86" s="64">
        <f t="shared" ref="F86:K86" si="41">SUM(F87:F88)</f>
        <v>3737</v>
      </c>
      <c r="G86" s="64">
        <f t="shared" si="41"/>
        <v>1243</v>
      </c>
      <c r="H86" s="64">
        <f t="shared" si="41"/>
        <v>1245</v>
      </c>
      <c r="I86" s="64">
        <f t="shared" si="41"/>
        <v>1249</v>
      </c>
      <c r="J86" s="64">
        <f t="shared" si="41"/>
        <v>0</v>
      </c>
      <c r="K86" s="64">
        <f t="shared" si="41"/>
        <v>0</v>
      </c>
      <c r="L86" s="148"/>
      <c r="M86" s="135" t="s">
        <v>112</v>
      </c>
    </row>
    <row r="87" spans="1:13" ht="50.45" customHeight="1" x14ac:dyDescent="0.2">
      <c r="A87" s="132"/>
      <c r="B87" s="134"/>
      <c r="C87" s="148"/>
      <c r="D87" s="61" t="s">
        <v>90</v>
      </c>
      <c r="E87" s="12">
        <f>E91</f>
        <v>0</v>
      </c>
      <c r="F87" s="12">
        <f t="shared" ref="F87:K88" si="42">F91</f>
        <v>3000</v>
      </c>
      <c r="G87" s="12">
        <f t="shared" si="42"/>
        <v>1000</v>
      </c>
      <c r="H87" s="12">
        <f t="shared" si="42"/>
        <v>1000</v>
      </c>
      <c r="I87" s="12">
        <f t="shared" si="42"/>
        <v>1000</v>
      </c>
      <c r="J87" s="12">
        <f t="shared" si="42"/>
        <v>0</v>
      </c>
      <c r="K87" s="12">
        <f t="shared" si="42"/>
        <v>0</v>
      </c>
      <c r="L87" s="148"/>
      <c r="M87" s="135"/>
    </row>
    <row r="88" spans="1:13" ht="63.6" customHeight="1" x14ac:dyDescent="0.2">
      <c r="A88" s="132"/>
      <c r="B88" s="134"/>
      <c r="C88" s="148"/>
      <c r="D88" s="65" t="s">
        <v>10</v>
      </c>
      <c r="E88" s="12">
        <f>E92</f>
        <v>0</v>
      </c>
      <c r="F88" s="12">
        <f t="shared" si="42"/>
        <v>737</v>
      </c>
      <c r="G88" s="12">
        <f t="shared" si="42"/>
        <v>243</v>
      </c>
      <c r="H88" s="12">
        <f t="shared" si="42"/>
        <v>245</v>
      </c>
      <c r="I88" s="12">
        <f t="shared" si="42"/>
        <v>249</v>
      </c>
      <c r="J88" s="12">
        <f t="shared" si="42"/>
        <v>0</v>
      </c>
      <c r="K88" s="12">
        <f t="shared" si="42"/>
        <v>0</v>
      </c>
      <c r="L88" s="148"/>
      <c r="M88" s="135"/>
    </row>
    <row r="89" spans="1:13" ht="31.9" customHeight="1" x14ac:dyDescent="0.2">
      <c r="A89" s="132"/>
      <c r="B89" s="134"/>
      <c r="C89" s="148"/>
      <c r="D89" s="61" t="s">
        <v>91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48"/>
      <c r="M89" s="135"/>
    </row>
    <row r="90" spans="1:13" ht="38.450000000000003" customHeight="1" x14ac:dyDescent="0.2">
      <c r="A90" s="132" t="s">
        <v>113</v>
      </c>
      <c r="B90" s="135" t="s">
        <v>114</v>
      </c>
      <c r="C90" s="148" t="s">
        <v>86</v>
      </c>
      <c r="D90" s="61" t="s">
        <v>88</v>
      </c>
      <c r="E90" s="12">
        <f>SUM(E91:E92)</f>
        <v>0</v>
      </c>
      <c r="F90" s="12">
        <f>SUM(G90:K90)</f>
        <v>3737</v>
      </c>
      <c r="G90" s="12">
        <f>SUM(G91:G92)</f>
        <v>1243</v>
      </c>
      <c r="H90" s="12">
        <f t="shared" ref="H90:K90" si="43">SUM(H91:H92)</f>
        <v>1245</v>
      </c>
      <c r="I90" s="12">
        <f t="shared" si="43"/>
        <v>1249</v>
      </c>
      <c r="J90" s="12">
        <f t="shared" si="43"/>
        <v>0</v>
      </c>
      <c r="K90" s="12">
        <f t="shared" si="43"/>
        <v>0</v>
      </c>
      <c r="L90" s="148" t="s">
        <v>57</v>
      </c>
      <c r="M90" s="135"/>
    </row>
    <row r="91" spans="1:13" ht="22.5" x14ac:dyDescent="0.2">
      <c r="A91" s="132"/>
      <c r="B91" s="135"/>
      <c r="C91" s="148"/>
      <c r="D91" s="61" t="s">
        <v>90</v>
      </c>
      <c r="E91" s="12">
        <v>0</v>
      </c>
      <c r="F91" s="12">
        <f t="shared" ref="F91:F92" si="44">SUM(G91:K91)</f>
        <v>3000</v>
      </c>
      <c r="G91" s="12">
        <v>1000</v>
      </c>
      <c r="H91" s="12">
        <v>1000</v>
      </c>
      <c r="I91" s="12">
        <v>1000</v>
      </c>
      <c r="J91" s="12">
        <v>0</v>
      </c>
      <c r="K91" s="12">
        <v>0</v>
      </c>
      <c r="L91" s="148"/>
      <c r="M91" s="135"/>
    </row>
    <row r="92" spans="1:13" ht="22.5" x14ac:dyDescent="0.2">
      <c r="A92" s="132"/>
      <c r="B92" s="135"/>
      <c r="C92" s="148"/>
      <c r="D92" s="61" t="s">
        <v>10</v>
      </c>
      <c r="E92" s="12">
        <v>0</v>
      </c>
      <c r="F92" s="12">
        <f t="shared" si="44"/>
        <v>737</v>
      </c>
      <c r="G92" s="12">
        <v>243</v>
      </c>
      <c r="H92" s="12">
        <v>245</v>
      </c>
      <c r="I92" s="12">
        <v>249</v>
      </c>
      <c r="J92" s="12">
        <v>0</v>
      </c>
      <c r="K92" s="12">
        <v>0</v>
      </c>
      <c r="L92" s="148"/>
      <c r="M92" s="135"/>
    </row>
    <row r="93" spans="1:13" ht="13.15" customHeight="1" x14ac:dyDescent="0.2">
      <c r="A93" s="132" t="s">
        <v>42</v>
      </c>
      <c r="B93" s="134" t="s">
        <v>115</v>
      </c>
      <c r="C93" s="148" t="s">
        <v>86</v>
      </c>
      <c r="D93" s="61" t="s">
        <v>88</v>
      </c>
      <c r="E93" s="12">
        <f>SUM(E94:E95)</f>
        <v>2899.7</v>
      </c>
      <c r="F93" s="12">
        <f t="shared" ref="F93:K93" si="45">SUM(F94:F95)</f>
        <v>3011</v>
      </c>
      <c r="G93" s="12">
        <f t="shared" si="45"/>
        <v>3011</v>
      </c>
      <c r="H93" s="12">
        <f t="shared" si="45"/>
        <v>0</v>
      </c>
      <c r="I93" s="12">
        <f t="shared" si="45"/>
        <v>0</v>
      </c>
      <c r="J93" s="12">
        <f t="shared" si="45"/>
        <v>0</v>
      </c>
      <c r="K93" s="12">
        <f t="shared" si="45"/>
        <v>0</v>
      </c>
      <c r="L93" s="148"/>
      <c r="M93" s="135" t="s">
        <v>116</v>
      </c>
    </row>
    <row r="94" spans="1:13" ht="22.5" x14ac:dyDescent="0.2">
      <c r="A94" s="132"/>
      <c r="B94" s="134"/>
      <c r="C94" s="148"/>
      <c r="D94" s="61" t="s">
        <v>90</v>
      </c>
      <c r="E94" s="12">
        <f>E97</f>
        <v>942</v>
      </c>
      <c r="F94" s="12">
        <f t="shared" ref="F94:K95" si="46">F97</f>
        <v>1096</v>
      </c>
      <c r="G94" s="12">
        <f t="shared" si="46"/>
        <v>1096</v>
      </c>
      <c r="H94" s="12">
        <f t="shared" si="46"/>
        <v>0</v>
      </c>
      <c r="I94" s="12">
        <f t="shared" si="46"/>
        <v>0</v>
      </c>
      <c r="J94" s="12">
        <f>J97</f>
        <v>0</v>
      </c>
      <c r="K94" s="12">
        <f t="shared" si="46"/>
        <v>0</v>
      </c>
      <c r="L94" s="148"/>
      <c r="M94" s="135"/>
    </row>
    <row r="95" spans="1:13" ht="22.5" x14ac:dyDescent="0.2">
      <c r="A95" s="132"/>
      <c r="B95" s="134"/>
      <c r="C95" s="148"/>
      <c r="D95" s="61" t="s">
        <v>10</v>
      </c>
      <c r="E95" s="12">
        <f>E98</f>
        <v>1957.7</v>
      </c>
      <c r="F95" s="12">
        <f t="shared" si="46"/>
        <v>1915</v>
      </c>
      <c r="G95" s="12">
        <f t="shared" si="46"/>
        <v>1915</v>
      </c>
      <c r="H95" s="12">
        <f t="shared" si="46"/>
        <v>0</v>
      </c>
      <c r="I95" s="12">
        <f t="shared" si="46"/>
        <v>0</v>
      </c>
      <c r="J95" s="12">
        <f t="shared" si="46"/>
        <v>0</v>
      </c>
      <c r="K95" s="12">
        <f>K98</f>
        <v>0</v>
      </c>
      <c r="L95" s="148"/>
      <c r="M95" s="135"/>
    </row>
    <row r="96" spans="1:13" ht="13.15" customHeight="1" x14ac:dyDescent="0.2">
      <c r="A96" s="132" t="s">
        <v>117</v>
      </c>
      <c r="B96" s="134" t="s">
        <v>118</v>
      </c>
      <c r="C96" s="148" t="s">
        <v>86</v>
      </c>
      <c r="D96" s="61" t="s">
        <v>88</v>
      </c>
      <c r="E96" s="12">
        <f>SUM(E97:E98)</f>
        <v>2899.7</v>
      </c>
      <c r="F96" s="12">
        <f>SUM(F97:F98)</f>
        <v>3011</v>
      </c>
      <c r="G96" s="12">
        <f>SUM(G97:G98)</f>
        <v>3011</v>
      </c>
      <c r="H96" s="12">
        <f t="shared" ref="H96:J96" si="47">SUM(H97:H98)</f>
        <v>0</v>
      </c>
      <c r="I96" s="12">
        <f t="shared" si="47"/>
        <v>0</v>
      </c>
      <c r="J96" s="12">
        <f t="shared" si="47"/>
        <v>0</v>
      </c>
      <c r="K96" s="12">
        <f>SUM(K97:K98)</f>
        <v>0</v>
      </c>
      <c r="L96" s="148" t="s">
        <v>56</v>
      </c>
      <c r="M96" s="148"/>
    </row>
    <row r="97" spans="1:13" ht="22.5" x14ac:dyDescent="0.2">
      <c r="A97" s="132"/>
      <c r="B97" s="134"/>
      <c r="C97" s="148"/>
      <c r="D97" s="61" t="s">
        <v>90</v>
      </c>
      <c r="E97" s="12">
        <v>942</v>
      </c>
      <c r="F97" s="12">
        <f>SUM(G97:K97)</f>
        <v>1096</v>
      </c>
      <c r="G97" s="12">
        <v>1096</v>
      </c>
      <c r="H97" s="12">
        <v>0</v>
      </c>
      <c r="I97" s="12">
        <v>0</v>
      </c>
      <c r="J97" s="12">
        <v>0</v>
      </c>
      <c r="K97" s="12">
        <v>0</v>
      </c>
      <c r="L97" s="148"/>
      <c r="M97" s="148"/>
    </row>
    <row r="98" spans="1:13" ht="22.5" x14ac:dyDescent="0.2">
      <c r="A98" s="132"/>
      <c r="B98" s="134"/>
      <c r="C98" s="148"/>
      <c r="D98" s="61" t="s">
        <v>10</v>
      </c>
      <c r="E98" s="12">
        <v>1957.7</v>
      </c>
      <c r="F98" s="12">
        <f>SUM(G98:K98)</f>
        <v>1915</v>
      </c>
      <c r="G98" s="12">
        <v>1915</v>
      </c>
      <c r="H98" s="12">
        <v>0</v>
      </c>
      <c r="I98" s="12">
        <v>0</v>
      </c>
      <c r="J98" s="12">
        <v>0</v>
      </c>
      <c r="K98" s="12">
        <v>0</v>
      </c>
      <c r="L98" s="148"/>
      <c r="M98" s="148"/>
    </row>
    <row r="99" spans="1:13" ht="45.6" customHeight="1" x14ac:dyDescent="0.2">
      <c r="A99" s="132" t="s">
        <v>43</v>
      </c>
      <c r="B99" s="135" t="s">
        <v>119</v>
      </c>
      <c r="C99" s="148" t="s">
        <v>86</v>
      </c>
      <c r="D99" s="61" t="s">
        <v>88</v>
      </c>
      <c r="E99" s="12">
        <f>SUM(E100:E102)</f>
        <v>19632</v>
      </c>
      <c r="F99" s="12">
        <f t="shared" ref="F99:K99" si="48">SUM(F100:F102)</f>
        <v>108991.2</v>
      </c>
      <c r="G99" s="12">
        <f t="shared" si="48"/>
        <v>4411</v>
      </c>
      <c r="H99" s="12">
        <f t="shared" si="48"/>
        <v>44301.2</v>
      </c>
      <c r="I99" s="12">
        <f t="shared" si="48"/>
        <v>60279</v>
      </c>
      <c r="J99" s="12">
        <f t="shared" si="48"/>
        <v>0</v>
      </c>
      <c r="K99" s="12">
        <f t="shared" si="48"/>
        <v>0</v>
      </c>
      <c r="L99" s="148"/>
      <c r="M99" s="135" t="s">
        <v>211</v>
      </c>
    </row>
    <row r="100" spans="1:13" ht="100.9" customHeight="1" x14ac:dyDescent="0.2">
      <c r="A100" s="132"/>
      <c r="B100" s="135"/>
      <c r="C100" s="148"/>
      <c r="D100" s="61" t="s">
        <v>90</v>
      </c>
      <c r="E100" s="12">
        <f>E104+E107+E112+E115+E118+E122</f>
        <v>5085</v>
      </c>
      <c r="F100" s="12">
        <f t="shared" ref="F100:K100" si="49">F104+F107+F112+F115+F118+F122</f>
        <v>31099.27</v>
      </c>
      <c r="G100" s="12">
        <f t="shared" si="49"/>
        <v>1367</v>
      </c>
      <c r="H100" s="12">
        <f t="shared" si="49"/>
        <v>8816.27</v>
      </c>
      <c r="I100" s="12">
        <f t="shared" si="49"/>
        <v>20916</v>
      </c>
      <c r="J100" s="12">
        <f t="shared" si="49"/>
        <v>0</v>
      </c>
      <c r="K100" s="12">
        <f t="shared" si="49"/>
        <v>0</v>
      </c>
      <c r="L100" s="148"/>
      <c r="M100" s="135"/>
    </row>
    <row r="101" spans="1:13" ht="87" customHeight="1" x14ac:dyDescent="0.2">
      <c r="A101" s="132"/>
      <c r="B101" s="135"/>
      <c r="C101" s="148"/>
      <c r="D101" s="61" t="s">
        <v>10</v>
      </c>
      <c r="E101" s="12">
        <f>E105+E110+E113+E116+E119+E123</f>
        <v>9696</v>
      </c>
      <c r="F101" s="12">
        <f>F105+F110+F113+F116+F119+F123</f>
        <v>62673.729999999996</v>
      </c>
      <c r="G101" s="12">
        <f t="shared" ref="G101:K101" si="50">G105+G110+G113+G116+G119+G123</f>
        <v>3044</v>
      </c>
      <c r="H101" s="12">
        <f t="shared" si="50"/>
        <v>20266.73</v>
      </c>
      <c r="I101" s="12">
        <f t="shared" si="50"/>
        <v>39363</v>
      </c>
      <c r="J101" s="12">
        <f t="shared" si="50"/>
        <v>0</v>
      </c>
      <c r="K101" s="12">
        <f t="shared" si="50"/>
        <v>0</v>
      </c>
      <c r="L101" s="148"/>
      <c r="M101" s="135"/>
    </row>
    <row r="102" spans="1:13" ht="139.15" customHeight="1" x14ac:dyDescent="0.2">
      <c r="A102" s="132"/>
      <c r="B102" s="135"/>
      <c r="C102" s="148"/>
      <c r="D102" s="61" t="s">
        <v>120</v>
      </c>
      <c r="E102" s="12">
        <f>E120+E124</f>
        <v>4851</v>
      </c>
      <c r="F102" s="12">
        <f>F120+F124</f>
        <v>15218.2</v>
      </c>
      <c r="G102" s="12">
        <f t="shared" ref="G102:K102" si="51">G120+G124</f>
        <v>0</v>
      </c>
      <c r="H102" s="12">
        <f t="shared" si="51"/>
        <v>15218.2</v>
      </c>
      <c r="I102" s="12">
        <f t="shared" si="51"/>
        <v>0</v>
      </c>
      <c r="J102" s="12">
        <f t="shared" si="51"/>
        <v>0</v>
      </c>
      <c r="K102" s="12">
        <f t="shared" si="51"/>
        <v>0</v>
      </c>
      <c r="L102" s="148"/>
      <c r="M102" s="135"/>
    </row>
    <row r="103" spans="1:13" ht="13.15" customHeight="1" x14ac:dyDescent="0.2">
      <c r="A103" s="132" t="s">
        <v>121</v>
      </c>
      <c r="B103" s="135" t="s">
        <v>122</v>
      </c>
      <c r="C103" s="148" t="s">
        <v>86</v>
      </c>
      <c r="D103" s="61" t="s">
        <v>88</v>
      </c>
      <c r="E103" s="12">
        <f>SUM(E104:E105)</f>
        <v>0</v>
      </c>
      <c r="F103" s="12">
        <f>SUM(G103:K103)</f>
        <v>0</v>
      </c>
      <c r="G103" s="12">
        <f>SUM(G104:G105)</f>
        <v>0</v>
      </c>
      <c r="H103" s="12">
        <f t="shared" ref="H103:K103" si="52">SUM(H104:H105)</f>
        <v>0</v>
      </c>
      <c r="I103" s="12">
        <f t="shared" si="52"/>
        <v>0</v>
      </c>
      <c r="J103" s="12">
        <f t="shared" si="52"/>
        <v>0</v>
      </c>
      <c r="K103" s="12">
        <f t="shared" si="52"/>
        <v>0</v>
      </c>
      <c r="L103" s="148" t="s">
        <v>57</v>
      </c>
      <c r="M103" s="148"/>
    </row>
    <row r="104" spans="1:13" ht="22.5" x14ac:dyDescent="0.2">
      <c r="A104" s="132"/>
      <c r="B104" s="135"/>
      <c r="C104" s="148"/>
      <c r="D104" s="61" t="s">
        <v>90</v>
      </c>
      <c r="E104" s="12">
        <v>0</v>
      </c>
      <c r="F104" s="12">
        <f t="shared" ref="F104:F105" si="53">SUM(G104:K104)</f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48"/>
      <c r="M104" s="148"/>
    </row>
    <row r="105" spans="1:13" ht="22.5" x14ac:dyDescent="0.2">
      <c r="A105" s="132"/>
      <c r="B105" s="135"/>
      <c r="C105" s="148"/>
      <c r="D105" s="61" t="s">
        <v>10</v>
      </c>
      <c r="E105" s="12">
        <v>0</v>
      </c>
      <c r="F105" s="12">
        <f t="shared" si="53"/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48"/>
      <c r="M105" s="148"/>
    </row>
    <row r="106" spans="1:13" ht="13.15" customHeight="1" x14ac:dyDescent="0.2">
      <c r="A106" s="132" t="s">
        <v>123</v>
      </c>
      <c r="B106" s="135" t="s">
        <v>124</v>
      </c>
      <c r="C106" s="148" t="s">
        <v>86</v>
      </c>
      <c r="D106" s="61" t="s">
        <v>88</v>
      </c>
      <c r="E106" s="12">
        <f>SUM(E107:E110)</f>
        <v>0</v>
      </c>
      <c r="F106" s="12">
        <f t="shared" ref="F106:K106" si="54">SUM(F107:F110)</f>
        <v>0</v>
      </c>
      <c r="G106" s="12">
        <f t="shared" si="54"/>
        <v>0</v>
      </c>
      <c r="H106" s="12">
        <f t="shared" si="54"/>
        <v>0</v>
      </c>
      <c r="I106" s="12">
        <f t="shared" si="54"/>
        <v>0</v>
      </c>
      <c r="J106" s="12">
        <f t="shared" si="54"/>
        <v>0</v>
      </c>
      <c r="K106" s="12">
        <f t="shared" si="54"/>
        <v>0</v>
      </c>
      <c r="L106" s="59"/>
      <c r="M106" s="148"/>
    </row>
    <row r="107" spans="1:13" ht="22.5" x14ac:dyDescent="0.2">
      <c r="A107" s="132"/>
      <c r="B107" s="135"/>
      <c r="C107" s="148"/>
      <c r="D107" s="61" t="s">
        <v>90</v>
      </c>
      <c r="E107" s="12">
        <v>0</v>
      </c>
      <c r="F107" s="12">
        <f t="shared" ref="F107:F110" si="55">SUM(G107:K107)</f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48" t="s">
        <v>57</v>
      </c>
      <c r="M107" s="148"/>
    </row>
    <row r="108" spans="1:13" ht="22.5" x14ac:dyDescent="0.2">
      <c r="A108" s="132"/>
      <c r="B108" s="135"/>
      <c r="C108" s="148"/>
      <c r="D108" s="61" t="s">
        <v>10</v>
      </c>
      <c r="E108" s="12">
        <v>0</v>
      </c>
      <c r="F108" s="12">
        <f t="shared" si="55"/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48"/>
      <c r="M108" s="148"/>
    </row>
    <row r="109" spans="1:13" ht="20.45" customHeight="1" x14ac:dyDescent="0.2">
      <c r="A109" s="132"/>
      <c r="B109" s="135"/>
      <c r="C109" s="148"/>
      <c r="D109" s="61" t="s">
        <v>90</v>
      </c>
      <c r="E109" s="12">
        <v>0</v>
      </c>
      <c r="F109" s="12">
        <f t="shared" si="55"/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48" t="s">
        <v>110</v>
      </c>
      <c r="M109" s="148"/>
    </row>
    <row r="110" spans="1:13" ht="22.5" x14ac:dyDescent="0.2">
      <c r="A110" s="132"/>
      <c r="B110" s="135"/>
      <c r="C110" s="148"/>
      <c r="D110" s="61" t="s">
        <v>10</v>
      </c>
      <c r="E110" s="12">
        <v>0</v>
      </c>
      <c r="F110" s="12">
        <f t="shared" si="55"/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48"/>
      <c r="M110" s="148"/>
    </row>
    <row r="111" spans="1:13" ht="13.15" customHeight="1" x14ac:dyDescent="0.2">
      <c r="A111" s="132" t="s">
        <v>125</v>
      </c>
      <c r="B111" s="135" t="s">
        <v>126</v>
      </c>
      <c r="C111" s="148" t="s">
        <v>86</v>
      </c>
      <c r="D111" s="61" t="s">
        <v>88</v>
      </c>
      <c r="E111" s="12">
        <f>SUM(E112:E113)</f>
        <v>2825</v>
      </c>
      <c r="F111" s="12">
        <f>SUM(G111:K111)</f>
        <v>20884</v>
      </c>
      <c r="G111" s="12">
        <f>SUM(G112:G113)</f>
        <v>3508</v>
      </c>
      <c r="H111" s="12">
        <f t="shared" ref="H111:K111" si="56">SUM(H112:H113)</f>
        <v>8045</v>
      </c>
      <c r="I111" s="12">
        <f t="shared" si="56"/>
        <v>9331</v>
      </c>
      <c r="J111" s="12">
        <f t="shared" si="56"/>
        <v>0</v>
      </c>
      <c r="K111" s="12">
        <f t="shared" si="56"/>
        <v>0</v>
      </c>
      <c r="L111" s="148" t="s">
        <v>57</v>
      </c>
      <c r="M111" s="148"/>
    </row>
    <row r="112" spans="1:13" ht="22.5" x14ac:dyDescent="0.2">
      <c r="A112" s="132"/>
      <c r="B112" s="135"/>
      <c r="C112" s="148"/>
      <c r="D112" s="61" t="s">
        <v>90</v>
      </c>
      <c r="E112" s="12">
        <v>972</v>
      </c>
      <c r="F112" s="12">
        <f t="shared" ref="F112:F113" si="57">SUM(G112:K112)</f>
        <v>7603</v>
      </c>
      <c r="G112" s="12">
        <v>1277</v>
      </c>
      <c r="H112" s="12">
        <v>2929</v>
      </c>
      <c r="I112" s="12">
        <v>3397</v>
      </c>
      <c r="J112" s="12">
        <v>0</v>
      </c>
      <c r="K112" s="12">
        <v>0</v>
      </c>
      <c r="L112" s="148"/>
      <c r="M112" s="148"/>
    </row>
    <row r="113" spans="1:13" ht="22.5" x14ac:dyDescent="0.2">
      <c r="A113" s="132"/>
      <c r="B113" s="135"/>
      <c r="C113" s="148"/>
      <c r="D113" s="61" t="s">
        <v>10</v>
      </c>
      <c r="E113" s="12">
        <v>1853</v>
      </c>
      <c r="F113" s="12">
        <f t="shared" si="57"/>
        <v>13281</v>
      </c>
      <c r="G113" s="12">
        <v>2231</v>
      </c>
      <c r="H113" s="12">
        <v>5116</v>
      </c>
      <c r="I113" s="12">
        <v>5934</v>
      </c>
      <c r="J113" s="12">
        <v>0</v>
      </c>
      <c r="K113" s="12">
        <v>0</v>
      </c>
      <c r="L113" s="148"/>
      <c r="M113" s="148"/>
    </row>
    <row r="114" spans="1:13" ht="39" customHeight="1" x14ac:dyDescent="0.2">
      <c r="A114" s="132" t="s">
        <v>127</v>
      </c>
      <c r="B114" s="135" t="s">
        <v>128</v>
      </c>
      <c r="C114" s="148" t="s">
        <v>86</v>
      </c>
      <c r="D114" s="61" t="s">
        <v>88</v>
      </c>
      <c r="E114" s="12">
        <f>SUM(E115:E116)</f>
        <v>9491</v>
      </c>
      <c r="F114" s="12">
        <f>SUM(G114:K114)</f>
        <v>61581</v>
      </c>
      <c r="G114" s="12">
        <f>SUM(G115:G116)</f>
        <v>0</v>
      </c>
      <c r="H114" s="12">
        <f t="shared" ref="H114:K114" si="58">SUM(H115:H116)</f>
        <v>14521</v>
      </c>
      <c r="I114" s="12">
        <f t="shared" si="58"/>
        <v>47060</v>
      </c>
      <c r="J114" s="12">
        <f t="shared" si="58"/>
        <v>0</v>
      </c>
      <c r="K114" s="12">
        <f t="shared" si="58"/>
        <v>0</v>
      </c>
      <c r="L114" s="148" t="s">
        <v>57</v>
      </c>
      <c r="M114" s="148"/>
    </row>
    <row r="115" spans="1:13" ht="22.5" x14ac:dyDescent="0.2">
      <c r="A115" s="132"/>
      <c r="B115" s="135"/>
      <c r="C115" s="148"/>
      <c r="D115" s="61" t="s">
        <v>90</v>
      </c>
      <c r="E115" s="12">
        <v>3265</v>
      </c>
      <c r="F115" s="12">
        <f t="shared" ref="F115:F116" si="59">SUM(G115:K115)</f>
        <v>22416</v>
      </c>
      <c r="G115" s="12">
        <v>0</v>
      </c>
      <c r="H115" s="12">
        <v>5286</v>
      </c>
      <c r="I115" s="12">
        <v>17130</v>
      </c>
      <c r="J115" s="12">
        <v>0</v>
      </c>
      <c r="K115" s="12">
        <v>0</v>
      </c>
      <c r="L115" s="148"/>
      <c r="M115" s="148"/>
    </row>
    <row r="116" spans="1:13" ht="22.5" x14ac:dyDescent="0.2">
      <c r="A116" s="132"/>
      <c r="B116" s="135"/>
      <c r="C116" s="148"/>
      <c r="D116" s="61" t="s">
        <v>10</v>
      </c>
      <c r="E116" s="12">
        <v>6226</v>
      </c>
      <c r="F116" s="12">
        <f t="shared" si="59"/>
        <v>39165</v>
      </c>
      <c r="G116" s="12">
        <v>0</v>
      </c>
      <c r="H116" s="12">
        <v>9235</v>
      </c>
      <c r="I116" s="12">
        <v>29930</v>
      </c>
      <c r="J116" s="12">
        <v>0</v>
      </c>
      <c r="K116" s="12">
        <v>0</v>
      </c>
      <c r="L116" s="148"/>
      <c r="M116" s="148"/>
    </row>
    <row r="117" spans="1:13" ht="13.15" customHeight="1" x14ac:dyDescent="0.2">
      <c r="A117" s="132" t="s">
        <v>129</v>
      </c>
      <c r="B117" s="134" t="s">
        <v>130</v>
      </c>
      <c r="C117" s="148" t="s">
        <v>86</v>
      </c>
      <c r="D117" s="61" t="s">
        <v>88</v>
      </c>
      <c r="E117" s="12">
        <f>SUM(E118:E120)</f>
        <v>7316</v>
      </c>
      <c r="F117" s="12">
        <f>SUM(F118:F120)</f>
        <v>20798.2</v>
      </c>
      <c r="G117" s="12">
        <f t="shared" ref="G117:K117" si="60">SUM(G118:G120)</f>
        <v>0</v>
      </c>
      <c r="H117" s="12">
        <f t="shared" si="60"/>
        <v>20798.2</v>
      </c>
      <c r="I117" s="12">
        <f t="shared" si="60"/>
        <v>0</v>
      </c>
      <c r="J117" s="12">
        <f t="shared" si="60"/>
        <v>0</v>
      </c>
      <c r="K117" s="12">
        <f t="shared" si="60"/>
        <v>0</v>
      </c>
      <c r="L117" s="148" t="s">
        <v>57</v>
      </c>
      <c r="M117" s="148"/>
    </row>
    <row r="118" spans="1:13" ht="22.5" x14ac:dyDescent="0.2">
      <c r="A118" s="132"/>
      <c r="B118" s="134"/>
      <c r="C118" s="148"/>
      <c r="D118" s="61" t="s">
        <v>90</v>
      </c>
      <c r="E118" s="12">
        <v>848</v>
      </c>
      <c r="F118" s="12">
        <f t="shared" ref="F118:F120" si="61">SUM(G118:K118)</f>
        <v>507.27</v>
      </c>
      <c r="G118" s="12">
        <v>0</v>
      </c>
      <c r="H118" s="12">
        <v>507.27</v>
      </c>
      <c r="I118" s="12">
        <v>0</v>
      </c>
      <c r="J118" s="12">
        <v>0</v>
      </c>
      <c r="K118" s="12">
        <v>0</v>
      </c>
      <c r="L118" s="148"/>
      <c r="M118" s="148"/>
    </row>
    <row r="119" spans="1:13" ht="22.5" x14ac:dyDescent="0.2">
      <c r="A119" s="132"/>
      <c r="B119" s="134"/>
      <c r="C119" s="148"/>
      <c r="D119" s="61" t="s">
        <v>10</v>
      </c>
      <c r="E119" s="12">
        <v>1617</v>
      </c>
      <c r="F119" s="12">
        <f t="shared" si="61"/>
        <v>5072.7299999999996</v>
      </c>
      <c r="G119" s="12">
        <v>0</v>
      </c>
      <c r="H119" s="12">
        <v>5072.7299999999996</v>
      </c>
      <c r="I119" s="12">
        <v>0</v>
      </c>
      <c r="J119" s="12">
        <v>0</v>
      </c>
      <c r="K119" s="12">
        <v>0</v>
      </c>
      <c r="L119" s="148"/>
      <c r="M119" s="148"/>
    </row>
    <row r="120" spans="1:13" ht="33.75" x14ac:dyDescent="0.2">
      <c r="A120" s="133"/>
      <c r="B120" s="133"/>
      <c r="C120" s="133"/>
      <c r="D120" s="61" t="s">
        <v>120</v>
      </c>
      <c r="E120" s="13">
        <v>4851</v>
      </c>
      <c r="F120" s="12">
        <f t="shared" si="61"/>
        <v>15218.2</v>
      </c>
      <c r="G120" s="12">
        <v>0</v>
      </c>
      <c r="H120" s="12">
        <v>15218.2</v>
      </c>
      <c r="I120" s="12">
        <v>0</v>
      </c>
      <c r="J120" s="12">
        <v>0</v>
      </c>
      <c r="K120" s="12">
        <v>0</v>
      </c>
      <c r="L120" s="157"/>
      <c r="M120" s="157"/>
    </row>
    <row r="121" spans="1:13" ht="13.15" customHeight="1" x14ac:dyDescent="0.2">
      <c r="A121" s="132" t="s">
        <v>199</v>
      </c>
      <c r="B121" s="134" t="s">
        <v>198</v>
      </c>
      <c r="C121" s="148" t="s">
        <v>86</v>
      </c>
      <c r="D121" s="61" t="s">
        <v>88</v>
      </c>
      <c r="E121" s="12">
        <f>SUM(E122:E124)</f>
        <v>0</v>
      </c>
      <c r="F121" s="12">
        <f t="shared" ref="F121" si="62">SUM(F122:F124)</f>
        <v>5728</v>
      </c>
      <c r="G121" s="12">
        <f>SUM(G122:G124)</f>
        <v>903</v>
      </c>
      <c r="H121" s="12">
        <f t="shared" ref="H121:K121" si="63">SUM(H122:H124)</f>
        <v>937</v>
      </c>
      <c r="I121" s="12">
        <f t="shared" si="63"/>
        <v>3888</v>
      </c>
      <c r="J121" s="12">
        <f t="shared" si="63"/>
        <v>0</v>
      </c>
      <c r="K121" s="12">
        <f t="shared" si="63"/>
        <v>0</v>
      </c>
      <c r="L121" s="148" t="s">
        <v>57</v>
      </c>
      <c r="M121" s="60"/>
    </row>
    <row r="122" spans="1:13" ht="22.5" x14ac:dyDescent="0.2">
      <c r="A122" s="132"/>
      <c r="B122" s="134"/>
      <c r="C122" s="148"/>
      <c r="D122" s="61" t="s">
        <v>90</v>
      </c>
      <c r="E122" s="12">
        <v>0</v>
      </c>
      <c r="F122" s="12">
        <f t="shared" ref="F122:F124" si="64">SUM(G122:K122)</f>
        <v>573</v>
      </c>
      <c r="G122" s="12">
        <v>90</v>
      </c>
      <c r="H122" s="12">
        <v>94</v>
      </c>
      <c r="I122" s="12">
        <v>389</v>
      </c>
      <c r="J122" s="12">
        <v>0</v>
      </c>
      <c r="K122" s="12">
        <v>0</v>
      </c>
      <c r="L122" s="148"/>
      <c r="M122" s="60"/>
    </row>
    <row r="123" spans="1:13" ht="22.5" x14ac:dyDescent="0.2">
      <c r="A123" s="132"/>
      <c r="B123" s="134"/>
      <c r="C123" s="148"/>
      <c r="D123" s="61" t="s">
        <v>10</v>
      </c>
      <c r="E123" s="12">
        <v>0</v>
      </c>
      <c r="F123" s="12">
        <f t="shared" si="64"/>
        <v>5155</v>
      </c>
      <c r="G123" s="12">
        <v>813</v>
      </c>
      <c r="H123" s="12">
        <v>843</v>
      </c>
      <c r="I123" s="12">
        <v>3499</v>
      </c>
      <c r="J123" s="12">
        <v>0</v>
      </c>
      <c r="K123" s="12">
        <v>0</v>
      </c>
      <c r="L123" s="148"/>
      <c r="M123" s="60"/>
    </row>
    <row r="124" spans="1:13" ht="75.75" customHeight="1" x14ac:dyDescent="0.2">
      <c r="A124" s="133"/>
      <c r="B124" s="133"/>
      <c r="C124" s="133"/>
      <c r="D124" s="61" t="s">
        <v>120</v>
      </c>
      <c r="E124" s="13">
        <v>0</v>
      </c>
      <c r="F124" s="12">
        <f t="shared" si="64"/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57"/>
      <c r="M124" s="60"/>
    </row>
    <row r="125" spans="1:13" x14ac:dyDescent="0.2">
      <c r="A125" s="146"/>
      <c r="B125" s="147" t="s">
        <v>195</v>
      </c>
      <c r="C125" s="146"/>
      <c r="D125" s="14" t="s">
        <v>131</v>
      </c>
      <c r="E125" s="15">
        <f>SUM(E126:E129)</f>
        <v>41124.699999999997</v>
      </c>
      <c r="F125" s="15">
        <f t="shared" ref="F125:K125" si="65">SUM(F126:F129)</f>
        <v>211263.5</v>
      </c>
      <c r="G125" s="15">
        <f t="shared" si="65"/>
        <v>26409.3</v>
      </c>
      <c r="H125" s="15">
        <f t="shared" si="65"/>
        <v>64841.2</v>
      </c>
      <c r="I125" s="15">
        <f t="shared" si="65"/>
        <v>80823</v>
      </c>
      <c r="J125" s="15">
        <f t="shared" si="65"/>
        <v>19595</v>
      </c>
      <c r="K125" s="15">
        <f t="shared" si="65"/>
        <v>19595</v>
      </c>
      <c r="L125" s="148"/>
      <c r="M125" s="146"/>
    </row>
    <row r="126" spans="1:13" ht="22.5" x14ac:dyDescent="0.2">
      <c r="A126" s="146"/>
      <c r="B126" s="147"/>
      <c r="C126" s="146"/>
      <c r="D126" s="14" t="s">
        <v>90</v>
      </c>
      <c r="E126" s="12">
        <f>E59+E71+E75+E83+E87+E94+E100</f>
        <v>24620</v>
      </c>
      <c r="F126" s="12">
        <f t="shared" ref="F126:K126" si="66">F59+F71+F75+F83+F87+F94+F100</f>
        <v>130719.57</v>
      </c>
      <c r="G126" s="12">
        <f t="shared" si="66"/>
        <v>21207.3</v>
      </c>
      <c r="H126" s="12">
        <f t="shared" si="66"/>
        <v>29111.27</v>
      </c>
      <c r="I126" s="12">
        <f t="shared" si="66"/>
        <v>41211</v>
      </c>
      <c r="J126" s="12">
        <f t="shared" si="66"/>
        <v>19595</v>
      </c>
      <c r="K126" s="12">
        <f t="shared" si="66"/>
        <v>19595</v>
      </c>
      <c r="L126" s="148"/>
      <c r="M126" s="146"/>
    </row>
    <row r="127" spans="1:13" ht="22.5" x14ac:dyDescent="0.2">
      <c r="A127" s="146"/>
      <c r="B127" s="147"/>
      <c r="C127" s="146"/>
      <c r="D127" s="14" t="s">
        <v>10</v>
      </c>
      <c r="E127" s="12">
        <f>E88+E95+E101</f>
        <v>11653.7</v>
      </c>
      <c r="F127" s="12">
        <f t="shared" ref="F127:K127" si="67">F88+F95+F101</f>
        <v>65325.729999999996</v>
      </c>
      <c r="G127" s="12">
        <f t="shared" si="67"/>
        <v>5202</v>
      </c>
      <c r="H127" s="12">
        <f t="shared" si="67"/>
        <v>20511.73</v>
      </c>
      <c r="I127" s="12">
        <f t="shared" si="67"/>
        <v>39612</v>
      </c>
      <c r="J127" s="12">
        <f t="shared" si="67"/>
        <v>0</v>
      </c>
      <c r="K127" s="12">
        <f t="shared" si="67"/>
        <v>0</v>
      </c>
      <c r="L127" s="148"/>
      <c r="M127" s="146"/>
    </row>
    <row r="128" spans="1:13" ht="33.75" x14ac:dyDescent="0.2">
      <c r="A128" s="146"/>
      <c r="B128" s="147"/>
      <c r="C128" s="146"/>
      <c r="D128" s="14" t="s">
        <v>120</v>
      </c>
      <c r="E128" s="12">
        <f>E102</f>
        <v>4851</v>
      </c>
      <c r="F128" s="12">
        <f t="shared" ref="F128:K128" si="68">F102</f>
        <v>15218.2</v>
      </c>
      <c r="G128" s="12">
        <f t="shared" si="68"/>
        <v>0</v>
      </c>
      <c r="H128" s="12">
        <f t="shared" si="68"/>
        <v>15218.2</v>
      </c>
      <c r="I128" s="12">
        <f t="shared" si="68"/>
        <v>0</v>
      </c>
      <c r="J128" s="12">
        <f t="shared" si="68"/>
        <v>0</v>
      </c>
      <c r="K128" s="12">
        <f t="shared" si="68"/>
        <v>0</v>
      </c>
      <c r="L128" s="148"/>
      <c r="M128" s="146"/>
    </row>
    <row r="129" spans="1:13" ht="22.5" x14ac:dyDescent="0.2">
      <c r="A129" s="146"/>
      <c r="B129" s="147"/>
      <c r="C129" s="146"/>
      <c r="D129" s="14" t="s">
        <v>91</v>
      </c>
      <c r="E129" s="59">
        <v>0</v>
      </c>
      <c r="F129" s="59">
        <v>0</v>
      </c>
      <c r="G129" s="59">
        <v>0</v>
      </c>
      <c r="H129" s="59">
        <v>0</v>
      </c>
      <c r="I129" s="59">
        <v>0</v>
      </c>
      <c r="J129" s="59">
        <v>0</v>
      </c>
      <c r="K129" s="59">
        <v>0</v>
      </c>
      <c r="L129" s="148"/>
      <c r="M129" s="146"/>
    </row>
    <row r="130" spans="1:13" x14ac:dyDescent="0.2">
      <c r="A130" s="146"/>
      <c r="B130" s="147" t="s">
        <v>194</v>
      </c>
      <c r="C130" s="146"/>
      <c r="D130" s="14" t="s">
        <v>131</v>
      </c>
      <c r="E130" s="15">
        <f>SUM(E131:E134)</f>
        <v>192689.30000000002</v>
      </c>
      <c r="F130" s="15">
        <f t="shared" ref="F130:K130" si="69">SUM(F131:F134)</f>
        <v>1040956.5</v>
      </c>
      <c r="G130" s="15">
        <f t="shared" si="69"/>
        <v>196102.3</v>
      </c>
      <c r="H130" s="15">
        <f t="shared" si="69"/>
        <v>229841.2</v>
      </c>
      <c r="I130" s="15">
        <f t="shared" si="69"/>
        <v>245823</v>
      </c>
      <c r="J130" s="15">
        <f t="shared" si="69"/>
        <v>184595</v>
      </c>
      <c r="K130" s="15">
        <f t="shared" si="69"/>
        <v>184595</v>
      </c>
      <c r="L130" s="148"/>
      <c r="M130" s="146"/>
    </row>
    <row r="131" spans="1:13" ht="22.5" x14ac:dyDescent="0.2">
      <c r="A131" s="146"/>
      <c r="B131" s="147"/>
      <c r="C131" s="146"/>
      <c r="D131" s="14" t="s">
        <v>90</v>
      </c>
      <c r="E131" s="12">
        <f t="shared" ref="E131:K134" si="70">E126+E53</f>
        <v>168260.6</v>
      </c>
      <c r="F131" s="12">
        <f t="shared" si="70"/>
        <v>957873.57000000007</v>
      </c>
      <c r="G131" s="12">
        <f t="shared" si="70"/>
        <v>188361.3</v>
      </c>
      <c r="H131" s="12">
        <f t="shared" si="70"/>
        <v>194111.27</v>
      </c>
      <c r="I131" s="12">
        <f t="shared" si="70"/>
        <v>206211</v>
      </c>
      <c r="J131" s="12">
        <f t="shared" si="70"/>
        <v>184595</v>
      </c>
      <c r="K131" s="12">
        <f t="shared" si="70"/>
        <v>184595</v>
      </c>
      <c r="L131" s="148"/>
      <c r="M131" s="146"/>
    </row>
    <row r="132" spans="1:13" ht="22.5" x14ac:dyDescent="0.2">
      <c r="A132" s="146"/>
      <c r="B132" s="147"/>
      <c r="C132" s="146"/>
      <c r="D132" s="14" t="s">
        <v>10</v>
      </c>
      <c r="E132" s="12">
        <f t="shared" si="70"/>
        <v>19577.7</v>
      </c>
      <c r="F132" s="12">
        <f t="shared" si="70"/>
        <v>67864.73</v>
      </c>
      <c r="G132" s="12">
        <f t="shared" si="70"/>
        <v>7741</v>
      </c>
      <c r="H132" s="12">
        <f t="shared" si="70"/>
        <v>20511.73</v>
      </c>
      <c r="I132" s="12">
        <f t="shared" si="70"/>
        <v>39612</v>
      </c>
      <c r="J132" s="12">
        <f t="shared" si="70"/>
        <v>0</v>
      </c>
      <c r="K132" s="12">
        <f t="shared" si="70"/>
        <v>0</v>
      </c>
      <c r="L132" s="148"/>
      <c r="M132" s="146"/>
    </row>
    <row r="133" spans="1:13" ht="33.75" x14ac:dyDescent="0.2">
      <c r="A133" s="146"/>
      <c r="B133" s="147"/>
      <c r="C133" s="146"/>
      <c r="D133" s="14" t="s">
        <v>120</v>
      </c>
      <c r="E133" s="12">
        <f t="shared" si="70"/>
        <v>4851</v>
      </c>
      <c r="F133" s="12">
        <f t="shared" si="70"/>
        <v>15218.2</v>
      </c>
      <c r="G133" s="12">
        <f t="shared" si="70"/>
        <v>0</v>
      </c>
      <c r="H133" s="12">
        <f t="shared" si="70"/>
        <v>15218.2</v>
      </c>
      <c r="I133" s="12">
        <f t="shared" si="70"/>
        <v>0</v>
      </c>
      <c r="J133" s="12">
        <f t="shared" si="70"/>
        <v>0</v>
      </c>
      <c r="K133" s="12">
        <f t="shared" si="70"/>
        <v>0</v>
      </c>
      <c r="L133" s="148"/>
      <c r="M133" s="146"/>
    </row>
    <row r="134" spans="1:13" ht="22.5" x14ac:dyDescent="0.2">
      <c r="A134" s="146"/>
      <c r="B134" s="147"/>
      <c r="C134" s="146"/>
      <c r="D134" s="14" t="s">
        <v>91</v>
      </c>
      <c r="E134" s="12">
        <f t="shared" si="70"/>
        <v>0</v>
      </c>
      <c r="F134" s="12">
        <f t="shared" si="70"/>
        <v>0</v>
      </c>
      <c r="G134" s="12">
        <f t="shared" si="70"/>
        <v>0</v>
      </c>
      <c r="H134" s="12">
        <f t="shared" si="70"/>
        <v>0</v>
      </c>
      <c r="I134" s="12">
        <f t="shared" si="70"/>
        <v>0</v>
      </c>
      <c r="J134" s="12">
        <f t="shared" si="70"/>
        <v>0</v>
      </c>
      <c r="K134" s="12">
        <f t="shared" si="70"/>
        <v>0</v>
      </c>
      <c r="L134" s="148"/>
      <c r="M134" s="146"/>
    </row>
  </sheetData>
  <mergeCells count="209">
    <mergeCell ref="A121:A124"/>
    <mergeCell ref="B121:B124"/>
    <mergeCell ref="C121:C124"/>
    <mergeCell ref="L121:L124"/>
    <mergeCell ref="A125:A129"/>
    <mergeCell ref="B125:B129"/>
    <mergeCell ref="C125:C129"/>
    <mergeCell ref="L125:L129"/>
    <mergeCell ref="M125:M129"/>
    <mergeCell ref="A114:A116"/>
    <mergeCell ref="B114:B116"/>
    <mergeCell ref="C114:C116"/>
    <mergeCell ref="L114:L116"/>
    <mergeCell ref="M114:M116"/>
    <mergeCell ref="A117:A120"/>
    <mergeCell ref="B117:B120"/>
    <mergeCell ref="C117:C120"/>
    <mergeCell ref="L117:L120"/>
    <mergeCell ref="M117:M120"/>
    <mergeCell ref="A90:A92"/>
    <mergeCell ref="B90:B92"/>
    <mergeCell ref="C90:C92"/>
    <mergeCell ref="L90:L92"/>
    <mergeCell ref="M90:M92"/>
    <mergeCell ref="A93:A95"/>
    <mergeCell ref="B93:B95"/>
    <mergeCell ref="C93:C95"/>
    <mergeCell ref="M76:M77"/>
    <mergeCell ref="L93:L95"/>
    <mergeCell ref="M93:M95"/>
    <mergeCell ref="A84:A85"/>
    <mergeCell ref="B84:B85"/>
    <mergeCell ref="C84:C85"/>
    <mergeCell ref="L84:L85"/>
    <mergeCell ref="M84:M85"/>
    <mergeCell ref="A86:A89"/>
    <mergeCell ref="B86:B89"/>
    <mergeCell ref="C86:C89"/>
    <mergeCell ref="L86:L89"/>
    <mergeCell ref="M86:M89"/>
    <mergeCell ref="A80:A81"/>
    <mergeCell ref="B80:B81"/>
    <mergeCell ref="C80:C81"/>
    <mergeCell ref="L80:L81"/>
    <mergeCell ref="M80:M81"/>
    <mergeCell ref="A82:A83"/>
    <mergeCell ref="B82:B83"/>
    <mergeCell ref="C82:C83"/>
    <mergeCell ref="L82:L83"/>
    <mergeCell ref="A61:A63"/>
    <mergeCell ref="B61:B63"/>
    <mergeCell ref="C61:C63"/>
    <mergeCell ref="L61:L63"/>
    <mergeCell ref="M61:M63"/>
    <mergeCell ref="M72:M73"/>
    <mergeCell ref="A74:A75"/>
    <mergeCell ref="B74:B75"/>
    <mergeCell ref="C74:C75"/>
    <mergeCell ref="L74:L75"/>
    <mergeCell ref="M74:M75"/>
    <mergeCell ref="A64:A65"/>
    <mergeCell ref="B64:B65"/>
    <mergeCell ref="C64:C65"/>
    <mergeCell ref="L64:L65"/>
    <mergeCell ref="M64:M65"/>
    <mergeCell ref="A66:A67"/>
    <mergeCell ref="B66:B67"/>
    <mergeCell ref="C66:C67"/>
    <mergeCell ref="L66:L67"/>
    <mergeCell ref="M66:M67"/>
    <mergeCell ref="M82:M83"/>
    <mergeCell ref="A49:A51"/>
    <mergeCell ref="B49:B51"/>
    <mergeCell ref="C49:C51"/>
    <mergeCell ref="L49:L51"/>
    <mergeCell ref="M49:M51"/>
    <mergeCell ref="A58:A60"/>
    <mergeCell ref="B58:B60"/>
    <mergeCell ref="C58:C60"/>
    <mergeCell ref="L58:L60"/>
    <mergeCell ref="M58:M60"/>
    <mergeCell ref="B57:M57"/>
    <mergeCell ref="A68:A69"/>
    <mergeCell ref="B68:B69"/>
    <mergeCell ref="C68:C69"/>
    <mergeCell ref="L68:L69"/>
    <mergeCell ref="M68:M69"/>
    <mergeCell ref="A70:A71"/>
    <mergeCell ref="B70:B71"/>
    <mergeCell ref="C70:C71"/>
    <mergeCell ref="L70:L71"/>
    <mergeCell ref="M43:M45"/>
    <mergeCell ref="A36:A37"/>
    <mergeCell ref="B36:B37"/>
    <mergeCell ref="C36:C37"/>
    <mergeCell ref="A46:A48"/>
    <mergeCell ref="B46:B48"/>
    <mergeCell ref="C46:C48"/>
    <mergeCell ref="L46:L48"/>
    <mergeCell ref="M46:M48"/>
    <mergeCell ref="L36:L37"/>
    <mergeCell ref="M36:M37"/>
    <mergeCell ref="A38:A39"/>
    <mergeCell ref="B38:B39"/>
    <mergeCell ref="C38:C39"/>
    <mergeCell ref="L38:L39"/>
    <mergeCell ref="M38:M39"/>
    <mergeCell ref="A43:A45"/>
    <mergeCell ref="A40:A42"/>
    <mergeCell ref="B40:B42"/>
    <mergeCell ref="C40:C42"/>
    <mergeCell ref="L40:L42"/>
    <mergeCell ref="M40:M42"/>
    <mergeCell ref="B24:B26"/>
    <mergeCell ref="C24:C26"/>
    <mergeCell ref="E24:K26"/>
    <mergeCell ref="L24:L26"/>
    <mergeCell ref="M24:M26"/>
    <mergeCell ref="A27:A29"/>
    <mergeCell ref="B27:B29"/>
    <mergeCell ref="C27:C29"/>
    <mergeCell ref="L27:L29"/>
    <mergeCell ref="M27:M29"/>
    <mergeCell ref="M70:M71"/>
    <mergeCell ref="A72:A73"/>
    <mergeCell ref="B72:B73"/>
    <mergeCell ref="C72:C73"/>
    <mergeCell ref="L72:L73"/>
    <mergeCell ref="A78:A79"/>
    <mergeCell ref="B78:B79"/>
    <mergeCell ref="C78:C79"/>
    <mergeCell ref="L78:L79"/>
    <mergeCell ref="M78:M79"/>
    <mergeCell ref="A76:A77"/>
    <mergeCell ref="B76:B77"/>
    <mergeCell ref="C76:C77"/>
    <mergeCell ref="L76:L77"/>
    <mergeCell ref="B21:B23"/>
    <mergeCell ref="C21:C23"/>
    <mergeCell ref="E21:K23"/>
    <mergeCell ref="L21:L23"/>
    <mergeCell ref="M21:M23"/>
    <mergeCell ref="A30:A32"/>
    <mergeCell ref="A52:A56"/>
    <mergeCell ref="B52:B56"/>
    <mergeCell ref="C52:C56"/>
    <mergeCell ref="L52:L56"/>
    <mergeCell ref="M52:M56"/>
    <mergeCell ref="B30:B32"/>
    <mergeCell ref="C30:C32"/>
    <mergeCell ref="L30:L32"/>
    <mergeCell ref="M30:M32"/>
    <mergeCell ref="A33:A35"/>
    <mergeCell ref="B33:B35"/>
    <mergeCell ref="C33:C35"/>
    <mergeCell ref="L33:L35"/>
    <mergeCell ref="M33:M35"/>
    <mergeCell ref="B43:B45"/>
    <mergeCell ref="C43:C45"/>
    <mergeCell ref="L43:L45"/>
    <mergeCell ref="A24:A26"/>
    <mergeCell ref="B96:B98"/>
    <mergeCell ref="C96:C98"/>
    <mergeCell ref="A99:A102"/>
    <mergeCell ref="B99:B102"/>
    <mergeCell ref="C99:C102"/>
    <mergeCell ref="A103:A105"/>
    <mergeCell ref="B103:B105"/>
    <mergeCell ref="C103:C105"/>
    <mergeCell ref="A11:L11"/>
    <mergeCell ref="A13:M13"/>
    <mergeCell ref="A14:A15"/>
    <mergeCell ref="D14:D15"/>
    <mergeCell ref="E14:E15"/>
    <mergeCell ref="G14:K14"/>
    <mergeCell ref="L14:L15"/>
    <mergeCell ref="M14:M15"/>
    <mergeCell ref="A18:A20"/>
    <mergeCell ref="B18:B20"/>
    <mergeCell ref="C18:C20"/>
    <mergeCell ref="E18:K20"/>
    <mergeCell ref="L18:L20"/>
    <mergeCell ref="M18:M20"/>
    <mergeCell ref="B17:M17"/>
    <mergeCell ref="A21:A23"/>
    <mergeCell ref="A130:A134"/>
    <mergeCell ref="B130:B134"/>
    <mergeCell ref="C130:C134"/>
    <mergeCell ref="L130:L134"/>
    <mergeCell ref="M130:M134"/>
    <mergeCell ref="B14:B15"/>
    <mergeCell ref="A106:A110"/>
    <mergeCell ref="B106:B110"/>
    <mergeCell ref="C106:C110"/>
    <mergeCell ref="A111:A113"/>
    <mergeCell ref="B111:B113"/>
    <mergeCell ref="C111:C113"/>
    <mergeCell ref="L96:L98"/>
    <mergeCell ref="M96:M98"/>
    <mergeCell ref="L99:L102"/>
    <mergeCell ref="M99:M102"/>
    <mergeCell ref="L103:L105"/>
    <mergeCell ref="M103:M105"/>
    <mergeCell ref="M106:M110"/>
    <mergeCell ref="L107:L108"/>
    <mergeCell ref="L109:L110"/>
    <mergeCell ref="L111:L113"/>
    <mergeCell ref="M111:M113"/>
    <mergeCell ref="A96:A98"/>
  </mergeCells>
  <phoneticPr fontId="0" type="noConversion"/>
  <pageMargins left="0" right="0" top="0" bottom="0" header="0.51181102362204722" footer="0.51181102362204722"/>
  <pageSetup paperSize="9" scale="80" fitToHeight="100" orientation="landscape" r:id="rId1"/>
  <headerFooter alignWithMargins="0"/>
  <rowBreaks count="1" manualBreakCount="1">
    <brk id="3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Паспорт программы</vt:lpstr>
      <vt:lpstr>Приложение 1 </vt:lpstr>
      <vt:lpstr>Приложение 2</vt:lpstr>
      <vt:lpstr>Приложение 3</vt:lpstr>
      <vt:lpstr>Приложение 4</vt:lpstr>
      <vt:lpstr>'Паспорт программы'!Область_печати</vt:lpstr>
      <vt:lpstr>'Приложение 1 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2020-08-19T11:42:35Z</cp:lastPrinted>
  <dcterms:created xsi:type="dcterms:W3CDTF">1996-10-08T23:32:33Z</dcterms:created>
  <dcterms:modified xsi:type="dcterms:W3CDTF">2020-09-08T06:46:33Z</dcterms:modified>
</cp:coreProperties>
</file>