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19275" windowHeight="7695" tabRatio="561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2'!$A$1:$K$35</definedName>
    <definedName name="_xlnm.Print_Area" localSheetId="3">'Приложение 3'!$A$1:$K$88</definedName>
    <definedName name="_xlnm.Print_Area" localSheetId="4">'Приложение 4'!$A$1:$M$129</definedName>
  </definedNames>
  <calcPr calcId="145621"/>
</workbook>
</file>

<file path=xl/calcChain.xml><?xml version="1.0" encoding="utf-8"?>
<calcChain xmlns="http://schemas.openxmlformats.org/spreadsheetml/2006/main">
  <c r="G59" i="23" l="1"/>
  <c r="H77" i="2"/>
  <c r="K88" i="2" l="1"/>
  <c r="J88" i="2"/>
  <c r="I88" i="2"/>
  <c r="H88" i="2"/>
  <c r="G88" i="2"/>
  <c r="E87" i="2"/>
  <c r="K87" i="2" l="1"/>
  <c r="J87" i="2"/>
  <c r="I87" i="2"/>
  <c r="H87" i="2"/>
  <c r="G87" i="2"/>
  <c r="E88" i="2"/>
  <c r="I109" i="2" l="1"/>
  <c r="I108" i="2"/>
  <c r="H109" i="2"/>
  <c r="H108" i="2"/>
  <c r="H82" i="23" l="1"/>
  <c r="H81" i="23"/>
  <c r="H80" i="23"/>
  <c r="G82" i="23"/>
  <c r="G81" i="23"/>
  <c r="G80" i="23"/>
  <c r="H79" i="23" l="1"/>
  <c r="H37" i="2"/>
  <c r="H69" i="2" l="1"/>
  <c r="G55" i="23" s="1"/>
  <c r="H65" i="2"/>
  <c r="G51" i="23" s="1"/>
  <c r="E99" i="2" l="1"/>
  <c r="E98" i="2"/>
  <c r="E97" i="2"/>
  <c r="F55" i="23" l="1"/>
  <c r="E55" i="23" s="1"/>
  <c r="E54" i="23" s="1"/>
  <c r="J54" i="23"/>
  <c r="I54" i="23"/>
  <c r="H54" i="23"/>
  <c r="G54" i="23"/>
  <c r="E53" i="23"/>
  <c r="E52" i="23" s="1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7" i="23"/>
  <c r="E57" i="23" s="1"/>
  <c r="E56" i="23" s="1"/>
  <c r="J56" i="23"/>
  <c r="I56" i="23"/>
  <c r="H56" i="23"/>
  <c r="G56" i="23"/>
  <c r="F63" i="23"/>
  <c r="E63" i="23" s="1"/>
  <c r="E62" i="23" s="1"/>
  <c r="J62" i="23"/>
  <c r="I62" i="23"/>
  <c r="H62" i="23"/>
  <c r="G62" i="23"/>
  <c r="E61" i="23"/>
  <c r="E60" i="23" s="1"/>
  <c r="J60" i="23"/>
  <c r="I60" i="23"/>
  <c r="H60" i="23"/>
  <c r="G60" i="23"/>
  <c r="F60" i="23"/>
  <c r="F59" i="23"/>
  <c r="F58" i="23" s="1"/>
  <c r="J58" i="23"/>
  <c r="I58" i="23"/>
  <c r="H58" i="23"/>
  <c r="G58" i="23"/>
  <c r="E65" i="23"/>
  <c r="E64" i="23" s="1"/>
  <c r="J64" i="23"/>
  <c r="I64" i="23"/>
  <c r="H64" i="23"/>
  <c r="G64" i="23"/>
  <c r="F64" i="23"/>
  <c r="E68" i="23"/>
  <c r="E67" i="23"/>
  <c r="J66" i="23"/>
  <c r="I66" i="23"/>
  <c r="H66" i="23"/>
  <c r="G66" i="23"/>
  <c r="F66" i="23"/>
  <c r="E85" i="23"/>
  <c r="E84" i="23"/>
  <c r="J83" i="23"/>
  <c r="I83" i="23"/>
  <c r="H83" i="23"/>
  <c r="G83" i="23"/>
  <c r="F83" i="23"/>
  <c r="E82" i="23"/>
  <c r="E81" i="23"/>
  <c r="E80" i="23"/>
  <c r="J79" i="23"/>
  <c r="I79" i="23"/>
  <c r="G79" i="23"/>
  <c r="F79" i="23"/>
  <c r="E78" i="23"/>
  <c r="E77" i="23"/>
  <c r="J76" i="23"/>
  <c r="I76" i="23"/>
  <c r="H76" i="23"/>
  <c r="G76" i="23"/>
  <c r="F76" i="23"/>
  <c r="E75" i="23"/>
  <c r="E74" i="23"/>
  <c r="J73" i="23"/>
  <c r="I73" i="23"/>
  <c r="H73" i="23"/>
  <c r="G73" i="23"/>
  <c r="F73" i="23"/>
  <c r="E88" i="23"/>
  <c r="E87" i="23"/>
  <c r="J86" i="23"/>
  <c r="I86" i="23"/>
  <c r="H86" i="23"/>
  <c r="G86" i="23"/>
  <c r="F86" i="23"/>
  <c r="F56" i="23" l="1"/>
  <c r="E86" i="23"/>
  <c r="E47" i="23"/>
  <c r="E51" i="23"/>
  <c r="F54" i="23"/>
  <c r="E66" i="23"/>
  <c r="E59" i="23"/>
  <c r="E58" i="23" s="1"/>
  <c r="E83" i="23"/>
  <c r="F62" i="23"/>
  <c r="E73" i="23"/>
  <c r="E76" i="23"/>
  <c r="E50" i="23"/>
  <c r="E79" i="23"/>
  <c r="E103" i="2"/>
  <c r="E100" i="2"/>
  <c r="E116" i="2"/>
  <c r="E115" i="2"/>
  <c r="E114" i="2"/>
  <c r="E89" i="2"/>
  <c r="E84" i="2"/>
  <c r="E83" i="2" s="1"/>
  <c r="E82" i="2" s="1"/>
  <c r="E80" i="2"/>
  <c r="E78" i="2"/>
  <c r="E76" i="2"/>
  <c r="E75" i="2"/>
  <c r="E74" i="2" s="1"/>
  <c r="E72" i="2"/>
  <c r="E71" i="2"/>
  <c r="E70" i="2" s="1"/>
  <c r="E68" i="2"/>
  <c r="E66" i="2"/>
  <c r="E64" i="2"/>
  <c r="E61" i="2"/>
  <c r="E60" i="2"/>
  <c r="E59" i="2"/>
  <c r="E49" i="2"/>
  <c r="E46" i="2"/>
  <c r="E45" i="2"/>
  <c r="E29" i="2" s="1"/>
  <c r="E53" i="2" s="1"/>
  <c r="E44" i="2"/>
  <c r="E40" i="2"/>
  <c r="E38" i="2"/>
  <c r="E36" i="2"/>
  <c r="E33" i="2"/>
  <c r="E30" i="2"/>
  <c r="E28" i="2"/>
  <c r="F118" i="2"/>
  <c r="F117" i="2"/>
  <c r="F114" i="2" s="1"/>
  <c r="K116" i="2"/>
  <c r="J116" i="2"/>
  <c r="I116" i="2"/>
  <c r="H116" i="2"/>
  <c r="G116" i="2"/>
  <c r="K115" i="2"/>
  <c r="J115" i="2"/>
  <c r="I115" i="2"/>
  <c r="H115" i="2"/>
  <c r="G115" i="2"/>
  <c r="F115" i="2"/>
  <c r="K114" i="2"/>
  <c r="J114" i="2"/>
  <c r="I114" i="2"/>
  <c r="H114" i="2"/>
  <c r="G114" i="2"/>
  <c r="E121" i="2" l="1"/>
  <c r="E120" i="2"/>
  <c r="E54" i="2"/>
  <c r="E52" i="2" s="1"/>
  <c r="E113" i="2"/>
  <c r="F116" i="2"/>
  <c r="E43" i="2"/>
  <c r="I113" i="2"/>
  <c r="G113" i="2"/>
  <c r="K113" i="2"/>
  <c r="E86" i="2"/>
  <c r="E58" i="2"/>
  <c r="H113" i="2"/>
  <c r="F113" i="2"/>
  <c r="J113" i="2"/>
  <c r="E27" i="2"/>
  <c r="H106" i="2" l="1"/>
  <c r="I106" i="2"/>
  <c r="K97" i="2" l="1"/>
  <c r="J97" i="2"/>
  <c r="I97" i="2"/>
  <c r="H97" i="2"/>
  <c r="G97" i="2"/>
  <c r="F107" i="2"/>
  <c r="G106" i="2"/>
  <c r="K99" i="2"/>
  <c r="K122" i="2" s="1"/>
  <c r="J99" i="2"/>
  <c r="J122" i="2" s="1"/>
  <c r="I99" i="2"/>
  <c r="I122" i="2" s="1"/>
  <c r="H99" i="2"/>
  <c r="H122" i="2" s="1"/>
  <c r="G99" i="2"/>
  <c r="G122" i="2" s="1"/>
  <c r="E122" i="2"/>
  <c r="K98" i="2"/>
  <c r="J98" i="2"/>
  <c r="I98" i="2"/>
  <c r="H98" i="2"/>
  <c r="G98" i="2"/>
  <c r="F99" i="2" l="1"/>
  <c r="F98" i="2"/>
  <c r="F122" i="2"/>
  <c r="F97" i="2"/>
  <c r="G34" i="2"/>
  <c r="F27" i="23" s="1"/>
  <c r="G37" i="2"/>
  <c r="G35" i="2"/>
  <c r="F28" i="23" s="1"/>
  <c r="F26" i="23" l="1"/>
  <c r="E26" i="23" s="1"/>
  <c r="G65" i="2" l="1"/>
  <c r="G69" i="2"/>
  <c r="F30" i="23" l="1"/>
  <c r="F29" i="23" s="1"/>
  <c r="J30" i="23"/>
  <c r="J29" i="23" s="1"/>
  <c r="I30" i="23"/>
  <c r="I29" i="23" s="1"/>
  <c r="H30" i="23"/>
  <c r="H29" i="23" s="1"/>
  <c r="G30" i="23"/>
  <c r="G29" i="23" s="1"/>
  <c r="I64" i="2" l="1"/>
  <c r="J64" i="2"/>
  <c r="F56" i="2" l="1"/>
  <c r="F55" i="2"/>
  <c r="F51" i="2"/>
  <c r="F50" i="2"/>
  <c r="F48" i="2"/>
  <c r="F47" i="2"/>
  <c r="F42" i="2"/>
  <c r="F41" i="2"/>
  <c r="F39" i="2"/>
  <c r="F37" i="2"/>
  <c r="E30" i="23" s="1"/>
  <c r="E29" i="23" s="1"/>
  <c r="F35" i="2"/>
  <c r="E28" i="23" s="1"/>
  <c r="F34" i="2"/>
  <c r="E27" i="23" s="1"/>
  <c r="F32" i="2"/>
  <c r="F31" i="2"/>
  <c r="K49" i="2" l="1"/>
  <c r="J49" i="2"/>
  <c r="I49" i="2"/>
  <c r="H49" i="2"/>
  <c r="G49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0" i="2"/>
  <c r="J40" i="2"/>
  <c r="I40" i="2"/>
  <c r="H40" i="2"/>
  <c r="G40" i="2"/>
  <c r="K38" i="2"/>
  <c r="J38" i="2"/>
  <c r="I38" i="2"/>
  <c r="H38" i="2"/>
  <c r="G38" i="2"/>
  <c r="K36" i="2"/>
  <c r="J36" i="2"/>
  <c r="I36" i="2"/>
  <c r="H36" i="2"/>
  <c r="G36" i="2"/>
  <c r="K33" i="2"/>
  <c r="J33" i="2"/>
  <c r="I33" i="2"/>
  <c r="H33" i="2"/>
  <c r="G33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J54" i="2" l="1"/>
  <c r="J43" i="2"/>
  <c r="F44" i="2"/>
  <c r="K27" i="2"/>
  <c r="I54" i="2"/>
  <c r="H53" i="2"/>
  <c r="K53" i="2"/>
  <c r="F28" i="2"/>
  <c r="J53" i="2"/>
  <c r="J52" i="2" s="1"/>
  <c r="H54" i="2"/>
  <c r="F38" i="2"/>
  <c r="F45" i="2"/>
  <c r="F30" i="2"/>
  <c r="F40" i="2"/>
  <c r="F46" i="2"/>
  <c r="F33" i="2"/>
  <c r="G43" i="2"/>
  <c r="F49" i="2"/>
  <c r="G27" i="2"/>
  <c r="F36" i="2"/>
  <c r="G53" i="2"/>
  <c r="F29" i="2"/>
  <c r="K43" i="2"/>
  <c r="K54" i="2"/>
  <c r="J27" i="2"/>
  <c r="I43" i="2"/>
  <c r="I27" i="2"/>
  <c r="I53" i="2"/>
  <c r="H27" i="2"/>
  <c r="H43" i="2"/>
  <c r="G54" i="2"/>
  <c r="F54" i="2" l="1"/>
  <c r="H52" i="2"/>
  <c r="I52" i="2"/>
  <c r="F53" i="2"/>
  <c r="F43" i="2"/>
  <c r="K52" i="2"/>
  <c r="F27" i="2"/>
  <c r="G52" i="2"/>
  <c r="K128" i="2"/>
  <c r="J128" i="2"/>
  <c r="I128" i="2"/>
  <c r="H128" i="2"/>
  <c r="G128" i="2"/>
  <c r="E128" i="2"/>
  <c r="F112" i="2"/>
  <c r="F111" i="2"/>
  <c r="K110" i="2"/>
  <c r="J110" i="2"/>
  <c r="I110" i="2"/>
  <c r="H110" i="2"/>
  <c r="G110" i="2"/>
  <c r="E110" i="2"/>
  <c r="F109" i="2"/>
  <c r="F108" i="2"/>
  <c r="K106" i="2"/>
  <c r="J106" i="2"/>
  <c r="E106" i="2"/>
  <c r="F105" i="2"/>
  <c r="F104" i="2"/>
  <c r="K103" i="2"/>
  <c r="J103" i="2"/>
  <c r="I103" i="2"/>
  <c r="H103" i="2"/>
  <c r="G103" i="2"/>
  <c r="F102" i="2"/>
  <c r="F101" i="2"/>
  <c r="K100" i="2"/>
  <c r="J100" i="2"/>
  <c r="I100" i="2"/>
  <c r="H100" i="2"/>
  <c r="G100" i="2"/>
  <c r="K127" i="2"/>
  <c r="J127" i="2"/>
  <c r="I127" i="2"/>
  <c r="H127" i="2"/>
  <c r="G127" i="2"/>
  <c r="E127" i="2"/>
  <c r="F91" i="2"/>
  <c r="F88" i="2" s="1"/>
  <c r="F90" i="2"/>
  <c r="F87" i="2" s="1"/>
  <c r="K89" i="2"/>
  <c r="J89" i="2"/>
  <c r="I89" i="2"/>
  <c r="H89" i="2"/>
  <c r="G89" i="2"/>
  <c r="K121" i="2"/>
  <c r="J121" i="2"/>
  <c r="I121" i="2"/>
  <c r="H121" i="2"/>
  <c r="G121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H83" i="2" s="1"/>
  <c r="H82" i="2" s="1"/>
  <c r="G84" i="2"/>
  <c r="G83" i="2" s="1"/>
  <c r="G82" i="2" s="1"/>
  <c r="G81" i="2"/>
  <c r="K80" i="2"/>
  <c r="J80" i="2"/>
  <c r="I80" i="2"/>
  <c r="H80" i="2"/>
  <c r="F79" i="2"/>
  <c r="F78" i="2" s="1"/>
  <c r="K78" i="2"/>
  <c r="J78" i="2"/>
  <c r="I78" i="2"/>
  <c r="H78" i="2"/>
  <c r="G78" i="2"/>
  <c r="G77" i="2"/>
  <c r="K76" i="2"/>
  <c r="J76" i="2"/>
  <c r="I76" i="2"/>
  <c r="H76" i="2"/>
  <c r="K75" i="2"/>
  <c r="K74" i="2" s="1"/>
  <c r="J75" i="2"/>
  <c r="J74" i="2" s="1"/>
  <c r="I75" i="2"/>
  <c r="I74" i="2" s="1"/>
  <c r="H75" i="2"/>
  <c r="H74" i="2" s="1"/>
  <c r="G73" i="2"/>
  <c r="F73" i="2" s="1"/>
  <c r="K72" i="2"/>
  <c r="J72" i="2"/>
  <c r="I72" i="2"/>
  <c r="H72" i="2"/>
  <c r="K71" i="2"/>
  <c r="K70" i="2" s="1"/>
  <c r="J71" i="2"/>
  <c r="J70" i="2" s="1"/>
  <c r="I71" i="2"/>
  <c r="I70" i="2" s="1"/>
  <c r="H71" i="2"/>
  <c r="H70" i="2" s="1"/>
  <c r="F69" i="2"/>
  <c r="K68" i="2"/>
  <c r="J68" i="2"/>
  <c r="I68" i="2"/>
  <c r="H68" i="2"/>
  <c r="G68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F128" i="2"/>
  <c r="J120" i="2" l="1"/>
  <c r="J125" i="2" s="1"/>
  <c r="K120" i="2"/>
  <c r="H120" i="2"/>
  <c r="H125" i="2" s="1"/>
  <c r="I120" i="2"/>
  <c r="I125" i="2" s="1"/>
  <c r="F52" i="2"/>
  <c r="F106" i="2"/>
  <c r="F121" i="2"/>
  <c r="G71" i="2"/>
  <c r="G70" i="2" s="1"/>
  <c r="F81" i="2"/>
  <c r="F80" i="2" s="1"/>
  <c r="F68" i="2"/>
  <c r="G76" i="2"/>
  <c r="F77" i="2" s="1"/>
  <c r="F76" i="2" s="1"/>
  <c r="F127" i="2"/>
  <c r="F72" i="2"/>
  <c r="F71" i="2"/>
  <c r="F70" i="2" s="1"/>
  <c r="I58" i="2"/>
  <c r="G72" i="2"/>
  <c r="H96" i="2"/>
  <c r="J58" i="2"/>
  <c r="J86" i="2"/>
  <c r="H86" i="2"/>
  <c r="F64" i="2"/>
  <c r="H58" i="2"/>
  <c r="F86" i="2"/>
  <c r="K58" i="2"/>
  <c r="F110" i="2"/>
  <c r="E125" i="2"/>
  <c r="G86" i="2"/>
  <c r="K86" i="2"/>
  <c r="H126" i="2"/>
  <c r="E96" i="2"/>
  <c r="I96" i="2"/>
  <c r="F59" i="2"/>
  <c r="I126" i="2"/>
  <c r="J96" i="2"/>
  <c r="G96" i="2"/>
  <c r="K96" i="2"/>
  <c r="G80" i="2"/>
  <c r="G27" i="5"/>
  <c r="F100" i="2"/>
  <c r="F103" i="2"/>
  <c r="E126" i="2"/>
  <c r="F89" i="2"/>
  <c r="F61" i="2"/>
  <c r="G58" i="2"/>
  <c r="G75" i="2"/>
  <c r="I86" i="2"/>
  <c r="G126" i="2"/>
  <c r="H27" i="5"/>
  <c r="G26" i="5"/>
  <c r="E26" i="5"/>
  <c r="H26" i="5"/>
  <c r="D26" i="5"/>
  <c r="F26" i="5"/>
  <c r="D29" i="5"/>
  <c r="E29" i="5"/>
  <c r="F29" i="5"/>
  <c r="G29" i="5"/>
  <c r="H29" i="5"/>
  <c r="G120" i="2" l="1"/>
  <c r="F120" i="2" s="1"/>
  <c r="K119" i="2"/>
  <c r="D27" i="5"/>
  <c r="F27" i="5"/>
  <c r="G28" i="5"/>
  <c r="G25" i="5" s="1"/>
  <c r="J119" i="2"/>
  <c r="F96" i="2"/>
  <c r="F58" i="2"/>
  <c r="E27" i="5"/>
  <c r="K126" i="2"/>
  <c r="K125" i="2"/>
  <c r="H28" i="5"/>
  <c r="H25" i="5" s="1"/>
  <c r="I124" i="2"/>
  <c r="H124" i="2"/>
  <c r="I119" i="2"/>
  <c r="H119" i="2"/>
  <c r="E124" i="2"/>
  <c r="E119" i="2"/>
  <c r="F75" i="2"/>
  <c r="G74" i="2"/>
  <c r="J126" i="2"/>
  <c r="J124" i="2" s="1"/>
  <c r="I29" i="5"/>
  <c r="I26" i="5"/>
  <c r="K124" i="2" l="1"/>
  <c r="I27" i="5"/>
  <c r="G119" i="2"/>
  <c r="G125" i="2"/>
  <c r="G124" i="2" s="1"/>
  <c r="F74" i="2"/>
  <c r="F126" i="2"/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1" i="6" l="1"/>
  <c r="A32" i="6" s="1"/>
  <c r="A33" i="6" s="1"/>
  <c r="A34" i="6" s="1"/>
  <c r="A35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19" i="2" l="1"/>
  <c r="F125" i="2"/>
  <c r="F124" i="2" s="1"/>
</calcChain>
</file>

<file path=xl/sharedStrings.xml><?xml version="1.0" encoding="utf-8"?>
<sst xmlns="http://schemas.openxmlformats.org/spreadsheetml/2006/main" count="633" uniqueCount="216">
  <si>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</si>
  <si>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</si>
  <si>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</si>
  <si>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</si>
  <si>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</si>
  <si>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</si>
  <si>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</si>
  <si>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</si>
  <si>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</si>
  <si>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</si>
  <si>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</si>
  <si>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</si>
  <si>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</si>
  <si>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</si>
  <si>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</si>
  <si>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</si>
  <si>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</si>
  <si>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</si>
  <si>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</si>
  <si>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</si>
  <si>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</si>
  <si>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</si>
  <si>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</si>
  <si>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</si>
  <si>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</si>
  <si>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</si>
  <si>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</si>
  <si>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</si>
  <si>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</si>
  <si>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</si>
  <si>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</si>
  <si>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</si>
  <si>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</si>
  <si>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</si>
  <si>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</si>
  <si>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</si>
  <si>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</si>
  <si>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</si>
  <si>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</si>
  <si>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</si>
  <si>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</si>
  <si>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</si>
  <si>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</si>
  <si>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</si>
  <si>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</si>
  <si>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</si>
  <si>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</si>
  <si>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</si>
  <si>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</si>
  <si>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</si>
  <si>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</si>
  <si>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</si>
  <si>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</si>
  <si>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</si>
  <si>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</si>
  <si>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</si>
  <si>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</si>
  <si>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</si>
  <si>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</si>
  <si>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</si>
  <si>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</si>
  <si>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</si>
  <si>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</si>
  <si>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</si>
  <si>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</si>
  <si>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</si>
  <si>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</si>
  <si>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</si>
  <si>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</si>
  <si>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</si>
  <si>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</si>
  <si>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</si>
  <si>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</si>
  <si>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</si>
  <si>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</si>
  <si>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</si>
  <si>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</si>
  <si>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</si>
  <si>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</si>
  <si>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</si>
  <si>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</si>
  <si>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</si>
  <si>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</si>
  <si>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</si>
  <si>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</si>
  <si>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</si>
  <si>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</si>
  <si>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</si>
  <si>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</si>
  <si>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</si>
  <si>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</si>
  <si>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</si>
  <si>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</si>
  <si>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</si>
  <si>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</si>
  <si>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</si>
  <si>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</si>
  <si>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</si>
  <si>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</si>
  <si>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</si>
  <si>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</si>
  <si>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</si>
  <si>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</si>
  <si>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</si>
  <si>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</si>
  <si>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</si>
  <si>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</si>
  <si>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</si>
  <si>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</si>
  <si>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</si>
  <si>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</si>
  <si>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</si>
  <si>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</si>
  <si>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</si>
  <si>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</si>
  <si>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</si>
  <si>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</si>
  <si>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</si>
  <si>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</si>
  <si>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</si>
  <si>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</si>
  <si>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</si>
  <si>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</si>
  <si>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</si>
  <si>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</si>
  <si>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</si>
  <si>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</si>
  <si>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</si>
  <si>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</si>
  <si>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</si>
  <si>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</si>
  <si>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</si>
  <si>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</si>
  <si>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</si>
  <si>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</si>
  <si>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</si>
  <si>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</si>
  <si>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</si>
  <si>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</si>
  <si>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</si>
  <si>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</si>
  <si>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</si>
  <si>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</si>
  <si>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</si>
  <si>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</si>
  <si>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</si>
  <si>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</si>
  <si>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</si>
  <si>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</si>
  <si>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</si>
  <si>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</si>
  <si>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</si>
  <si>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</si>
  <si>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</si>
  <si>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</si>
  <si>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</si>
  <si>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</si>
  <si>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</si>
  <si>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</si>
  <si>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</si>
  <si>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</si>
  <si>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</si>
  <si>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</si>
  <si>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</si>
  <si>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</si>
  <si>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</si>
  <si>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</si>
  <si>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</si>
  <si>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</si>
  <si>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</si>
  <si>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</si>
  <si>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</si>
  <si>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</si>
  <si>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</si>
  <si>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</si>
  <si>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</si>
  <si>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</si>
  <si>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</si>
  <si>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</si>
  <si>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</si>
  <si>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03.02.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</si>
  <si>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</si>
  <si>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</si>
  <si>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</si>
  <si>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</si>
  <si>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</si>
  <si>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</si>
  <si>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</si>
  <si>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</si>
  <si>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</si>
  <si>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</si>
  <si>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</si>
  <si>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</si>
  <si>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от 31.10.2019г.  № 2296</t>
  </si>
  <si>
    <t>Приложение №2 к муниципальной программе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</si>
  <si>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</si>
  <si>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</si>
  <si>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</si>
  <si>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</si>
  <si>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</si>
  <si>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</si>
  <si>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</si>
  <si>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</si>
  <si>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</si>
  <si>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</si>
  <si>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</si>
  <si>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</si>
  <si>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</si>
  <si>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</si>
  <si>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</si>
  <si>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</si>
  <si>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</si>
  <si>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</si>
  <si>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</si>
  <si>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</si>
  <si>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от 15.04.2021  № 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</si>
</sst>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16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7" xfId="0" applyFont="1" applyFill="1" applyBorder="1" applyAlignment="1">
      <alignment horizontal="justify" vertical="top" wrapText="1"/>
    </xf>
    <xf numFmtId="0" fontId="12" fillId="2" borderId="5" xfId="0" applyFont="1" applyFill="1" applyBorder="1" applyAlignment="1">
      <alignment horizontal="justify" vertical="top" wrapText="1"/>
    </xf>
    <xf numFmtId="0" fontId="12" fillId="2" borderId="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164" fontId="12" fillId="2" borderId="0" xfId="0" applyNumberFormat="1" applyFont="1" applyFill="1"/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 applyAlignment="1"/>
    <xf numFmtId="0" fontId="12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F6" sqref="F6"/>
    </sheetView>
  </sheetViews>
  <sheetFormatPr defaultColWidth="9.140625" defaultRowHeight="15.75" x14ac:dyDescent="0.25"/>
  <cols>
    <col min="1" max="1" width="42.7109375" style="50" customWidth="1"/>
    <col min="2" max="2" width="24.140625" style="50" customWidth="1"/>
    <col min="3" max="3" width="24.5703125" style="50" customWidth="1"/>
    <col min="4" max="4" width="25.85546875" style="50" customWidth="1"/>
    <col min="5" max="5" width="25.140625" style="50" customWidth="1"/>
    <col min="6" max="6" width="25.85546875" style="50" customWidth="1"/>
    <col min="7" max="7" width="25.7109375" style="50" customWidth="1"/>
    <col min="8" max="16384" width="9.140625" style="50"/>
  </cols>
  <sheetData>
    <row r="1" spans="1:9" x14ac:dyDescent="0.25">
      <c r="F1" s="51" t="s">
        <v>207</v>
      </c>
      <c r="G1" s="52"/>
      <c r="H1" s="52"/>
      <c r="I1" s="52"/>
    </row>
    <row r="2" spans="1:9" x14ac:dyDescent="0.25">
      <c r="F2" s="53" t="s">
        <v>139</v>
      </c>
      <c r="G2" s="52"/>
      <c r="H2" s="52"/>
      <c r="I2" s="52"/>
    </row>
    <row r="3" spans="1:9" x14ac:dyDescent="0.25">
      <c r="F3" s="54" t="s">
        <v>215</v>
      </c>
      <c r="G3" s="55"/>
      <c r="H3" s="52"/>
      <c r="I3" s="52"/>
    </row>
    <row r="4" spans="1:9" s="53" customFormat="1" x14ac:dyDescent="0.25">
      <c r="F4" s="51" t="s">
        <v>141</v>
      </c>
    </row>
    <row r="5" spans="1:9" s="53" customFormat="1" x14ac:dyDescent="0.25">
      <c r="F5" s="53" t="s">
        <v>139</v>
      </c>
    </row>
    <row r="6" spans="1:9" s="53" customFormat="1" x14ac:dyDescent="0.25">
      <c r="F6" s="77" t="s">
        <v>140</v>
      </c>
    </row>
    <row r="7" spans="1:9" x14ac:dyDescent="0.25">
      <c r="A7" s="56" t="s">
        <v>34</v>
      </c>
      <c r="B7" s="57"/>
      <c r="C7" s="57"/>
      <c r="D7" s="57"/>
      <c r="E7" s="57"/>
      <c r="F7" s="57"/>
      <c r="G7" s="57"/>
    </row>
    <row r="8" spans="1:9" ht="15.6" customHeight="1" x14ac:dyDescent="0.25">
      <c r="A8" s="56" t="s">
        <v>68</v>
      </c>
      <c r="B8" s="56"/>
      <c r="C8" s="56"/>
      <c r="D8" s="56"/>
      <c r="E8" s="56"/>
      <c r="F8" s="56"/>
      <c r="G8" s="56"/>
    </row>
    <row r="9" spans="1:9" x14ac:dyDescent="0.25">
      <c r="A9" s="56" t="s">
        <v>22</v>
      </c>
      <c r="B9" s="56"/>
      <c r="C9" s="56"/>
      <c r="D9" s="56"/>
      <c r="E9" s="56"/>
      <c r="F9" s="56"/>
      <c r="G9" s="56"/>
    </row>
    <row r="10" spans="1:9" x14ac:dyDescent="0.25">
      <c r="A10" s="58"/>
      <c r="B10" s="59"/>
      <c r="C10" s="59"/>
      <c r="D10" s="59"/>
      <c r="E10" s="59"/>
      <c r="F10" s="59"/>
      <c r="G10" s="59"/>
    </row>
    <row r="11" spans="1:9" ht="17.25" customHeight="1" x14ac:dyDescent="0.25">
      <c r="A11" s="60" t="s">
        <v>1</v>
      </c>
      <c r="B11" s="61" t="s">
        <v>69</v>
      </c>
      <c r="C11" s="62"/>
      <c r="D11" s="62"/>
      <c r="E11" s="62"/>
      <c r="F11" s="62"/>
      <c r="G11" s="63"/>
    </row>
    <row r="12" spans="1:9" x14ac:dyDescent="0.25">
      <c r="A12" s="60" t="s">
        <v>23</v>
      </c>
      <c r="B12" s="61" t="s">
        <v>70</v>
      </c>
      <c r="C12" s="62"/>
      <c r="D12" s="62"/>
      <c r="E12" s="62"/>
      <c r="F12" s="62"/>
      <c r="G12" s="63"/>
    </row>
    <row r="13" spans="1:9" ht="74.25" customHeight="1" x14ac:dyDescent="0.25">
      <c r="A13" s="60" t="s">
        <v>0</v>
      </c>
      <c r="B13" s="64" t="s">
        <v>111</v>
      </c>
      <c r="C13" s="65"/>
      <c r="D13" s="65"/>
      <c r="E13" s="65"/>
      <c r="F13" s="65"/>
      <c r="G13" s="66"/>
    </row>
    <row r="14" spans="1:9" ht="33" customHeight="1" x14ac:dyDescent="0.25">
      <c r="A14" s="67" t="s">
        <v>2</v>
      </c>
      <c r="B14" s="61" t="s">
        <v>112</v>
      </c>
      <c r="C14" s="68"/>
      <c r="D14" s="68"/>
      <c r="E14" s="68"/>
      <c r="F14" s="68"/>
      <c r="G14" s="69"/>
    </row>
    <row r="15" spans="1:9" ht="36" customHeight="1" x14ac:dyDescent="0.25">
      <c r="A15" s="70"/>
      <c r="B15" s="61" t="s">
        <v>113</v>
      </c>
      <c r="C15" s="68"/>
      <c r="D15" s="68"/>
      <c r="E15" s="68"/>
      <c r="F15" s="68"/>
      <c r="G15" s="69"/>
    </row>
    <row r="16" spans="1:9" ht="19.5" customHeight="1" x14ac:dyDescent="0.25">
      <c r="A16" s="71" t="s">
        <v>16</v>
      </c>
      <c r="B16" s="72" t="s">
        <v>25</v>
      </c>
      <c r="C16" s="72"/>
      <c r="D16" s="72"/>
      <c r="E16" s="72"/>
      <c r="F16" s="72"/>
      <c r="G16" s="72"/>
    </row>
    <row r="17" spans="1:7" ht="34.5" customHeight="1" x14ac:dyDescent="0.25">
      <c r="A17" s="73"/>
      <c r="B17" s="74" t="s">
        <v>3</v>
      </c>
      <c r="C17" s="7">
        <v>2020</v>
      </c>
      <c r="D17" s="7">
        <v>2021</v>
      </c>
      <c r="E17" s="7">
        <v>2022</v>
      </c>
      <c r="F17" s="7">
        <v>2023</v>
      </c>
      <c r="G17" s="7">
        <v>2024</v>
      </c>
    </row>
    <row r="18" spans="1:7" ht="21.75" customHeight="1" x14ac:dyDescent="0.25">
      <c r="A18" s="60" t="s">
        <v>4</v>
      </c>
      <c r="B18" s="75">
        <f>SUM(C18:G18)</f>
        <v>28933.96</v>
      </c>
      <c r="C18" s="75">
        <f>'Приложение 1 '!D17+'Приложение 1 '!D26</f>
        <v>0</v>
      </c>
      <c r="D18" s="75">
        <f>'Приложение 1 '!E17+'Приложение 1 '!E26</f>
        <v>12765.689999999999</v>
      </c>
      <c r="E18" s="75">
        <f>'Приложение 1 '!F17+'Приложение 1 '!F26</f>
        <v>16168.27</v>
      </c>
      <c r="F18" s="75">
        <f>'Приложение 1 '!G17+'Приложение 1 '!G26</f>
        <v>0</v>
      </c>
      <c r="G18" s="75">
        <f>'Приложение 1 '!H17+'Приложение 1 '!H26</f>
        <v>0</v>
      </c>
    </row>
    <row r="19" spans="1:7" ht="20.25" customHeight="1" x14ac:dyDescent="0.25">
      <c r="A19" s="60" t="s">
        <v>10</v>
      </c>
      <c r="B19" s="75">
        <f t="shared" ref="B19:B21" si="0">SUM(C19:G19)</f>
        <v>35248.050000000003</v>
      </c>
      <c r="C19" s="75">
        <f>'Приложение 1 '!D18+'Приложение 1 '!D27</f>
        <v>10451</v>
      </c>
      <c r="D19" s="75">
        <f>'Приложение 1 '!E18+'Приложение 1 '!E27</f>
        <v>4255.2300000000005</v>
      </c>
      <c r="E19" s="75">
        <f>'Приложение 1 '!F18+'Приложение 1 '!F27</f>
        <v>20541.82</v>
      </c>
      <c r="F19" s="75">
        <f>'Приложение 1 '!G18+'Приложение 1 '!G27</f>
        <v>0</v>
      </c>
      <c r="G19" s="75">
        <f>'Приложение 1 '!H18+'Приложение 1 '!H27</f>
        <v>0</v>
      </c>
    </row>
    <row r="20" spans="1:7" ht="34.5" customHeight="1" x14ac:dyDescent="0.25">
      <c r="A20" s="60" t="s">
        <v>21</v>
      </c>
      <c r="B20" s="75">
        <f t="shared" si="0"/>
        <v>971281.46</v>
      </c>
      <c r="C20" s="75">
        <f>'Приложение 1 '!D19+'Приложение 1 '!D28</f>
        <v>187771.3</v>
      </c>
      <c r="D20" s="75">
        <f>'Приложение 1 '!E19+'Приложение 1 '!E28</f>
        <v>197886.22</v>
      </c>
      <c r="E20" s="75">
        <f>'Приложение 1 '!F19+'Приложение 1 '!F28</f>
        <v>204461.24000000002</v>
      </c>
      <c r="F20" s="75">
        <f>'Приложение 1 '!G19+'Приложение 1 '!G28</f>
        <v>196567.7</v>
      </c>
      <c r="G20" s="75">
        <f>'Приложение 1 '!H19+'Приложение 1 '!H28</f>
        <v>184595</v>
      </c>
    </row>
    <row r="21" spans="1:7" ht="19.5" customHeight="1" x14ac:dyDescent="0.25">
      <c r="A21" s="60" t="s">
        <v>30</v>
      </c>
      <c r="B21" s="75">
        <f t="shared" si="0"/>
        <v>0</v>
      </c>
      <c r="C21" s="75">
        <f>'Приложение 1 '!D20+'Приложение 1 '!D29</f>
        <v>0</v>
      </c>
      <c r="D21" s="75">
        <f>'Приложение 1 '!E20+'Приложение 1 '!E29</f>
        <v>0</v>
      </c>
      <c r="E21" s="75">
        <f>'Приложение 1 '!F20+'Приложение 1 '!F29</f>
        <v>0</v>
      </c>
      <c r="F21" s="75">
        <f>'Приложение 1 '!G20+'Приложение 1 '!G29</f>
        <v>0</v>
      </c>
      <c r="G21" s="75">
        <f>'Приложение 1 '!H20+'Приложение 1 '!H29</f>
        <v>0</v>
      </c>
    </row>
    <row r="22" spans="1:7" ht="23.25" customHeight="1" x14ac:dyDescent="0.25">
      <c r="A22" s="60" t="s">
        <v>17</v>
      </c>
      <c r="B22" s="75">
        <f>SUM(B18:B21)</f>
        <v>1035463.47</v>
      </c>
      <c r="C22" s="75">
        <f t="shared" ref="C22" si="1">SUM(C18:C21)</f>
        <v>198222.3</v>
      </c>
      <c r="D22" s="75">
        <f t="shared" ref="D22:G22" si="2">SUM(D18:D21)</f>
        <v>214907.14</v>
      </c>
      <c r="E22" s="75">
        <f t="shared" si="2"/>
        <v>241171.33000000002</v>
      </c>
      <c r="F22" s="75">
        <f t="shared" si="2"/>
        <v>196567.7</v>
      </c>
      <c r="G22" s="75">
        <f t="shared" si="2"/>
        <v>184595</v>
      </c>
    </row>
    <row r="23" spans="1:7" x14ac:dyDescent="0.25">
      <c r="B23" s="76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SheetLayoutView="85" workbookViewId="0">
      <selection activeCell="A12" sqref="A12:I12"/>
    </sheetView>
  </sheetViews>
  <sheetFormatPr defaultColWidth="9.140625" defaultRowHeight="15.75" x14ac:dyDescent="0.25"/>
  <cols>
    <col min="1" max="1" width="66.140625" style="53" customWidth="1"/>
    <col min="2" max="2" width="25" style="78" customWidth="1"/>
    <col min="3" max="3" width="32.140625" style="50" customWidth="1"/>
    <col min="4" max="4" width="17.5703125" style="78" customWidth="1"/>
    <col min="5" max="5" width="18.28515625" style="78" customWidth="1"/>
    <col min="6" max="6" width="17.42578125" style="78" customWidth="1"/>
    <col min="7" max="7" width="16.140625" style="78" customWidth="1"/>
    <col min="8" max="8" width="16.28515625" style="78" customWidth="1"/>
    <col min="9" max="9" width="18.85546875" style="78" customWidth="1"/>
    <col min="10" max="10" width="0.140625" style="79" hidden="1" customWidth="1"/>
    <col min="11" max="11" width="11.7109375" style="79" customWidth="1"/>
    <col min="12" max="16384" width="9.140625" style="79"/>
  </cols>
  <sheetData>
    <row r="1" spans="1:9" x14ac:dyDescent="0.25">
      <c r="F1" s="51" t="s">
        <v>208</v>
      </c>
      <c r="G1" s="79"/>
    </row>
    <row r="2" spans="1:9" x14ac:dyDescent="0.25">
      <c r="F2" s="53" t="s">
        <v>139</v>
      </c>
      <c r="G2" s="79"/>
    </row>
    <row r="3" spans="1:9" x14ac:dyDescent="0.25">
      <c r="F3" s="54" t="s">
        <v>215</v>
      </c>
      <c r="G3" s="79"/>
    </row>
    <row r="4" spans="1:9" x14ac:dyDescent="0.25">
      <c r="C4" s="80"/>
      <c r="F4" s="51" t="s">
        <v>209</v>
      </c>
      <c r="G4" s="79"/>
    </row>
    <row r="5" spans="1:9" x14ac:dyDescent="0.25">
      <c r="C5" s="80"/>
      <c r="F5" s="53" t="s">
        <v>135</v>
      </c>
      <c r="G5" s="79"/>
    </row>
    <row r="6" spans="1:9" x14ac:dyDescent="0.25">
      <c r="C6" s="80"/>
      <c r="F6" s="53" t="s">
        <v>134</v>
      </c>
      <c r="G6" s="79"/>
    </row>
    <row r="7" spans="1:9" x14ac:dyDescent="0.25">
      <c r="C7" s="80"/>
      <c r="F7" s="53" t="s">
        <v>133</v>
      </c>
      <c r="G7" s="79"/>
    </row>
    <row r="8" spans="1:9" x14ac:dyDescent="0.25">
      <c r="C8" s="80"/>
      <c r="F8" s="53" t="s">
        <v>138</v>
      </c>
      <c r="G8" s="79"/>
    </row>
    <row r="9" spans="1:9" x14ac:dyDescent="0.25">
      <c r="C9" s="80"/>
      <c r="F9" s="53" t="s">
        <v>139</v>
      </c>
      <c r="G9" s="79"/>
    </row>
    <row r="10" spans="1:9" x14ac:dyDescent="0.25">
      <c r="C10" s="80"/>
      <c r="F10" s="54" t="s">
        <v>210</v>
      </c>
      <c r="G10" s="79"/>
    </row>
    <row r="11" spans="1:9" ht="21.6" customHeight="1" x14ac:dyDescent="0.25">
      <c r="A11" s="81"/>
      <c r="B11" s="81"/>
      <c r="C11" s="81"/>
      <c r="D11" s="81"/>
      <c r="E11" s="82"/>
      <c r="F11" s="82"/>
      <c r="G11" s="82"/>
      <c r="H11" s="82"/>
      <c r="I11" s="82"/>
    </row>
    <row r="12" spans="1:9" ht="38.25" customHeight="1" x14ac:dyDescent="0.25">
      <c r="A12" s="83" t="s">
        <v>115</v>
      </c>
      <c r="B12" s="83"/>
      <c r="C12" s="83"/>
      <c r="D12" s="83"/>
      <c r="E12" s="83"/>
      <c r="F12" s="83"/>
      <c r="G12" s="83"/>
      <c r="H12" s="83"/>
      <c r="I12" s="83"/>
    </row>
    <row r="13" spans="1:9" ht="23.25" customHeight="1" x14ac:dyDescent="0.2">
      <c r="A13" s="84" t="s">
        <v>24</v>
      </c>
      <c r="B13" s="85" t="s">
        <v>46</v>
      </c>
      <c r="C13" s="86"/>
      <c r="D13" s="86"/>
      <c r="E13" s="86"/>
      <c r="F13" s="86"/>
      <c r="G13" s="86"/>
      <c r="H13" s="86"/>
      <c r="I13" s="87"/>
    </row>
    <row r="14" spans="1:9" ht="22.5" customHeight="1" x14ac:dyDescent="0.2">
      <c r="A14" s="71" t="s">
        <v>18</v>
      </c>
      <c r="B14" s="88" t="s">
        <v>19</v>
      </c>
      <c r="C14" s="88" t="s">
        <v>6</v>
      </c>
      <c r="D14" s="85" t="s">
        <v>25</v>
      </c>
      <c r="E14" s="86"/>
      <c r="F14" s="86"/>
      <c r="G14" s="86"/>
      <c r="H14" s="86"/>
      <c r="I14" s="87"/>
    </row>
    <row r="15" spans="1:9" ht="79.5" customHeight="1" x14ac:dyDescent="0.2">
      <c r="A15" s="89"/>
      <c r="B15" s="90"/>
      <c r="C15" s="90"/>
      <c r="D15" s="7" t="s">
        <v>119</v>
      </c>
      <c r="E15" s="7" t="s">
        <v>120</v>
      </c>
      <c r="F15" s="7" t="s">
        <v>121</v>
      </c>
      <c r="G15" s="7" t="s">
        <v>122</v>
      </c>
      <c r="H15" s="7" t="s">
        <v>123</v>
      </c>
      <c r="I15" s="74" t="s">
        <v>5</v>
      </c>
    </row>
    <row r="16" spans="1:9" ht="39" customHeight="1" x14ac:dyDescent="0.2">
      <c r="A16" s="89"/>
      <c r="B16" s="88" t="s">
        <v>71</v>
      </c>
      <c r="C16" s="91" t="s">
        <v>20</v>
      </c>
      <c r="D16" s="92">
        <f>SUM(D17:D20)</f>
        <v>172716</v>
      </c>
      <c r="E16" s="92">
        <f t="shared" ref="E16:H16" si="0">SUM(E17:E20)</f>
        <v>178432.7</v>
      </c>
      <c r="F16" s="92">
        <f t="shared" si="0"/>
        <v>176852.7</v>
      </c>
      <c r="G16" s="92">
        <f t="shared" si="0"/>
        <v>176852.7</v>
      </c>
      <c r="H16" s="92">
        <f t="shared" si="0"/>
        <v>165000</v>
      </c>
      <c r="I16" s="93">
        <f>SUM(D16:H16)</f>
        <v>869854.10000000009</v>
      </c>
    </row>
    <row r="17" spans="1:9" ht="31.5" x14ac:dyDescent="0.2">
      <c r="A17" s="89"/>
      <c r="B17" s="94"/>
      <c r="C17" s="60" t="s">
        <v>4</v>
      </c>
      <c r="D17" s="92">
        <f>'Приложение 4'!G55</f>
        <v>0</v>
      </c>
      <c r="E17" s="92">
        <f>'Приложение 4'!H55</f>
        <v>0</v>
      </c>
      <c r="F17" s="92">
        <f>'Приложение 4'!I55</f>
        <v>0</v>
      </c>
      <c r="G17" s="92">
        <f>'Приложение 4'!J55</f>
        <v>0</v>
      </c>
      <c r="H17" s="92">
        <f>'Приложение 4'!K55</f>
        <v>0</v>
      </c>
      <c r="I17" s="93">
        <f t="shared" ref="I17:I20" si="1">SUM(D17:H17)</f>
        <v>0</v>
      </c>
    </row>
    <row r="18" spans="1:9" ht="31.5" x14ac:dyDescent="0.2">
      <c r="A18" s="89"/>
      <c r="B18" s="94"/>
      <c r="C18" s="60" t="s">
        <v>10</v>
      </c>
      <c r="D18" s="92">
        <f>'Приложение 4'!G54</f>
        <v>6062</v>
      </c>
      <c r="E18" s="92">
        <f>'Приложение 4'!H54</f>
        <v>0</v>
      </c>
      <c r="F18" s="92">
        <f>'Приложение 4'!I54</f>
        <v>0</v>
      </c>
      <c r="G18" s="92">
        <f>'Приложение 4'!J54</f>
        <v>0</v>
      </c>
      <c r="H18" s="92">
        <f>'Приложение 4'!K54</f>
        <v>0</v>
      </c>
      <c r="I18" s="93">
        <f t="shared" si="1"/>
        <v>6062</v>
      </c>
    </row>
    <row r="19" spans="1:9" ht="61.5" customHeight="1" x14ac:dyDescent="0.2">
      <c r="A19" s="89"/>
      <c r="B19" s="94"/>
      <c r="C19" s="60" t="s">
        <v>21</v>
      </c>
      <c r="D19" s="92">
        <f>'Приложение 4'!G53</f>
        <v>166654</v>
      </c>
      <c r="E19" s="92">
        <f>'Приложение 4'!H53</f>
        <v>178432.7</v>
      </c>
      <c r="F19" s="92">
        <f>'Приложение 4'!I53</f>
        <v>176852.7</v>
      </c>
      <c r="G19" s="92">
        <f>'Приложение 4'!J53</f>
        <v>176852.7</v>
      </c>
      <c r="H19" s="92">
        <f>'Приложение 4'!K53</f>
        <v>165000</v>
      </c>
      <c r="I19" s="93">
        <f t="shared" si="1"/>
        <v>863792.10000000009</v>
      </c>
    </row>
    <row r="20" spans="1:9" ht="37.5" customHeight="1" x14ac:dyDescent="0.2">
      <c r="A20" s="73"/>
      <c r="B20" s="90"/>
      <c r="C20" s="60" t="s">
        <v>30</v>
      </c>
      <c r="D20" s="92">
        <f>'Приложение 4'!G56</f>
        <v>0</v>
      </c>
      <c r="E20" s="92">
        <f>'Приложение 4'!H56</f>
        <v>0</v>
      </c>
      <c r="F20" s="92">
        <f>'Приложение 4'!I56</f>
        <v>0</v>
      </c>
      <c r="G20" s="92">
        <f>'Приложение 4'!J56</f>
        <v>0</v>
      </c>
      <c r="H20" s="92">
        <f>'Приложение 4'!K56</f>
        <v>0</v>
      </c>
      <c r="I20" s="93">
        <f t="shared" si="1"/>
        <v>0</v>
      </c>
    </row>
    <row r="21" spans="1:9" ht="50.25" customHeight="1" x14ac:dyDescent="0.25">
      <c r="A21" s="95" t="s">
        <v>114</v>
      </c>
      <c r="B21" s="96"/>
      <c r="C21" s="96"/>
      <c r="D21" s="96"/>
      <c r="E21" s="96"/>
      <c r="F21" s="96"/>
      <c r="G21" s="96"/>
      <c r="H21" s="96"/>
      <c r="I21" s="97"/>
    </row>
    <row r="22" spans="1:9" x14ac:dyDescent="0.2">
      <c r="A22" s="84" t="s">
        <v>24</v>
      </c>
      <c r="B22" s="85" t="s">
        <v>70</v>
      </c>
      <c r="C22" s="86"/>
      <c r="D22" s="86"/>
      <c r="E22" s="86"/>
      <c r="F22" s="86"/>
      <c r="G22" s="86"/>
      <c r="H22" s="86"/>
      <c r="I22" s="87"/>
    </row>
    <row r="23" spans="1:9" ht="18" customHeight="1" x14ac:dyDescent="0.2">
      <c r="A23" s="98" t="s">
        <v>18</v>
      </c>
      <c r="B23" s="72" t="s">
        <v>19</v>
      </c>
      <c r="C23" s="72" t="s">
        <v>6</v>
      </c>
      <c r="D23" s="72" t="s">
        <v>25</v>
      </c>
      <c r="E23" s="72"/>
      <c r="F23" s="72"/>
      <c r="G23" s="72"/>
      <c r="H23" s="72"/>
      <c r="I23" s="72"/>
    </row>
    <row r="24" spans="1:9" ht="71.25" customHeight="1" x14ac:dyDescent="0.2">
      <c r="A24" s="98"/>
      <c r="B24" s="72"/>
      <c r="C24" s="72"/>
      <c r="D24" s="7" t="s">
        <v>119</v>
      </c>
      <c r="E24" s="7" t="s">
        <v>120</v>
      </c>
      <c r="F24" s="7" t="s">
        <v>121</v>
      </c>
      <c r="G24" s="7" t="s">
        <v>122</v>
      </c>
      <c r="H24" s="7" t="s">
        <v>123</v>
      </c>
      <c r="I24" s="74" t="s">
        <v>5</v>
      </c>
    </row>
    <row r="25" spans="1:9" ht="31.5" x14ac:dyDescent="0.2">
      <c r="A25" s="98"/>
      <c r="B25" s="72" t="s">
        <v>71</v>
      </c>
      <c r="C25" s="84" t="s">
        <v>20</v>
      </c>
      <c r="D25" s="93">
        <f>SUM(D26:D29)</f>
        <v>25506.299999999996</v>
      </c>
      <c r="E25" s="93">
        <f t="shared" ref="E25:H25" si="2">SUM(E26:E29)</f>
        <v>36474.44</v>
      </c>
      <c r="F25" s="93">
        <f t="shared" si="2"/>
        <v>64318.63</v>
      </c>
      <c r="G25" s="93">
        <f t="shared" si="2"/>
        <v>19715</v>
      </c>
      <c r="H25" s="93">
        <f t="shared" si="2"/>
        <v>19595</v>
      </c>
      <c r="I25" s="93">
        <f>SUM(D25:H25)</f>
        <v>165609.37</v>
      </c>
    </row>
    <row r="26" spans="1:9" ht="31.5" x14ac:dyDescent="0.2">
      <c r="A26" s="98"/>
      <c r="B26" s="72"/>
      <c r="C26" s="60" t="s">
        <v>4</v>
      </c>
      <c r="D26" s="93">
        <f>'Приложение 4'!G122</f>
        <v>0</v>
      </c>
      <c r="E26" s="93">
        <f>'Приложение 4'!H122</f>
        <v>12765.689999999999</v>
      </c>
      <c r="F26" s="93">
        <f>'Приложение 4'!I122</f>
        <v>16168.27</v>
      </c>
      <c r="G26" s="93">
        <f>'Приложение 4'!J122</f>
        <v>0</v>
      </c>
      <c r="H26" s="93">
        <f>'Приложение 4'!K122</f>
        <v>0</v>
      </c>
      <c r="I26" s="93">
        <f t="shared" ref="I26:I29" si="3">SUM(D26:H26)</f>
        <v>28933.96</v>
      </c>
    </row>
    <row r="27" spans="1:9" ht="31.5" x14ac:dyDescent="0.2">
      <c r="A27" s="98"/>
      <c r="B27" s="72"/>
      <c r="C27" s="60" t="s">
        <v>10</v>
      </c>
      <c r="D27" s="93">
        <f>'Приложение 4'!G121</f>
        <v>4389</v>
      </c>
      <c r="E27" s="93">
        <f>'Приложение 4'!H121</f>
        <v>4255.2300000000005</v>
      </c>
      <c r="F27" s="93">
        <f>'Приложение 4'!I121</f>
        <v>20541.82</v>
      </c>
      <c r="G27" s="93">
        <f>'Приложение 4'!J121</f>
        <v>0</v>
      </c>
      <c r="H27" s="93">
        <f>'Приложение 4'!K121</f>
        <v>0</v>
      </c>
      <c r="I27" s="93">
        <f t="shared" si="3"/>
        <v>29186.05</v>
      </c>
    </row>
    <row r="28" spans="1:9" ht="31.5" x14ac:dyDescent="0.2">
      <c r="A28" s="98"/>
      <c r="B28" s="72"/>
      <c r="C28" s="60" t="s">
        <v>21</v>
      </c>
      <c r="D28" s="93">
        <f>'Приложение 4'!G120</f>
        <v>21117.299999999996</v>
      </c>
      <c r="E28" s="93">
        <f>'Приложение 4'!H120</f>
        <v>19453.52</v>
      </c>
      <c r="F28" s="93">
        <f>'Приложение 4'!I120</f>
        <v>27608.54</v>
      </c>
      <c r="G28" s="93">
        <f>'Приложение 4'!J120</f>
        <v>19715</v>
      </c>
      <c r="H28" s="93">
        <f>'Приложение 4'!K120</f>
        <v>19595</v>
      </c>
      <c r="I28" s="93">
        <f t="shared" si="3"/>
        <v>107489.35999999999</v>
      </c>
    </row>
    <row r="29" spans="1:9" x14ac:dyDescent="0.2">
      <c r="A29" s="98"/>
      <c r="B29" s="72"/>
      <c r="C29" s="60" t="s">
        <v>30</v>
      </c>
      <c r="D29" s="93">
        <f>'Приложение 4'!G123</f>
        <v>0</v>
      </c>
      <c r="E29" s="93">
        <f>'Приложение 4'!H123</f>
        <v>0</v>
      </c>
      <c r="F29" s="93">
        <f>'Приложение 4'!I123</f>
        <v>0</v>
      </c>
      <c r="G29" s="93">
        <f>'Приложение 4'!J123</f>
        <v>0</v>
      </c>
      <c r="H29" s="93">
        <f>'Приложение 4'!K123</f>
        <v>0</v>
      </c>
      <c r="I29" s="93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27" zoomScale="85" zoomScaleSheetLayoutView="85" workbookViewId="0">
      <selection activeCell="I34" sqref="I34"/>
    </sheetView>
  </sheetViews>
  <sheetFormatPr defaultColWidth="9.140625" defaultRowHeight="105" customHeight="1" x14ac:dyDescent="0.2"/>
  <cols>
    <col min="1" max="1" width="9.42578125" style="1" customWidth="1"/>
    <col min="2" max="2" width="59.28515625" style="2" customWidth="1"/>
    <col min="3" max="3" width="17.140625" style="1" customWidth="1"/>
    <col min="4" max="4" width="12.5703125" style="1" customWidth="1"/>
    <col min="5" max="5" width="17" style="2" customWidth="1"/>
    <col min="6" max="6" width="16.28515625" style="2" customWidth="1"/>
    <col min="7" max="7" width="15.85546875" style="2" customWidth="1"/>
    <col min="8" max="8" width="15.7109375" style="2" customWidth="1"/>
    <col min="9" max="9" width="17.28515625" style="2" customWidth="1"/>
    <col min="10" max="10" width="18" style="2" customWidth="1"/>
    <col min="11" max="11" width="19.5703125" style="2" customWidth="1"/>
    <col min="12" max="12" width="0.28515625" style="15" customWidth="1"/>
    <col min="13" max="16384" width="9.140625" style="15"/>
  </cols>
  <sheetData>
    <row r="1" spans="1:12" s="20" customFormat="1" ht="15.75" x14ac:dyDescent="0.2">
      <c r="A1" s="19"/>
      <c r="I1" s="2" t="s">
        <v>194</v>
      </c>
      <c r="L1" s="19"/>
    </row>
    <row r="2" spans="1:12" s="20" customFormat="1" ht="15.75" x14ac:dyDescent="0.25">
      <c r="A2" s="19"/>
      <c r="I2" s="23" t="s">
        <v>134</v>
      </c>
      <c r="L2" s="19"/>
    </row>
    <row r="3" spans="1:12" s="20" customFormat="1" ht="15.75" x14ac:dyDescent="0.25">
      <c r="A3" s="19"/>
      <c r="I3" s="23" t="s">
        <v>133</v>
      </c>
      <c r="L3" s="19"/>
    </row>
    <row r="4" spans="1:12" s="20" customFormat="1" ht="15.75" x14ac:dyDescent="0.25">
      <c r="A4" s="19"/>
      <c r="I4" s="23" t="s">
        <v>138</v>
      </c>
      <c r="L4" s="19"/>
    </row>
    <row r="5" spans="1:12" s="20" customFormat="1" ht="15.75" x14ac:dyDescent="0.25">
      <c r="A5" s="19"/>
      <c r="I5" s="23" t="s">
        <v>139</v>
      </c>
      <c r="L5" s="19"/>
    </row>
    <row r="6" spans="1:12" s="20" customFormat="1" ht="15.75" x14ac:dyDescent="0.25">
      <c r="A6" s="19"/>
      <c r="I6" s="13" t="s">
        <v>193</v>
      </c>
      <c r="L6" s="19"/>
    </row>
    <row r="7" spans="1:12" s="18" customFormat="1" ht="45.75" customHeight="1" x14ac:dyDescent="0.2">
      <c r="A7" s="34" t="s">
        <v>72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2" ht="4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105" customHeight="1" x14ac:dyDescent="0.2">
      <c r="A9" s="35" t="s">
        <v>7</v>
      </c>
      <c r="B9" s="35" t="s">
        <v>26</v>
      </c>
      <c r="C9" s="39" t="s">
        <v>31</v>
      </c>
      <c r="D9" s="35" t="s">
        <v>15</v>
      </c>
      <c r="E9" s="35" t="s">
        <v>75</v>
      </c>
      <c r="F9" s="35" t="s">
        <v>8</v>
      </c>
      <c r="G9" s="35"/>
      <c r="H9" s="35"/>
      <c r="I9" s="35"/>
      <c r="J9" s="35"/>
      <c r="K9" s="35"/>
    </row>
    <row r="10" spans="1:12" ht="105" customHeight="1" x14ac:dyDescent="0.2">
      <c r="A10" s="35"/>
      <c r="B10" s="35"/>
      <c r="C10" s="39"/>
      <c r="D10" s="35"/>
      <c r="E10" s="35"/>
      <c r="F10" s="16" t="s">
        <v>119</v>
      </c>
      <c r="G10" s="16" t="s">
        <v>120</v>
      </c>
      <c r="H10" s="16" t="s">
        <v>121</v>
      </c>
      <c r="I10" s="16" t="s">
        <v>122</v>
      </c>
      <c r="J10" s="16" t="s">
        <v>123</v>
      </c>
      <c r="K10" s="26" t="s">
        <v>27</v>
      </c>
    </row>
    <row r="11" spans="1:12" ht="56.25" customHeight="1" x14ac:dyDescent="0.2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</row>
    <row r="12" spans="1:12" ht="105" customHeight="1" x14ac:dyDescent="0.2">
      <c r="A12" s="40" t="s">
        <v>116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2" ht="84" customHeight="1" x14ac:dyDescent="0.2">
      <c r="A13" s="8" t="s">
        <v>43</v>
      </c>
      <c r="B13" s="9" t="s">
        <v>124</v>
      </c>
      <c r="C13" s="7" t="s">
        <v>67</v>
      </c>
      <c r="D13" s="7" t="s">
        <v>58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8" t="s">
        <v>148</v>
      </c>
    </row>
    <row r="14" spans="1:12" ht="91.5" customHeight="1" x14ac:dyDescent="0.2">
      <c r="A14" s="8" t="s">
        <v>44</v>
      </c>
      <c r="B14" s="9" t="s">
        <v>125</v>
      </c>
      <c r="C14" s="7" t="s">
        <v>67</v>
      </c>
      <c r="D14" s="7" t="s">
        <v>58</v>
      </c>
      <c r="E14" s="7">
        <v>95.6</v>
      </c>
      <c r="F14" s="7">
        <v>94.6</v>
      </c>
      <c r="G14" s="7">
        <v>95.6</v>
      </c>
      <c r="H14" s="7">
        <v>95.6</v>
      </c>
      <c r="I14" s="7">
        <v>95.6</v>
      </c>
      <c r="J14" s="7">
        <v>95.6</v>
      </c>
      <c r="K14" s="8" t="s">
        <v>150</v>
      </c>
    </row>
    <row r="15" spans="1:12" ht="78.75" customHeight="1" x14ac:dyDescent="0.2">
      <c r="A15" s="8" t="s">
        <v>45</v>
      </c>
      <c r="B15" s="9" t="s">
        <v>126</v>
      </c>
      <c r="C15" s="7" t="s">
        <v>67</v>
      </c>
      <c r="D15" s="7" t="s">
        <v>108</v>
      </c>
      <c r="E15" s="7">
        <v>2.5</v>
      </c>
      <c r="F15" s="7">
        <v>11.5</v>
      </c>
      <c r="G15" s="7">
        <v>2.5</v>
      </c>
      <c r="H15" s="7">
        <v>2.5</v>
      </c>
      <c r="I15" s="7">
        <v>2.5</v>
      </c>
      <c r="J15" s="7">
        <v>2.5</v>
      </c>
      <c r="K15" s="8" t="s">
        <v>149</v>
      </c>
    </row>
    <row r="16" spans="1:12" ht="78.75" customHeight="1" x14ac:dyDescent="0.2">
      <c r="A16" s="8" t="s">
        <v>47</v>
      </c>
      <c r="B16" s="9" t="s">
        <v>195</v>
      </c>
      <c r="C16" s="7" t="s">
        <v>57</v>
      </c>
      <c r="D16" s="7" t="s">
        <v>58</v>
      </c>
      <c r="E16" s="7" t="s">
        <v>51</v>
      </c>
      <c r="F16" s="7" t="s">
        <v>51</v>
      </c>
      <c r="G16" s="7">
        <v>0</v>
      </c>
      <c r="H16" s="7">
        <v>0</v>
      </c>
      <c r="I16" s="7">
        <v>0</v>
      </c>
      <c r="J16" s="7">
        <v>0</v>
      </c>
      <c r="K16" s="8" t="s">
        <v>149</v>
      </c>
    </row>
    <row r="17" spans="1:11" ht="72" customHeight="1" x14ac:dyDescent="0.2">
      <c r="A17" s="8" t="s">
        <v>41</v>
      </c>
      <c r="B17" s="9" t="s">
        <v>109</v>
      </c>
      <c r="C17" s="7" t="s">
        <v>57</v>
      </c>
      <c r="D17" s="7" t="s">
        <v>58</v>
      </c>
      <c r="E17" s="7">
        <v>99.8</v>
      </c>
      <c r="F17" s="7">
        <v>100</v>
      </c>
      <c r="G17" s="7">
        <v>100</v>
      </c>
      <c r="H17" s="7">
        <v>100</v>
      </c>
      <c r="I17" s="7">
        <v>100</v>
      </c>
      <c r="J17" s="7">
        <v>100</v>
      </c>
      <c r="K17" s="8" t="s">
        <v>149</v>
      </c>
    </row>
    <row r="18" spans="1:11" ht="105" customHeight="1" x14ac:dyDescent="0.2">
      <c r="A18" s="4"/>
      <c r="B18" s="5"/>
      <c r="C18" s="5"/>
      <c r="D18" s="5"/>
      <c r="E18" s="14"/>
      <c r="F18" s="14"/>
      <c r="G18" s="14"/>
      <c r="H18" s="14"/>
      <c r="I18" s="14"/>
      <c r="J18" s="14"/>
      <c r="K18" s="6"/>
    </row>
    <row r="19" spans="1:11" ht="105" customHeight="1" x14ac:dyDescent="0.2">
      <c r="A19" s="36" t="s">
        <v>117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1" ht="105" customHeight="1" x14ac:dyDescent="0.2">
      <c r="A20" s="10">
        <v>1</v>
      </c>
      <c r="B20" s="11" t="s">
        <v>54</v>
      </c>
      <c r="C20" s="10" t="s">
        <v>57</v>
      </c>
      <c r="D20" s="27" t="s">
        <v>58</v>
      </c>
      <c r="E20" s="27">
        <v>100</v>
      </c>
      <c r="F20" s="27">
        <v>100</v>
      </c>
      <c r="G20" s="27">
        <v>100</v>
      </c>
      <c r="H20" s="27">
        <v>100</v>
      </c>
      <c r="I20" s="28">
        <v>100</v>
      </c>
      <c r="J20" s="27">
        <v>100</v>
      </c>
      <c r="K20" s="10">
        <v>1</v>
      </c>
    </row>
    <row r="21" spans="1:11" ht="105" customHeight="1" x14ac:dyDescent="0.2">
      <c r="A21" s="10">
        <f>A20+1</f>
        <v>2</v>
      </c>
      <c r="B21" s="11" t="s">
        <v>151</v>
      </c>
      <c r="C21" s="10" t="s">
        <v>57</v>
      </c>
      <c r="D21" s="27" t="s">
        <v>58</v>
      </c>
      <c r="E21" s="27" t="s">
        <v>51</v>
      </c>
      <c r="F21" s="27">
        <v>75</v>
      </c>
      <c r="G21" s="27">
        <v>75</v>
      </c>
      <c r="H21" s="27" t="s">
        <v>51</v>
      </c>
      <c r="I21" s="27" t="s">
        <v>51</v>
      </c>
      <c r="J21" s="27" t="s">
        <v>51</v>
      </c>
      <c r="K21" s="10">
        <v>1</v>
      </c>
    </row>
    <row r="22" spans="1:11" ht="105" customHeight="1" x14ac:dyDescent="0.2">
      <c r="A22" s="10">
        <f t="shared" ref="A22:A35" si="0">A21+1</f>
        <v>3</v>
      </c>
      <c r="B22" s="11" t="s">
        <v>152</v>
      </c>
      <c r="C22" s="10" t="s">
        <v>57</v>
      </c>
      <c r="D22" s="27" t="s">
        <v>58</v>
      </c>
      <c r="E22" s="27">
        <v>100</v>
      </c>
      <c r="F22" s="27">
        <v>100</v>
      </c>
      <c r="G22" s="27">
        <v>100</v>
      </c>
      <c r="H22" s="27">
        <v>100</v>
      </c>
      <c r="I22" s="27">
        <v>100</v>
      </c>
      <c r="J22" s="27">
        <v>100</v>
      </c>
      <c r="K22" s="10">
        <v>2</v>
      </c>
    </row>
    <row r="23" spans="1:11" ht="105" customHeight="1" x14ac:dyDescent="0.2">
      <c r="A23" s="10">
        <f t="shared" si="0"/>
        <v>4</v>
      </c>
      <c r="B23" s="11" t="s">
        <v>59</v>
      </c>
      <c r="C23" s="10" t="s">
        <v>57</v>
      </c>
      <c r="D23" s="27" t="s">
        <v>58</v>
      </c>
      <c r="E23" s="27">
        <v>100</v>
      </c>
      <c r="F23" s="27">
        <v>100</v>
      </c>
      <c r="G23" s="27">
        <v>100</v>
      </c>
      <c r="H23" s="27">
        <v>100</v>
      </c>
      <c r="I23" s="27">
        <v>100</v>
      </c>
      <c r="J23" s="27">
        <v>100</v>
      </c>
      <c r="K23" s="10">
        <v>2</v>
      </c>
    </row>
    <row r="24" spans="1:11" ht="105" customHeight="1" x14ac:dyDescent="0.2">
      <c r="A24" s="10">
        <f t="shared" si="0"/>
        <v>5</v>
      </c>
      <c r="B24" s="11" t="s">
        <v>60</v>
      </c>
      <c r="C24" s="10" t="s">
        <v>57</v>
      </c>
      <c r="D24" s="27" t="s">
        <v>58</v>
      </c>
      <c r="E24" s="27">
        <v>100</v>
      </c>
      <c r="F24" s="27">
        <v>100</v>
      </c>
      <c r="G24" s="27">
        <v>100</v>
      </c>
      <c r="H24" s="27">
        <v>100</v>
      </c>
      <c r="I24" s="29">
        <v>100</v>
      </c>
      <c r="J24" s="29">
        <v>100</v>
      </c>
      <c r="K24" s="16">
        <v>3</v>
      </c>
    </row>
    <row r="25" spans="1:11" ht="105" customHeight="1" x14ac:dyDescent="0.2">
      <c r="A25" s="10">
        <f t="shared" si="0"/>
        <v>6</v>
      </c>
      <c r="B25" s="12" t="s">
        <v>153</v>
      </c>
      <c r="C25" s="10" t="s">
        <v>57</v>
      </c>
      <c r="D25" s="27" t="s">
        <v>58</v>
      </c>
      <c r="E25" s="27" t="s">
        <v>51</v>
      </c>
      <c r="F25" s="27">
        <v>75</v>
      </c>
      <c r="G25" s="27">
        <v>80</v>
      </c>
      <c r="H25" s="27">
        <v>80</v>
      </c>
      <c r="I25" s="27">
        <v>80</v>
      </c>
      <c r="J25" s="27">
        <v>80</v>
      </c>
      <c r="K25" s="10">
        <v>3</v>
      </c>
    </row>
    <row r="26" spans="1:11" ht="105" customHeight="1" x14ac:dyDescent="0.2">
      <c r="A26" s="10">
        <f t="shared" si="0"/>
        <v>7</v>
      </c>
      <c r="B26" s="12" t="s">
        <v>61</v>
      </c>
      <c r="C26" s="10" t="s">
        <v>52</v>
      </c>
      <c r="D26" s="27" t="s">
        <v>58</v>
      </c>
      <c r="E26" s="25">
        <v>2.2000000000000002</v>
      </c>
      <c r="F26" s="29">
        <v>2</v>
      </c>
      <c r="G26" s="29">
        <v>2</v>
      </c>
      <c r="H26" s="29">
        <v>2</v>
      </c>
      <c r="I26" s="29">
        <v>2</v>
      </c>
      <c r="J26" s="29">
        <v>2</v>
      </c>
      <c r="K26" s="16">
        <v>3</v>
      </c>
    </row>
    <row r="27" spans="1:11" ht="105" customHeight="1" x14ac:dyDescent="0.2">
      <c r="A27" s="10">
        <f t="shared" si="0"/>
        <v>8</v>
      </c>
      <c r="B27" s="12" t="s">
        <v>50</v>
      </c>
      <c r="C27" s="10" t="s">
        <v>110</v>
      </c>
      <c r="D27" s="27" t="s">
        <v>58</v>
      </c>
      <c r="E27" s="25">
        <v>85</v>
      </c>
      <c r="F27" s="29">
        <v>85</v>
      </c>
      <c r="G27" s="29">
        <v>90</v>
      </c>
      <c r="H27" s="29">
        <v>90</v>
      </c>
      <c r="I27" s="29">
        <v>90</v>
      </c>
      <c r="J27" s="29">
        <v>90</v>
      </c>
      <c r="K27" s="16">
        <v>3</v>
      </c>
    </row>
    <row r="28" spans="1:11" ht="105" customHeight="1" x14ac:dyDescent="0.2">
      <c r="A28" s="10">
        <f t="shared" si="0"/>
        <v>9</v>
      </c>
      <c r="B28" s="12" t="s">
        <v>62</v>
      </c>
      <c r="C28" s="10" t="s">
        <v>52</v>
      </c>
      <c r="D28" s="27" t="s">
        <v>58</v>
      </c>
      <c r="E28" s="25">
        <v>40</v>
      </c>
      <c r="F28" s="29">
        <v>30</v>
      </c>
      <c r="G28" s="29">
        <v>30</v>
      </c>
      <c r="H28" s="29">
        <v>30</v>
      </c>
      <c r="I28" s="29">
        <v>30</v>
      </c>
      <c r="J28" s="29">
        <v>30</v>
      </c>
      <c r="K28" s="16">
        <v>3</v>
      </c>
    </row>
    <row r="29" spans="1:11" ht="105" customHeight="1" x14ac:dyDescent="0.2">
      <c r="A29" s="10">
        <f t="shared" si="0"/>
        <v>10</v>
      </c>
      <c r="B29" s="12" t="s">
        <v>132</v>
      </c>
      <c r="C29" s="10" t="s">
        <v>52</v>
      </c>
      <c r="D29" s="27" t="s">
        <v>58</v>
      </c>
      <c r="E29" s="25">
        <v>5</v>
      </c>
      <c r="F29" s="29">
        <v>5</v>
      </c>
      <c r="G29" s="29">
        <v>5</v>
      </c>
      <c r="H29" s="29">
        <v>5</v>
      </c>
      <c r="I29" s="29">
        <v>5</v>
      </c>
      <c r="J29" s="29">
        <v>5</v>
      </c>
      <c r="K29" s="16">
        <v>3</v>
      </c>
    </row>
    <row r="30" spans="1:11" ht="105" customHeight="1" x14ac:dyDescent="0.2">
      <c r="A30" s="10">
        <f t="shared" si="0"/>
        <v>11</v>
      </c>
      <c r="B30" s="12" t="s">
        <v>63</v>
      </c>
      <c r="C30" s="10" t="s">
        <v>52</v>
      </c>
      <c r="D30" s="27" t="s">
        <v>58</v>
      </c>
      <c r="E30" s="25">
        <v>10</v>
      </c>
      <c r="F30" s="29">
        <v>5</v>
      </c>
      <c r="G30" s="29">
        <v>5</v>
      </c>
      <c r="H30" s="29">
        <v>5</v>
      </c>
      <c r="I30" s="29">
        <v>5</v>
      </c>
      <c r="J30" s="29">
        <v>5</v>
      </c>
      <c r="K30" s="16">
        <v>3</v>
      </c>
    </row>
    <row r="31" spans="1:11" ht="105" customHeight="1" x14ac:dyDescent="0.2">
      <c r="A31" s="10">
        <f t="shared" si="0"/>
        <v>12</v>
      </c>
      <c r="B31" s="24" t="s">
        <v>154</v>
      </c>
      <c r="C31" s="10" t="s">
        <v>66</v>
      </c>
      <c r="D31" s="27" t="s">
        <v>58</v>
      </c>
      <c r="E31" s="27">
        <v>100</v>
      </c>
      <c r="F31" s="27">
        <v>100</v>
      </c>
      <c r="G31" s="27">
        <v>100</v>
      </c>
      <c r="H31" s="27">
        <v>100</v>
      </c>
      <c r="I31" s="27">
        <v>100</v>
      </c>
      <c r="J31" s="27">
        <v>100</v>
      </c>
      <c r="K31" s="10">
        <v>5</v>
      </c>
    </row>
    <row r="32" spans="1:11" ht="105" customHeight="1" x14ac:dyDescent="0.2">
      <c r="A32" s="10">
        <f t="shared" si="0"/>
        <v>13</v>
      </c>
      <c r="B32" s="12" t="s">
        <v>64</v>
      </c>
      <c r="C32" s="10" t="s">
        <v>65</v>
      </c>
      <c r="D32" s="10" t="s">
        <v>58</v>
      </c>
      <c r="E32" s="10">
        <v>80</v>
      </c>
      <c r="F32" s="16">
        <v>87</v>
      </c>
      <c r="G32" s="16">
        <v>87.2</v>
      </c>
      <c r="H32" s="16">
        <v>87.4</v>
      </c>
      <c r="I32" s="16">
        <v>87.5</v>
      </c>
      <c r="J32" s="16">
        <v>87.7</v>
      </c>
      <c r="K32" s="16">
        <v>1</v>
      </c>
    </row>
    <row r="33" spans="1:11" ht="105" customHeight="1" x14ac:dyDescent="0.2">
      <c r="A33" s="10">
        <f t="shared" si="0"/>
        <v>14</v>
      </c>
      <c r="B33" s="24" t="s">
        <v>155</v>
      </c>
      <c r="C33" s="10" t="s">
        <v>57</v>
      </c>
      <c r="D33" s="10" t="s">
        <v>58</v>
      </c>
      <c r="E33" s="10">
        <v>97</v>
      </c>
      <c r="F33" s="10">
        <v>100</v>
      </c>
      <c r="G33" s="10">
        <v>100</v>
      </c>
      <c r="H33" s="10">
        <v>100</v>
      </c>
      <c r="I33" s="10">
        <v>100</v>
      </c>
      <c r="J33" s="10">
        <v>100</v>
      </c>
      <c r="K33" s="10">
        <v>4</v>
      </c>
    </row>
    <row r="34" spans="1:11" ht="105" customHeight="1" x14ac:dyDescent="0.2">
      <c r="A34" s="10">
        <f t="shared" si="0"/>
        <v>15</v>
      </c>
      <c r="B34" s="12" t="s">
        <v>196</v>
      </c>
      <c r="C34" s="10" t="s">
        <v>198</v>
      </c>
      <c r="D34" s="10" t="s">
        <v>58</v>
      </c>
      <c r="E34" s="27" t="s">
        <v>51</v>
      </c>
      <c r="F34" s="27" t="s">
        <v>51</v>
      </c>
      <c r="G34" s="16">
        <v>21.43</v>
      </c>
      <c r="H34" s="16">
        <v>46.43</v>
      </c>
      <c r="I34" s="16">
        <v>46.43</v>
      </c>
      <c r="J34" s="16">
        <v>46.43</v>
      </c>
      <c r="K34" s="30" t="s">
        <v>203</v>
      </c>
    </row>
    <row r="35" spans="1:11" ht="105" customHeight="1" x14ac:dyDescent="0.2">
      <c r="A35" s="10">
        <f t="shared" si="0"/>
        <v>16</v>
      </c>
      <c r="B35" s="24" t="s">
        <v>197</v>
      </c>
      <c r="C35" s="10" t="s">
        <v>198</v>
      </c>
      <c r="D35" s="10" t="s">
        <v>58</v>
      </c>
      <c r="E35" s="27" t="s">
        <v>51</v>
      </c>
      <c r="F35" s="27" t="s">
        <v>51</v>
      </c>
      <c r="G35" s="10">
        <v>100</v>
      </c>
      <c r="H35" s="10">
        <v>100</v>
      </c>
      <c r="I35" s="10">
        <v>100</v>
      </c>
      <c r="J35" s="10">
        <v>100</v>
      </c>
      <c r="K35" s="31" t="s">
        <v>204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showGridLines="0" view="pageBreakPreview" zoomScaleSheetLayoutView="100" workbookViewId="0">
      <selection activeCell="D21" sqref="D21"/>
    </sheetView>
  </sheetViews>
  <sheetFormatPr defaultColWidth="9.140625" defaultRowHeight="11.25" x14ac:dyDescent="0.2"/>
  <cols>
    <col min="1" max="1" width="6" style="99" customWidth="1"/>
    <col min="2" max="2" width="44.28515625" style="100" customWidth="1"/>
    <col min="3" max="3" width="14.28515625" style="100" customWidth="1"/>
    <col min="4" max="4" width="14" style="100" customWidth="1"/>
    <col min="5" max="5" width="9.85546875" style="100" customWidth="1"/>
    <col min="6" max="6" width="10" style="100" customWidth="1"/>
    <col min="7" max="7" width="10.28515625" style="100" customWidth="1"/>
    <col min="8" max="8" width="9.85546875" style="100" customWidth="1"/>
    <col min="9" max="9" width="10" style="100" customWidth="1"/>
    <col min="10" max="10" width="10.5703125" style="100" customWidth="1"/>
    <col min="11" max="11" width="21.5703125" style="100" customWidth="1"/>
    <col min="12" max="12" width="13" style="99" customWidth="1"/>
    <col min="13" max="13" width="55.42578125" style="100" customWidth="1"/>
    <col min="14" max="16384" width="9.140625" style="100"/>
  </cols>
  <sheetData>
    <row r="1" spans="1:12" x14ac:dyDescent="0.2">
      <c r="I1" s="101" t="s">
        <v>211</v>
      </c>
    </row>
    <row r="2" spans="1:12" x14ac:dyDescent="0.2">
      <c r="I2" s="102" t="s">
        <v>139</v>
      </c>
    </row>
    <row r="3" spans="1:12" x14ac:dyDescent="0.2">
      <c r="I3" s="103" t="s">
        <v>215</v>
      </c>
    </row>
    <row r="4" spans="1:12" x14ac:dyDescent="0.2">
      <c r="I4" s="101" t="s">
        <v>212</v>
      </c>
    </row>
    <row r="5" spans="1:12" x14ac:dyDescent="0.2">
      <c r="I5" s="102" t="s">
        <v>134</v>
      </c>
    </row>
    <row r="6" spans="1:12" x14ac:dyDescent="0.2">
      <c r="I6" s="102" t="s">
        <v>133</v>
      </c>
    </row>
    <row r="7" spans="1:12" x14ac:dyDescent="0.2">
      <c r="I7" s="102" t="s">
        <v>138</v>
      </c>
    </row>
    <row r="8" spans="1:12" x14ac:dyDescent="0.2">
      <c r="I8" s="102" t="s">
        <v>139</v>
      </c>
    </row>
    <row r="9" spans="1:12" x14ac:dyDescent="0.2">
      <c r="I9" s="103" t="s">
        <v>210</v>
      </c>
    </row>
    <row r="10" spans="1:12" x14ac:dyDescent="0.2">
      <c r="D10" s="104"/>
      <c r="E10" s="104"/>
      <c r="F10" s="104"/>
      <c r="G10" s="105"/>
      <c r="H10" s="106"/>
      <c r="I10" s="107"/>
      <c r="J10" s="107"/>
      <c r="K10" s="107"/>
      <c r="L10" s="108"/>
    </row>
    <row r="11" spans="1:12" x14ac:dyDescent="0.2">
      <c r="B11" s="109" t="s">
        <v>73</v>
      </c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2" x14ac:dyDescent="0.2"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2" x14ac:dyDescent="0.2">
      <c r="B13" s="111" t="s">
        <v>127</v>
      </c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2" x14ac:dyDescent="0.2"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2" x14ac:dyDescent="0.2">
      <c r="A15" s="43" t="s">
        <v>7</v>
      </c>
      <c r="B15" s="43" t="s">
        <v>101</v>
      </c>
      <c r="C15" s="43" t="s">
        <v>6</v>
      </c>
      <c r="D15" s="43" t="s">
        <v>102</v>
      </c>
      <c r="E15" s="43" t="s">
        <v>103</v>
      </c>
      <c r="F15" s="43"/>
      <c r="G15" s="43"/>
      <c r="H15" s="43"/>
      <c r="I15" s="43"/>
      <c r="J15" s="43"/>
      <c r="K15" s="43" t="s">
        <v>104</v>
      </c>
    </row>
    <row r="16" spans="1:12" x14ac:dyDescent="0.2">
      <c r="A16" s="43"/>
      <c r="B16" s="43"/>
      <c r="C16" s="43"/>
      <c r="D16" s="43"/>
      <c r="E16" s="32" t="s">
        <v>105</v>
      </c>
      <c r="F16" s="32" t="s">
        <v>119</v>
      </c>
      <c r="G16" s="32" t="s">
        <v>120</v>
      </c>
      <c r="H16" s="32" t="s">
        <v>121</v>
      </c>
      <c r="I16" s="32" t="s">
        <v>122</v>
      </c>
      <c r="J16" s="32" t="s">
        <v>123</v>
      </c>
      <c r="K16" s="43"/>
    </row>
    <row r="17" spans="1:11" x14ac:dyDescent="0.2">
      <c r="A17" s="43" t="s">
        <v>13</v>
      </c>
      <c r="B17" s="44" t="s">
        <v>172</v>
      </c>
      <c r="C17" s="33" t="s">
        <v>5</v>
      </c>
      <c r="D17" s="113"/>
      <c r="E17" s="114" t="s">
        <v>49</v>
      </c>
      <c r="F17" s="115"/>
      <c r="G17" s="115"/>
      <c r="H17" s="115"/>
      <c r="I17" s="115"/>
      <c r="J17" s="115"/>
      <c r="K17" s="116"/>
    </row>
    <row r="18" spans="1:11" ht="67.5" x14ac:dyDescent="0.2">
      <c r="A18" s="43"/>
      <c r="B18" s="44"/>
      <c r="C18" s="33" t="s">
        <v>10</v>
      </c>
      <c r="D18" s="117" t="s">
        <v>107</v>
      </c>
      <c r="E18" s="115"/>
      <c r="F18" s="115"/>
      <c r="G18" s="115"/>
      <c r="H18" s="115"/>
      <c r="I18" s="115"/>
      <c r="J18" s="115"/>
      <c r="K18" s="118"/>
    </row>
    <row r="19" spans="1:11" ht="78.75" x14ac:dyDescent="0.2">
      <c r="A19" s="43"/>
      <c r="B19" s="44"/>
      <c r="C19" s="33" t="s">
        <v>78</v>
      </c>
      <c r="D19" s="117" t="s">
        <v>106</v>
      </c>
      <c r="E19" s="115"/>
      <c r="F19" s="115"/>
      <c r="G19" s="115"/>
      <c r="H19" s="115"/>
      <c r="I19" s="115"/>
      <c r="J19" s="115"/>
      <c r="K19" s="118"/>
    </row>
    <row r="20" spans="1:11" x14ac:dyDescent="0.2">
      <c r="A20" s="43" t="s">
        <v>28</v>
      </c>
      <c r="B20" s="44" t="s">
        <v>173</v>
      </c>
      <c r="C20" s="33" t="s">
        <v>5</v>
      </c>
      <c r="D20" s="113"/>
      <c r="E20" s="114" t="s">
        <v>49</v>
      </c>
      <c r="F20" s="115"/>
      <c r="G20" s="115"/>
      <c r="H20" s="115"/>
      <c r="I20" s="115"/>
      <c r="J20" s="115"/>
      <c r="K20" s="116"/>
    </row>
    <row r="21" spans="1:11" ht="67.5" x14ac:dyDescent="0.2">
      <c r="A21" s="43"/>
      <c r="B21" s="44"/>
      <c r="C21" s="33" t="s">
        <v>10</v>
      </c>
      <c r="D21" s="117" t="s">
        <v>107</v>
      </c>
      <c r="E21" s="115"/>
      <c r="F21" s="115"/>
      <c r="G21" s="115"/>
      <c r="H21" s="115"/>
      <c r="I21" s="115"/>
      <c r="J21" s="115"/>
      <c r="K21" s="118"/>
    </row>
    <row r="22" spans="1:11" ht="78.75" x14ac:dyDescent="0.2">
      <c r="A22" s="43"/>
      <c r="B22" s="44"/>
      <c r="C22" s="33" t="s">
        <v>78</v>
      </c>
      <c r="D22" s="117" t="s">
        <v>106</v>
      </c>
      <c r="E22" s="115"/>
      <c r="F22" s="115"/>
      <c r="G22" s="115"/>
      <c r="H22" s="115"/>
      <c r="I22" s="115"/>
      <c r="J22" s="115"/>
      <c r="K22" s="118"/>
    </row>
    <row r="23" spans="1:11" hidden="1" x14ac:dyDescent="0.2">
      <c r="A23" s="43" t="s">
        <v>14</v>
      </c>
      <c r="B23" s="44" t="s">
        <v>174</v>
      </c>
      <c r="C23" s="33" t="s">
        <v>5</v>
      </c>
      <c r="D23" s="113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32"/>
    </row>
    <row r="24" spans="1:11" ht="67.5" hidden="1" x14ac:dyDescent="0.2">
      <c r="A24" s="43"/>
      <c r="B24" s="44"/>
      <c r="C24" s="33" t="s">
        <v>10</v>
      </c>
      <c r="D24" s="117" t="s">
        <v>107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32"/>
    </row>
    <row r="25" spans="1:11" ht="78.75" hidden="1" x14ac:dyDescent="0.2">
      <c r="A25" s="43"/>
      <c r="B25" s="44"/>
      <c r="C25" s="33" t="s">
        <v>78</v>
      </c>
      <c r="D25" s="117" t="s">
        <v>106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32"/>
    </row>
    <row r="26" spans="1:11" x14ac:dyDescent="0.2">
      <c r="A26" s="43" t="s">
        <v>29</v>
      </c>
      <c r="B26" s="44" t="s">
        <v>175</v>
      </c>
      <c r="C26" s="33" t="s">
        <v>5</v>
      </c>
      <c r="D26" s="113"/>
      <c r="E26" s="17">
        <f>SUM(F26:J26)</f>
        <v>3709</v>
      </c>
      <c r="F26" s="17">
        <f>SUM(F27:F28)</f>
        <v>3709</v>
      </c>
      <c r="G26" s="17">
        <v>0</v>
      </c>
      <c r="H26" s="17">
        <v>0</v>
      </c>
      <c r="I26" s="17">
        <v>0</v>
      </c>
      <c r="J26" s="17">
        <v>0</v>
      </c>
      <c r="K26" s="119"/>
    </row>
    <row r="27" spans="1:11" ht="67.5" x14ac:dyDescent="0.2">
      <c r="A27" s="43"/>
      <c r="B27" s="44"/>
      <c r="C27" s="33" t="s">
        <v>10</v>
      </c>
      <c r="D27" s="117" t="s">
        <v>107</v>
      </c>
      <c r="E27" s="17">
        <f>'Приложение 4'!F34</f>
        <v>3523</v>
      </c>
      <c r="F27" s="17">
        <f>'Приложение 4'!G34</f>
        <v>3523</v>
      </c>
      <c r="G27" s="17">
        <v>0</v>
      </c>
      <c r="H27" s="17">
        <v>0</v>
      </c>
      <c r="I27" s="17">
        <v>0</v>
      </c>
      <c r="J27" s="17">
        <v>0</v>
      </c>
      <c r="K27" s="119"/>
    </row>
    <row r="28" spans="1:11" ht="78.75" x14ac:dyDescent="0.2">
      <c r="A28" s="43"/>
      <c r="B28" s="44"/>
      <c r="C28" s="33" t="s">
        <v>78</v>
      </c>
      <c r="D28" s="117" t="s">
        <v>106</v>
      </c>
      <c r="E28" s="17">
        <f>'Приложение 4'!F35</f>
        <v>186</v>
      </c>
      <c r="F28" s="17">
        <f>'Приложение 4'!G35</f>
        <v>186</v>
      </c>
      <c r="G28" s="17">
        <v>0</v>
      </c>
      <c r="H28" s="17">
        <v>0</v>
      </c>
      <c r="I28" s="17">
        <v>0</v>
      </c>
      <c r="J28" s="17">
        <v>0</v>
      </c>
      <c r="K28" s="119"/>
    </row>
    <row r="29" spans="1:11" x14ac:dyDescent="0.2">
      <c r="A29" s="43" t="s">
        <v>33</v>
      </c>
      <c r="B29" s="44" t="s">
        <v>176</v>
      </c>
      <c r="C29" s="33" t="s">
        <v>5</v>
      </c>
      <c r="D29" s="113"/>
      <c r="E29" s="17">
        <f t="shared" ref="E29:J29" si="0">SUM(E30)</f>
        <v>862834.10000000009</v>
      </c>
      <c r="F29" s="17">
        <f t="shared" si="0"/>
        <v>165696</v>
      </c>
      <c r="G29" s="17">
        <f t="shared" si="0"/>
        <v>178432.7</v>
      </c>
      <c r="H29" s="17">
        <f t="shared" si="0"/>
        <v>176852.7</v>
      </c>
      <c r="I29" s="17">
        <f t="shared" si="0"/>
        <v>176852.7</v>
      </c>
      <c r="J29" s="17">
        <f t="shared" si="0"/>
        <v>165000</v>
      </c>
      <c r="K29" s="119"/>
    </row>
    <row r="30" spans="1:11" ht="78.75" x14ac:dyDescent="0.2">
      <c r="A30" s="43"/>
      <c r="B30" s="44"/>
      <c r="C30" s="33" t="s">
        <v>78</v>
      </c>
      <c r="D30" s="117" t="s">
        <v>106</v>
      </c>
      <c r="E30" s="17">
        <f>'Приложение 4'!F37</f>
        <v>862834.10000000009</v>
      </c>
      <c r="F30" s="17">
        <f>'Приложение 4'!G37</f>
        <v>165696</v>
      </c>
      <c r="G30" s="17">
        <f>'Приложение 4'!H37</f>
        <v>178432.7</v>
      </c>
      <c r="H30" s="17">
        <f>'Приложение 4'!I37</f>
        <v>176852.7</v>
      </c>
      <c r="I30" s="17">
        <f>'Приложение 4'!J37</f>
        <v>176852.7</v>
      </c>
      <c r="J30" s="17">
        <f>'Приложение 4'!K37</f>
        <v>165000</v>
      </c>
      <c r="K30" s="119"/>
    </row>
    <row r="31" spans="1:11" x14ac:dyDescent="0.2">
      <c r="A31" s="43" t="s">
        <v>36</v>
      </c>
      <c r="B31" s="44" t="s">
        <v>177</v>
      </c>
      <c r="C31" s="33" t="s">
        <v>5</v>
      </c>
      <c r="D31" s="113"/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19"/>
    </row>
    <row r="32" spans="1:11" ht="78.75" x14ac:dyDescent="0.2">
      <c r="A32" s="43"/>
      <c r="B32" s="44"/>
      <c r="C32" s="33" t="s">
        <v>78</v>
      </c>
      <c r="D32" s="117" t="s">
        <v>106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19"/>
    </row>
    <row r="33" spans="1:11" x14ac:dyDescent="0.2">
      <c r="A33" s="43" t="s">
        <v>136</v>
      </c>
      <c r="B33" s="44" t="s">
        <v>178</v>
      </c>
      <c r="C33" s="33" t="s">
        <v>5</v>
      </c>
      <c r="D33" s="113"/>
      <c r="E33" s="17">
        <v>1385</v>
      </c>
      <c r="F33" s="17">
        <v>1385</v>
      </c>
      <c r="G33" s="17">
        <v>0</v>
      </c>
      <c r="H33" s="17">
        <v>0</v>
      </c>
      <c r="I33" s="17">
        <v>0</v>
      </c>
      <c r="J33" s="17">
        <v>0</v>
      </c>
      <c r="K33" s="32"/>
    </row>
    <row r="34" spans="1:11" ht="67.5" x14ac:dyDescent="0.2">
      <c r="A34" s="43"/>
      <c r="B34" s="44"/>
      <c r="C34" s="33" t="s">
        <v>10</v>
      </c>
      <c r="D34" s="117" t="s">
        <v>107</v>
      </c>
      <c r="E34" s="17">
        <v>1315</v>
      </c>
      <c r="F34" s="17">
        <v>1315</v>
      </c>
      <c r="G34" s="17">
        <v>0</v>
      </c>
      <c r="H34" s="17">
        <v>0</v>
      </c>
      <c r="I34" s="17">
        <v>0</v>
      </c>
      <c r="J34" s="17">
        <v>0</v>
      </c>
      <c r="K34" s="32"/>
    </row>
    <row r="35" spans="1:11" ht="78.75" x14ac:dyDescent="0.2">
      <c r="A35" s="43"/>
      <c r="B35" s="44"/>
      <c r="C35" s="33" t="s">
        <v>78</v>
      </c>
      <c r="D35" s="117" t="s">
        <v>106</v>
      </c>
      <c r="E35" s="17">
        <v>70</v>
      </c>
      <c r="F35" s="17">
        <v>70</v>
      </c>
      <c r="G35" s="17">
        <v>0</v>
      </c>
      <c r="H35" s="17">
        <v>0</v>
      </c>
      <c r="I35" s="17">
        <v>0</v>
      </c>
      <c r="J35" s="17">
        <v>0</v>
      </c>
      <c r="K35" s="32"/>
    </row>
    <row r="36" spans="1:11" hidden="1" x14ac:dyDescent="0.2">
      <c r="A36" s="43" t="s">
        <v>81</v>
      </c>
      <c r="B36" s="44" t="s">
        <v>179</v>
      </c>
      <c r="C36" s="33" t="s">
        <v>5</v>
      </c>
      <c r="D36" s="113"/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32"/>
    </row>
    <row r="37" spans="1:11" ht="67.5" hidden="1" x14ac:dyDescent="0.2">
      <c r="A37" s="43"/>
      <c r="B37" s="44"/>
      <c r="C37" s="33" t="s">
        <v>10</v>
      </c>
      <c r="D37" s="117" t="s">
        <v>107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32"/>
    </row>
    <row r="38" spans="1:11" ht="78.75" hidden="1" x14ac:dyDescent="0.2">
      <c r="A38" s="43"/>
      <c r="B38" s="44"/>
      <c r="C38" s="33" t="s">
        <v>78</v>
      </c>
      <c r="D38" s="117" t="s">
        <v>106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32"/>
    </row>
    <row r="39" spans="1:11" x14ac:dyDescent="0.2">
      <c r="A39" s="43" t="s">
        <v>82</v>
      </c>
      <c r="B39" s="44" t="s">
        <v>180</v>
      </c>
      <c r="C39" s="33" t="s">
        <v>5</v>
      </c>
      <c r="D39" s="113"/>
      <c r="E39" s="17">
        <v>1926</v>
      </c>
      <c r="F39" s="17">
        <v>1926</v>
      </c>
      <c r="G39" s="17">
        <v>0</v>
      </c>
      <c r="H39" s="17">
        <v>0</v>
      </c>
      <c r="I39" s="17">
        <v>0</v>
      </c>
      <c r="J39" s="17">
        <v>0</v>
      </c>
      <c r="K39" s="32"/>
    </row>
    <row r="40" spans="1:11" ht="67.5" x14ac:dyDescent="0.2">
      <c r="A40" s="43"/>
      <c r="B40" s="44"/>
      <c r="C40" s="33" t="s">
        <v>10</v>
      </c>
      <c r="D40" s="117" t="s">
        <v>107</v>
      </c>
      <c r="E40" s="17">
        <v>1224</v>
      </c>
      <c r="F40" s="17">
        <v>1224</v>
      </c>
      <c r="G40" s="17">
        <v>0</v>
      </c>
      <c r="H40" s="17">
        <v>0</v>
      </c>
      <c r="I40" s="17">
        <v>0</v>
      </c>
      <c r="J40" s="17">
        <v>0</v>
      </c>
      <c r="K40" s="32"/>
    </row>
    <row r="41" spans="1:11" ht="78.75" x14ac:dyDescent="0.2">
      <c r="A41" s="43"/>
      <c r="B41" s="44"/>
      <c r="C41" s="33" t="s">
        <v>78</v>
      </c>
      <c r="D41" s="117" t="s">
        <v>106</v>
      </c>
      <c r="E41" s="17">
        <v>702</v>
      </c>
      <c r="F41" s="17">
        <v>702</v>
      </c>
      <c r="G41" s="17">
        <v>0</v>
      </c>
      <c r="H41" s="17">
        <v>0</v>
      </c>
      <c r="I41" s="17">
        <v>0</v>
      </c>
      <c r="J41" s="17">
        <v>0</v>
      </c>
      <c r="K41" s="32"/>
    </row>
    <row r="42" spans="1:11" x14ac:dyDescent="0.2"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x14ac:dyDescent="0.2">
      <c r="B43" s="111" t="s">
        <v>113</v>
      </c>
      <c r="C43" s="112"/>
      <c r="D43" s="112"/>
      <c r="E43" s="112"/>
      <c r="F43" s="112"/>
      <c r="G43" s="112"/>
      <c r="H43" s="112"/>
      <c r="I43" s="112"/>
      <c r="J43" s="112"/>
      <c r="K43" s="112"/>
    </row>
    <row r="44" spans="1:11" x14ac:dyDescent="0.2">
      <c r="B44" s="110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1" x14ac:dyDescent="0.2">
      <c r="A45" s="43" t="s">
        <v>7</v>
      </c>
      <c r="B45" s="43" t="s">
        <v>101</v>
      </c>
      <c r="C45" s="43" t="s">
        <v>6</v>
      </c>
      <c r="D45" s="43" t="s">
        <v>102</v>
      </c>
      <c r="E45" s="43" t="s">
        <v>103</v>
      </c>
      <c r="F45" s="43"/>
      <c r="G45" s="43"/>
      <c r="H45" s="43"/>
      <c r="I45" s="43"/>
      <c r="J45" s="43"/>
      <c r="K45" s="43" t="s">
        <v>104</v>
      </c>
    </row>
    <row r="46" spans="1:11" x14ac:dyDescent="0.2">
      <c r="A46" s="43"/>
      <c r="B46" s="43"/>
      <c r="C46" s="43"/>
      <c r="D46" s="43"/>
      <c r="E46" s="32" t="s">
        <v>105</v>
      </c>
      <c r="F46" s="32">
        <v>2020</v>
      </c>
      <c r="G46" s="32">
        <v>2021</v>
      </c>
      <c r="H46" s="32">
        <v>2022</v>
      </c>
      <c r="I46" s="32">
        <v>2023</v>
      </c>
      <c r="J46" s="32">
        <v>2024</v>
      </c>
      <c r="K46" s="43"/>
    </row>
    <row r="47" spans="1:11" ht="22.5" x14ac:dyDescent="0.2">
      <c r="A47" s="43" t="s">
        <v>13</v>
      </c>
      <c r="B47" s="45" t="s">
        <v>181</v>
      </c>
      <c r="C47" s="33" t="s">
        <v>77</v>
      </c>
      <c r="D47" s="32"/>
      <c r="E47" s="17">
        <f>SUM(F47:J47)</f>
        <v>0</v>
      </c>
      <c r="F47" s="17">
        <f>SUM(F48:F49)</f>
        <v>0</v>
      </c>
      <c r="G47" s="17">
        <f t="shared" ref="G47:J47" si="1">SUM(G48:G49)</f>
        <v>0</v>
      </c>
      <c r="H47" s="17">
        <f t="shared" si="1"/>
        <v>0</v>
      </c>
      <c r="I47" s="17">
        <f t="shared" si="1"/>
        <v>0</v>
      </c>
      <c r="J47" s="17">
        <f t="shared" si="1"/>
        <v>0</v>
      </c>
      <c r="K47" s="32"/>
    </row>
    <row r="48" spans="1:11" ht="22.5" x14ac:dyDescent="0.2">
      <c r="A48" s="43"/>
      <c r="B48" s="45"/>
      <c r="C48" s="33" t="s">
        <v>78</v>
      </c>
      <c r="D48" s="32"/>
      <c r="E48" s="17">
        <f t="shared" ref="E48:E51" si="2">SUM(F48:J48)</f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32"/>
    </row>
    <row r="49" spans="1:11" ht="22.5" x14ac:dyDescent="0.2">
      <c r="A49" s="43"/>
      <c r="B49" s="45"/>
      <c r="C49" s="33" t="s">
        <v>79</v>
      </c>
      <c r="D49" s="32"/>
      <c r="E49" s="17">
        <f t="shared" si="2"/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32"/>
    </row>
    <row r="50" spans="1:11" ht="22.5" x14ac:dyDescent="0.2">
      <c r="A50" s="43" t="s">
        <v>28</v>
      </c>
      <c r="B50" s="45" t="s">
        <v>182</v>
      </c>
      <c r="C50" s="33" t="s">
        <v>77</v>
      </c>
      <c r="D50" s="32"/>
      <c r="E50" s="17">
        <f>SUM(F50:J50)</f>
        <v>24153.3</v>
      </c>
      <c r="F50" s="17">
        <f>SUM(F51)</f>
        <v>4303.3</v>
      </c>
      <c r="G50" s="17">
        <f t="shared" ref="G50:J50" si="3">SUM(G51)</f>
        <v>4550</v>
      </c>
      <c r="H50" s="17">
        <f t="shared" si="3"/>
        <v>5000</v>
      </c>
      <c r="I50" s="17">
        <f t="shared" si="3"/>
        <v>5000</v>
      </c>
      <c r="J50" s="17">
        <f t="shared" si="3"/>
        <v>5300</v>
      </c>
      <c r="K50" s="32"/>
    </row>
    <row r="51" spans="1:11" ht="78.75" x14ac:dyDescent="0.2">
      <c r="A51" s="43"/>
      <c r="B51" s="45"/>
      <c r="C51" s="33" t="s">
        <v>78</v>
      </c>
      <c r="D51" s="117" t="s">
        <v>106</v>
      </c>
      <c r="E51" s="17">
        <f t="shared" si="2"/>
        <v>24153.3</v>
      </c>
      <c r="F51" s="17">
        <f>5264-25-415.7-520</f>
        <v>4303.3</v>
      </c>
      <c r="G51" s="17">
        <f>'Приложение 4'!H65</f>
        <v>4550</v>
      </c>
      <c r="H51" s="17">
        <v>5000</v>
      </c>
      <c r="I51" s="17">
        <v>5000</v>
      </c>
      <c r="J51" s="17">
        <v>5300</v>
      </c>
      <c r="K51" s="32"/>
    </row>
    <row r="52" spans="1:11" ht="22.5" x14ac:dyDescent="0.2">
      <c r="A52" s="43" t="s">
        <v>32</v>
      </c>
      <c r="B52" s="45" t="s">
        <v>183</v>
      </c>
      <c r="C52" s="33" t="s">
        <v>77</v>
      </c>
      <c r="D52" s="117"/>
      <c r="E52" s="17">
        <f t="shared" ref="E52:J54" si="4">SUM(E53)</f>
        <v>0</v>
      </c>
      <c r="F52" s="17">
        <f t="shared" si="4"/>
        <v>0</v>
      </c>
      <c r="G52" s="17">
        <f t="shared" si="4"/>
        <v>0</v>
      </c>
      <c r="H52" s="17">
        <f t="shared" si="4"/>
        <v>0</v>
      </c>
      <c r="I52" s="17">
        <f t="shared" si="4"/>
        <v>0</v>
      </c>
      <c r="J52" s="17">
        <f t="shared" si="4"/>
        <v>0</v>
      </c>
      <c r="K52" s="32"/>
    </row>
    <row r="53" spans="1:11" ht="22.5" x14ac:dyDescent="0.2">
      <c r="A53" s="43"/>
      <c r="B53" s="45"/>
      <c r="C53" s="33" t="s">
        <v>78</v>
      </c>
      <c r="D53" s="117"/>
      <c r="E53" s="17">
        <f t="shared" ref="E53:E55" si="5">SUM(F53:J53)</f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32"/>
    </row>
    <row r="54" spans="1:11" ht="22.5" x14ac:dyDescent="0.2">
      <c r="A54" s="43" t="s">
        <v>55</v>
      </c>
      <c r="B54" s="45" t="s">
        <v>184</v>
      </c>
      <c r="C54" s="33" t="s">
        <v>77</v>
      </c>
      <c r="D54" s="117"/>
      <c r="E54" s="17">
        <f t="shared" si="4"/>
        <v>40987.300000000003</v>
      </c>
      <c r="F54" s="17">
        <f t="shared" ref="F54:J54" si="6">SUM(F55)</f>
        <v>8217.2999999999993</v>
      </c>
      <c r="G54" s="17">
        <f t="shared" si="6"/>
        <v>8280</v>
      </c>
      <c r="H54" s="17">
        <f t="shared" si="6"/>
        <v>8130</v>
      </c>
      <c r="I54" s="17">
        <f t="shared" si="6"/>
        <v>8130</v>
      </c>
      <c r="J54" s="17">
        <f t="shared" si="6"/>
        <v>8230</v>
      </c>
      <c r="K54" s="32"/>
    </row>
    <row r="55" spans="1:11" ht="78.75" x14ac:dyDescent="0.2">
      <c r="A55" s="43"/>
      <c r="B55" s="45"/>
      <c r="C55" s="33" t="s">
        <v>78</v>
      </c>
      <c r="D55" s="117" t="s">
        <v>106</v>
      </c>
      <c r="E55" s="17">
        <f t="shared" si="5"/>
        <v>40987.300000000003</v>
      </c>
      <c r="F55" s="17">
        <f>7972.3+25-300+520</f>
        <v>8217.2999999999993</v>
      </c>
      <c r="G55" s="17">
        <f>'Приложение 4'!H69</f>
        <v>8280</v>
      </c>
      <c r="H55" s="17">
        <v>8130</v>
      </c>
      <c r="I55" s="17">
        <v>8130</v>
      </c>
      <c r="J55" s="17">
        <v>8230</v>
      </c>
      <c r="K55" s="32"/>
    </row>
    <row r="56" spans="1:11" ht="22.5" x14ac:dyDescent="0.2">
      <c r="A56" s="43" t="s">
        <v>14</v>
      </c>
      <c r="B56" s="45" t="s">
        <v>185</v>
      </c>
      <c r="C56" s="33" t="s">
        <v>77</v>
      </c>
      <c r="D56" s="117"/>
      <c r="E56" s="17">
        <f t="shared" ref="E56:J56" si="7">SUM(E57)</f>
        <v>3171.4</v>
      </c>
      <c r="F56" s="17">
        <f t="shared" si="7"/>
        <v>516.4</v>
      </c>
      <c r="G56" s="17">
        <f t="shared" si="7"/>
        <v>520</v>
      </c>
      <c r="H56" s="17">
        <f t="shared" si="7"/>
        <v>585</v>
      </c>
      <c r="I56" s="17">
        <f t="shared" si="7"/>
        <v>585</v>
      </c>
      <c r="J56" s="17">
        <f t="shared" si="7"/>
        <v>965</v>
      </c>
      <c r="K56" s="32"/>
    </row>
    <row r="57" spans="1:11" ht="78.75" x14ac:dyDescent="0.2">
      <c r="A57" s="43"/>
      <c r="B57" s="45"/>
      <c r="C57" s="33" t="s">
        <v>78</v>
      </c>
      <c r="D57" s="117" t="s">
        <v>106</v>
      </c>
      <c r="E57" s="17">
        <f t="shared" ref="E57" si="8">SUM(F57:J57)</f>
        <v>3171.4</v>
      </c>
      <c r="F57" s="17">
        <f>556.4-40</f>
        <v>516.4</v>
      </c>
      <c r="G57" s="17">
        <v>520</v>
      </c>
      <c r="H57" s="17">
        <v>585</v>
      </c>
      <c r="I57" s="17">
        <v>585</v>
      </c>
      <c r="J57" s="17">
        <v>965</v>
      </c>
      <c r="K57" s="32"/>
    </row>
    <row r="58" spans="1:11" ht="22.5" x14ac:dyDescent="0.2">
      <c r="A58" s="43" t="s">
        <v>81</v>
      </c>
      <c r="B58" s="45" t="s">
        <v>186</v>
      </c>
      <c r="C58" s="33" t="s">
        <v>77</v>
      </c>
      <c r="D58" s="117"/>
      <c r="E58" s="17">
        <f t="shared" ref="E58:J58" si="9">E59</f>
        <v>7051.1</v>
      </c>
      <c r="F58" s="17">
        <f t="shared" si="9"/>
        <v>1406.1</v>
      </c>
      <c r="G58" s="17">
        <f t="shared" si="9"/>
        <v>1545</v>
      </c>
      <c r="H58" s="17">
        <f t="shared" si="9"/>
        <v>1500</v>
      </c>
      <c r="I58" s="17">
        <f t="shared" si="9"/>
        <v>1500</v>
      </c>
      <c r="J58" s="17">
        <f t="shared" si="9"/>
        <v>1100</v>
      </c>
      <c r="K58" s="32"/>
    </row>
    <row r="59" spans="1:11" ht="78.75" x14ac:dyDescent="0.2">
      <c r="A59" s="43"/>
      <c r="B59" s="45"/>
      <c r="C59" s="33" t="s">
        <v>78</v>
      </c>
      <c r="D59" s="117" t="s">
        <v>106</v>
      </c>
      <c r="E59" s="17">
        <f>SUM(F58:J58)</f>
        <v>7051.1</v>
      </c>
      <c r="F59" s="17">
        <f>1096.1+50+260</f>
        <v>1406.1</v>
      </c>
      <c r="G59" s="17">
        <f>'Приложение 4'!H77</f>
        <v>1545</v>
      </c>
      <c r="H59" s="17">
        <v>1500</v>
      </c>
      <c r="I59" s="17">
        <v>1500</v>
      </c>
      <c r="J59" s="17">
        <v>1100</v>
      </c>
      <c r="K59" s="32"/>
    </row>
    <row r="60" spans="1:11" ht="22.5" x14ac:dyDescent="0.2">
      <c r="A60" s="43" t="s">
        <v>82</v>
      </c>
      <c r="B60" s="45" t="s">
        <v>187</v>
      </c>
      <c r="C60" s="33" t="s">
        <v>77</v>
      </c>
      <c r="D60" s="117"/>
      <c r="E60" s="17">
        <f t="shared" ref="E60:J62" si="10">SUM(E61)</f>
        <v>0</v>
      </c>
      <c r="F60" s="17">
        <f t="shared" si="10"/>
        <v>0</v>
      </c>
      <c r="G60" s="17">
        <f t="shared" si="10"/>
        <v>0</v>
      </c>
      <c r="H60" s="17">
        <f t="shared" si="10"/>
        <v>0</v>
      </c>
      <c r="I60" s="17">
        <f t="shared" si="10"/>
        <v>0</v>
      </c>
      <c r="J60" s="17">
        <f t="shared" si="10"/>
        <v>0</v>
      </c>
      <c r="K60" s="32"/>
    </row>
    <row r="61" spans="1:11" ht="22.5" x14ac:dyDescent="0.2">
      <c r="A61" s="43"/>
      <c r="B61" s="45"/>
      <c r="C61" s="33" t="s">
        <v>78</v>
      </c>
      <c r="D61" s="117"/>
      <c r="E61" s="17">
        <f t="shared" ref="E61" si="11">SUM(F61:J61)</f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32"/>
    </row>
    <row r="62" spans="1:11" ht="22.5" x14ac:dyDescent="0.2">
      <c r="A62" s="43" t="s">
        <v>83</v>
      </c>
      <c r="B62" s="45" t="s">
        <v>188</v>
      </c>
      <c r="C62" s="33" t="s">
        <v>77</v>
      </c>
      <c r="D62" s="117"/>
      <c r="E62" s="17">
        <f t="shared" si="10"/>
        <v>20434.2</v>
      </c>
      <c r="F62" s="17">
        <f t="shared" si="10"/>
        <v>3301.2</v>
      </c>
      <c r="G62" s="17">
        <f t="shared" si="10"/>
        <v>4133</v>
      </c>
      <c r="H62" s="17">
        <f t="shared" si="10"/>
        <v>4500</v>
      </c>
      <c r="I62" s="17">
        <f t="shared" si="10"/>
        <v>4500</v>
      </c>
      <c r="J62" s="17">
        <f t="shared" si="10"/>
        <v>4000</v>
      </c>
      <c r="K62" s="32"/>
    </row>
    <row r="63" spans="1:11" ht="78.75" x14ac:dyDescent="0.2">
      <c r="A63" s="43"/>
      <c r="B63" s="45"/>
      <c r="C63" s="33" t="s">
        <v>78</v>
      </c>
      <c r="D63" s="117" t="s">
        <v>106</v>
      </c>
      <c r="E63" s="17">
        <f>SUM(F63:J63)</f>
        <v>20434.2</v>
      </c>
      <c r="F63" s="17">
        <f>3561.2-260</f>
        <v>3301.2</v>
      </c>
      <c r="G63" s="17">
        <v>4133</v>
      </c>
      <c r="H63" s="17">
        <v>4500</v>
      </c>
      <c r="I63" s="17">
        <v>4500</v>
      </c>
      <c r="J63" s="17">
        <v>4000</v>
      </c>
      <c r="K63" s="32"/>
    </row>
    <row r="64" spans="1:11" ht="22.5" x14ac:dyDescent="0.2">
      <c r="A64" s="43" t="s">
        <v>84</v>
      </c>
      <c r="B64" s="45" t="s">
        <v>189</v>
      </c>
      <c r="C64" s="33" t="s">
        <v>77</v>
      </c>
      <c r="D64" s="117"/>
      <c r="E64" s="17">
        <f t="shared" ref="E64:J64" si="12">SUM(E65)</f>
        <v>0</v>
      </c>
      <c r="F64" s="17">
        <f t="shared" si="12"/>
        <v>0</v>
      </c>
      <c r="G64" s="17">
        <f t="shared" si="12"/>
        <v>0</v>
      </c>
      <c r="H64" s="17">
        <f t="shared" si="12"/>
        <v>0</v>
      </c>
      <c r="I64" s="17">
        <f t="shared" si="12"/>
        <v>0</v>
      </c>
      <c r="J64" s="17">
        <f t="shared" si="12"/>
        <v>0</v>
      </c>
      <c r="K64" s="32"/>
    </row>
    <row r="65" spans="1:11" ht="22.5" x14ac:dyDescent="0.2">
      <c r="A65" s="43"/>
      <c r="B65" s="45"/>
      <c r="C65" s="33" t="s">
        <v>78</v>
      </c>
      <c r="D65" s="117"/>
      <c r="E65" s="17">
        <f t="shared" ref="E65" si="13">SUM(F65:J65)</f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32"/>
    </row>
    <row r="66" spans="1:11" ht="22.5" x14ac:dyDescent="0.2">
      <c r="A66" s="43" t="s">
        <v>87</v>
      </c>
      <c r="B66" s="45" t="s">
        <v>191</v>
      </c>
      <c r="C66" s="33" t="s">
        <v>77</v>
      </c>
      <c r="D66" s="117"/>
      <c r="E66" s="17">
        <f>SUM(F66:J66)</f>
        <v>1243</v>
      </c>
      <c r="F66" s="17">
        <f>SUM(F67:F68)</f>
        <v>1243</v>
      </c>
      <c r="G66" s="17">
        <f t="shared" ref="G66:J66" si="14">SUM(G67:G68)</f>
        <v>0</v>
      </c>
      <c r="H66" s="17">
        <f t="shared" si="14"/>
        <v>0</v>
      </c>
      <c r="I66" s="17">
        <f t="shared" si="14"/>
        <v>0</v>
      </c>
      <c r="J66" s="17">
        <f t="shared" si="14"/>
        <v>0</v>
      </c>
      <c r="K66" s="32"/>
    </row>
    <row r="67" spans="1:11" ht="22.5" x14ac:dyDescent="0.2">
      <c r="A67" s="43"/>
      <c r="B67" s="45"/>
      <c r="C67" s="33" t="s">
        <v>78</v>
      </c>
      <c r="D67" s="117"/>
      <c r="E67" s="17">
        <f t="shared" ref="E67:E68" si="15">SUM(F67:J67)</f>
        <v>1000</v>
      </c>
      <c r="F67" s="17">
        <v>1000</v>
      </c>
      <c r="G67" s="17">
        <v>0</v>
      </c>
      <c r="H67" s="17">
        <v>0</v>
      </c>
      <c r="I67" s="17">
        <v>0</v>
      </c>
      <c r="J67" s="17">
        <v>0</v>
      </c>
      <c r="K67" s="32"/>
    </row>
    <row r="68" spans="1:11" ht="33.75" x14ac:dyDescent="0.2">
      <c r="A68" s="43"/>
      <c r="B68" s="45"/>
      <c r="C68" s="33" t="s">
        <v>10</v>
      </c>
      <c r="D68" s="117"/>
      <c r="E68" s="17">
        <f t="shared" si="15"/>
        <v>243</v>
      </c>
      <c r="F68" s="17">
        <v>243</v>
      </c>
      <c r="G68" s="17">
        <v>0</v>
      </c>
      <c r="H68" s="17">
        <v>0</v>
      </c>
      <c r="I68" s="17">
        <v>0</v>
      </c>
      <c r="J68" s="17">
        <v>0</v>
      </c>
      <c r="K68" s="32"/>
    </row>
    <row r="69" spans="1:11" x14ac:dyDescent="0.2">
      <c r="A69" s="46" t="s">
        <v>199</v>
      </c>
      <c r="B69" s="47" t="s">
        <v>200</v>
      </c>
      <c r="C69" s="120" t="s">
        <v>201</v>
      </c>
      <c r="D69" s="121"/>
      <c r="E69" s="122" t="s">
        <v>202</v>
      </c>
      <c r="F69" s="124"/>
      <c r="G69" s="124"/>
      <c r="H69" s="124"/>
      <c r="I69" s="124"/>
      <c r="J69" s="125"/>
      <c r="K69" s="46"/>
    </row>
    <row r="70" spans="1:11" x14ac:dyDescent="0.2">
      <c r="A70" s="126"/>
      <c r="B70" s="127"/>
      <c r="C70" s="128"/>
      <c r="D70" s="129"/>
      <c r="E70" s="130"/>
      <c r="F70" s="131"/>
      <c r="G70" s="131"/>
      <c r="H70" s="131"/>
      <c r="I70" s="131"/>
      <c r="J70" s="132"/>
      <c r="K70" s="126"/>
    </row>
    <row r="71" spans="1:11" x14ac:dyDescent="0.2">
      <c r="A71" s="126"/>
      <c r="B71" s="127"/>
      <c r="C71" s="128"/>
      <c r="D71" s="129"/>
      <c r="E71" s="130"/>
      <c r="F71" s="131"/>
      <c r="G71" s="131"/>
      <c r="H71" s="131"/>
      <c r="I71" s="131"/>
      <c r="J71" s="132"/>
      <c r="K71" s="126"/>
    </row>
    <row r="72" spans="1:11" x14ac:dyDescent="0.2">
      <c r="A72" s="133"/>
      <c r="B72" s="134"/>
      <c r="C72" s="135"/>
      <c r="D72" s="136"/>
      <c r="E72" s="137"/>
      <c r="F72" s="138"/>
      <c r="G72" s="138"/>
      <c r="H72" s="138"/>
      <c r="I72" s="138"/>
      <c r="J72" s="139"/>
      <c r="K72" s="133"/>
    </row>
    <row r="73" spans="1:11" ht="22.5" x14ac:dyDescent="0.2">
      <c r="A73" s="43" t="s">
        <v>88</v>
      </c>
      <c r="B73" s="45" t="s">
        <v>160</v>
      </c>
      <c r="C73" s="33" t="s">
        <v>77</v>
      </c>
      <c r="D73" s="117"/>
      <c r="E73" s="17">
        <f>SUM(F73:J73)</f>
        <v>8705</v>
      </c>
      <c r="F73" s="17">
        <f>SUM(F74:F75)</f>
        <v>3508</v>
      </c>
      <c r="G73" s="17">
        <f t="shared" ref="G73:J73" si="16">SUM(G74:G75)</f>
        <v>0</v>
      </c>
      <c r="H73" s="17">
        <f t="shared" si="16"/>
        <v>5197</v>
      </c>
      <c r="I73" s="17">
        <f t="shared" si="16"/>
        <v>0</v>
      </c>
      <c r="J73" s="17">
        <f t="shared" si="16"/>
        <v>0</v>
      </c>
      <c r="K73" s="32"/>
    </row>
    <row r="74" spans="1:11" ht="22.5" x14ac:dyDescent="0.2">
      <c r="A74" s="43"/>
      <c r="B74" s="45"/>
      <c r="C74" s="33" t="s">
        <v>78</v>
      </c>
      <c r="D74" s="117"/>
      <c r="E74" s="17">
        <f t="shared" ref="E74:E75" si="17">SUM(F74:J74)</f>
        <v>3112</v>
      </c>
      <c r="F74" s="17">
        <v>1277</v>
      </c>
      <c r="G74" s="17">
        <v>0</v>
      </c>
      <c r="H74" s="17">
        <v>1835</v>
      </c>
      <c r="I74" s="17">
        <v>0</v>
      </c>
      <c r="J74" s="17">
        <v>0</v>
      </c>
      <c r="K74" s="32"/>
    </row>
    <row r="75" spans="1:11" ht="33.75" x14ac:dyDescent="0.2">
      <c r="A75" s="43"/>
      <c r="B75" s="45"/>
      <c r="C75" s="33" t="s">
        <v>10</v>
      </c>
      <c r="D75" s="117"/>
      <c r="E75" s="17">
        <f t="shared" si="17"/>
        <v>5593</v>
      </c>
      <c r="F75" s="17">
        <v>2231</v>
      </c>
      <c r="G75" s="17">
        <v>0</v>
      </c>
      <c r="H75" s="17">
        <v>3362</v>
      </c>
      <c r="I75" s="17">
        <v>0</v>
      </c>
      <c r="J75" s="17">
        <v>0</v>
      </c>
      <c r="K75" s="32"/>
    </row>
    <row r="76" spans="1:11" ht="22.5" x14ac:dyDescent="0.2">
      <c r="A76" s="43" t="s">
        <v>157</v>
      </c>
      <c r="B76" s="45" t="s">
        <v>161</v>
      </c>
      <c r="C76" s="33" t="s">
        <v>77</v>
      </c>
      <c r="D76" s="117"/>
      <c r="E76" s="17">
        <f t="shared" ref="E76:J76" si="18">SUM(E77:E78)</f>
        <v>14974</v>
      </c>
      <c r="F76" s="17">
        <f t="shared" si="18"/>
        <v>0</v>
      </c>
      <c r="G76" s="17">
        <f t="shared" si="18"/>
        <v>0</v>
      </c>
      <c r="H76" s="17">
        <f t="shared" si="18"/>
        <v>14974</v>
      </c>
      <c r="I76" s="17">
        <f t="shared" si="18"/>
        <v>0</v>
      </c>
      <c r="J76" s="17">
        <f t="shared" si="18"/>
        <v>0</v>
      </c>
      <c r="K76" s="32"/>
    </row>
    <row r="77" spans="1:11" ht="22.5" x14ac:dyDescent="0.2">
      <c r="A77" s="43"/>
      <c r="B77" s="45"/>
      <c r="C77" s="33" t="s">
        <v>78</v>
      </c>
      <c r="D77" s="117"/>
      <c r="E77" s="17">
        <f t="shared" ref="E77:E78" si="19">SUM(F77:J77)</f>
        <v>5286</v>
      </c>
      <c r="F77" s="17">
        <v>0</v>
      </c>
      <c r="G77" s="17">
        <v>0</v>
      </c>
      <c r="H77" s="17">
        <v>5286</v>
      </c>
      <c r="I77" s="17">
        <v>0</v>
      </c>
      <c r="J77" s="17">
        <v>0</v>
      </c>
      <c r="K77" s="32"/>
    </row>
    <row r="78" spans="1:11" ht="33.75" x14ac:dyDescent="0.2">
      <c r="A78" s="43"/>
      <c r="B78" s="45"/>
      <c r="C78" s="33" t="s">
        <v>10</v>
      </c>
      <c r="D78" s="117"/>
      <c r="E78" s="17">
        <f t="shared" si="19"/>
        <v>9688</v>
      </c>
      <c r="F78" s="17">
        <v>0</v>
      </c>
      <c r="G78" s="17">
        <v>0</v>
      </c>
      <c r="H78" s="17">
        <v>9688</v>
      </c>
      <c r="I78" s="17">
        <v>0</v>
      </c>
      <c r="J78" s="17">
        <v>0</v>
      </c>
      <c r="K78" s="32"/>
    </row>
    <row r="79" spans="1:11" ht="22.5" x14ac:dyDescent="0.2">
      <c r="A79" s="43" t="s">
        <v>158</v>
      </c>
      <c r="B79" s="45" t="s">
        <v>162</v>
      </c>
      <c r="C79" s="33" t="s">
        <v>77</v>
      </c>
      <c r="D79" s="117"/>
      <c r="E79" s="17">
        <f>E80+E81+E82</f>
        <v>39543.07</v>
      </c>
      <c r="F79" s="17">
        <f>SUM(F81:F82)</f>
        <v>0</v>
      </c>
      <c r="G79" s="17">
        <f>G80+G81+G82</f>
        <v>17446.439999999999</v>
      </c>
      <c r="H79" s="17">
        <f>H80+H81+H82</f>
        <v>22096.63</v>
      </c>
      <c r="I79" s="17">
        <f t="shared" ref="I79:J79" si="20">SUM(I81:I82)</f>
        <v>0</v>
      </c>
      <c r="J79" s="17">
        <f t="shared" si="20"/>
        <v>0</v>
      </c>
      <c r="K79" s="32"/>
    </row>
    <row r="80" spans="1:11" ht="22.5" x14ac:dyDescent="0.2">
      <c r="A80" s="43"/>
      <c r="B80" s="45"/>
      <c r="C80" s="33" t="s">
        <v>78</v>
      </c>
      <c r="D80" s="117"/>
      <c r="E80" s="17">
        <f t="shared" ref="E80:E82" si="21">SUM(F80:J80)</f>
        <v>964.46</v>
      </c>
      <c r="F80" s="17">
        <v>0</v>
      </c>
      <c r="G80" s="17">
        <f>'Приложение 4'!H107</f>
        <v>425.52</v>
      </c>
      <c r="H80" s="17">
        <f>'Приложение 4'!I107</f>
        <v>538.94000000000005</v>
      </c>
      <c r="I80" s="17">
        <v>0</v>
      </c>
      <c r="J80" s="17">
        <v>0</v>
      </c>
      <c r="K80" s="32"/>
    </row>
    <row r="81" spans="1:11" ht="33.75" x14ac:dyDescent="0.2">
      <c r="A81" s="43"/>
      <c r="B81" s="45"/>
      <c r="C81" s="33" t="s">
        <v>10</v>
      </c>
      <c r="D81" s="117"/>
      <c r="E81" s="17">
        <f t="shared" si="21"/>
        <v>9644.6500000000015</v>
      </c>
      <c r="F81" s="17">
        <v>0</v>
      </c>
      <c r="G81" s="17">
        <f>'Приложение 4'!H108</f>
        <v>4255.2300000000005</v>
      </c>
      <c r="H81" s="17">
        <f>'Приложение 4'!I108</f>
        <v>5389.42</v>
      </c>
      <c r="I81" s="17">
        <v>0</v>
      </c>
      <c r="J81" s="17">
        <v>0</v>
      </c>
      <c r="K81" s="32"/>
    </row>
    <row r="82" spans="1:11" ht="33.75" x14ac:dyDescent="0.2">
      <c r="A82" s="43"/>
      <c r="B82" s="45"/>
      <c r="C82" s="33" t="s">
        <v>90</v>
      </c>
      <c r="D82" s="117"/>
      <c r="E82" s="17">
        <f t="shared" si="21"/>
        <v>28933.96</v>
      </c>
      <c r="F82" s="17">
        <v>0</v>
      </c>
      <c r="G82" s="17">
        <f>'Приложение 4'!H109</f>
        <v>12765.689999999999</v>
      </c>
      <c r="H82" s="17">
        <f>'Приложение 4'!I109</f>
        <v>16168.27</v>
      </c>
      <c r="I82" s="17">
        <v>0</v>
      </c>
      <c r="J82" s="17">
        <v>0</v>
      </c>
      <c r="K82" s="32"/>
    </row>
    <row r="83" spans="1:11" ht="22.5" x14ac:dyDescent="0.2">
      <c r="A83" s="43" t="s">
        <v>159</v>
      </c>
      <c r="B83" s="45" t="s">
        <v>163</v>
      </c>
      <c r="C83" s="33" t="s">
        <v>77</v>
      </c>
      <c r="D83" s="117"/>
      <c r="E83" s="17">
        <f>SUM(F83:J83)</f>
        <v>2336</v>
      </c>
      <c r="F83" s="17">
        <f>SUM(F84:F85)</f>
        <v>0</v>
      </c>
      <c r="G83" s="17">
        <f t="shared" ref="G83:J83" si="22">SUM(G84:G85)</f>
        <v>0</v>
      </c>
      <c r="H83" s="17">
        <f t="shared" si="22"/>
        <v>2336</v>
      </c>
      <c r="I83" s="17">
        <f t="shared" si="22"/>
        <v>0</v>
      </c>
      <c r="J83" s="17">
        <f t="shared" si="22"/>
        <v>0</v>
      </c>
      <c r="K83" s="32"/>
    </row>
    <row r="84" spans="1:11" ht="22.5" x14ac:dyDescent="0.2">
      <c r="A84" s="43"/>
      <c r="B84" s="45"/>
      <c r="C84" s="33" t="s">
        <v>78</v>
      </c>
      <c r="D84" s="117"/>
      <c r="E84" s="17">
        <f t="shared" ref="E84:E85" si="23">SUM(F84:J84)</f>
        <v>233.6</v>
      </c>
      <c r="F84" s="17">
        <v>0</v>
      </c>
      <c r="G84" s="17">
        <v>0</v>
      </c>
      <c r="H84" s="17">
        <v>233.6</v>
      </c>
      <c r="I84" s="17">
        <v>0</v>
      </c>
      <c r="J84" s="17">
        <v>0</v>
      </c>
      <c r="K84" s="32"/>
    </row>
    <row r="85" spans="1:11" ht="33.75" x14ac:dyDescent="0.2">
      <c r="A85" s="43"/>
      <c r="B85" s="45"/>
      <c r="C85" s="33" t="s">
        <v>10</v>
      </c>
      <c r="D85" s="117"/>
      <c r="E85" s="17">
        <f t="shared" si="23"/>
        <v>2102.4</v>
      </c>
      <c r="F85" s="17">
        <v>0</v>
      </c>
      <c r="G85" s="17">
        <v>0</v>
      </c>
      <c r="H85" s="17">
        <v>2102.4</v>
      </c>
      <c r="I85" s="17">
        <v>0</v>
      </c>
      <c r="J85" s="17">
        <v>0</v>
      </c>
      <c r="K85" s="32"/>
    </row>
    <row r="86" spans="1:11" ht="22.5" x14ac:dyDescent="0.2">
      <c r="A86" s="43" t="s">
        <v>171</v>
      </c>
      <c r="B86" s="45" t="s">
        <v>190</v>
      </c>
      <c r="C86" s="33" t="s">
        <v>77</v>
      </c>
      <c r="D86" s="17"/>
      <c r="E86" s="17">
        <f>SUM(E87:E88)</f>
        <v>3011</v>
      </c>
      <c r="F86" s="17">
        <f>SUM(F87:F88)</f>
        <v>3011</v>
      </c>
      <c r="G86" s="17">
        <f t="shared" ref="G86:I86" si="24">SUM(G87:G88)</f>
        <v>0</v>
      </c>
      <c r="H86" s="17">
        <f t="shared" si="24"/>
        <v>0</v>
      </c>
      <c r="I86" s="17">
        <f t="shared" si="24"/>
        <v>0</v>
      </c>
      <c r="J86" s="17">
        <f>SUM(J87:J88)</f>
        <v>0</v>
      </c>
      <c r="K86" s="32"/>
    </row>
    <row r="87" spans="1:11" ht="22.5" x14ac:dyDescent="0.2">
      <c r="A87" s="43"/>
      <c r="B87" s="45"/>
      <c r="C87" s="33" t="s">
        <v>78</v>
      </c>
      <c r="D87" s="17"/>
      <c r="E87" s="17">
        <f>SUM(F87:J87)</f>
        <v>1096</v>
      </c>
      <c r="F87" s="17">
        <v>1096</v>
      </c>
      <c r="G87" s="17">
        <v>0</v>
      </c>
      <c r="H87" s="17">
        <v>0</v>
      </c>
      <c r="I87" s="17">
        <v>0</v>
      </c>
      <c r="J87" s="17">
        <v>0</v>
      </c>
      <c r="K87" s="32"/>
    </row>
    <row r="88" spans="1:11" ht="33.75" x14ac:dyDescent="0.2">
      <c r="A88" s="43"/>
      <c r="B88" s="45"/>
      <c r="C88" s="33" t="s">
        <v>10</v>
      </c>
      <c r="D88" s="17"/>
      <c r="E88" s="17">
        <f>SUM(F88:J88)</f>
        <v>1915</v>
      </c>
      <c r="F88" s="17">
        <v>1915</v>
      </c>
      <c r="G88" s="17">
        <v>0</v>
      </c>
      <c r="H88" s="17">
        <v>0</v>
      </c>
      <c r="I88" s="17">
        <v>0</v>
      </c>
      <c r="J88" s="17">
        <v>0</v>
      </c>
      <c r="K88" s="32"/>
    </row>
    <row r="90" spans="1:11" x14ac:dyDescent="0.2">
      <c r="E90" s="123"/>
    </row>
  </sheetData>
  <mergeCells count="73">
    <mergeCell ref="C69:C72"/>
    <mergeCell ref="D69:D72"/>
    <mergeCell ref="E69:J72"/>
    <mergeCell ref="K69:K72"/>
    <mergeCell ref="A86:A88"/>
    <mergeCell ref="B86:B88"/>
    <mergeCell ref="A79:A82"/>
    <mergeCell ref="B79:B82"/>
    <mergeCell ref="A73:A75"/>
    <mergeCell ref="B73:B75"/>
    <mergeCell ref="A76:A78"/>
    <mergeCell ref="B76:B78"/>
    <mergeCell ref="A83:A85"/>
    <mergeCell ref="B83:B85"/>
    <mergeCell ref="A69:A72"/>
    <mergeCell ref="B69:B72"/>
    <mergeCell ref="A66:A68"/>
    <mergeCell ref="A62:A63"/>
    <mergeCell ref="B62:B63"/>
    <mergeCell ref="A64:A65"/>
    <mergeCell ref="B64:B65"/>
    <mergeCell ref="B66:B68"/>
    <mergeCell ref="B56:B57"/>
    <mergeCell ref="B60:B61"/>
    <mergeCell ref="A47:A49"/>
    <mergeCell ref="B47:B49"/>
    <mergeCell ref="A50:A51"/>
    <mergeCell ref="B50:B51"/>
    <mergeCell ref="A52:A53"/>
    <mergeCell ref="B52:B53"/>
    <mergeCell ref="A60:A61"/>
    <mergeCell ref="B58:B59"/>
    <mergeCell ref="A54:A55"/>
    <mergeCell ref="B54:B55"/>
    <mergeCell ref="A56:A57"/>
    <mergeCell ref="A58:A59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B11:K11"/>
    <mergeCell ref="A15:A16"/>
    <mergeCell ref="B15:B16"/>
    <mergeCell ref="C15:C16"/>
    <mergeCell ref="D15:D16"/>
    <mergeCell ref="E15:J15"/>
    <mergeCell ref="K15:K16"/>
    <mergeCell ref="B13:K13"/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zoomScale="115" zoomScaleSheetLayoutView="115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E21" sqref="E21:K23"/>
    </sheetView>
  </sheetViews>
  <sheetFormatPr defaultColWidth="9.140625" defaultRowHeight="12.75" x14ac:dyDescent="0.2"/>
  <cols>
    <col min="1" max="1" width="5.85546875" style="140" customWidth="1"/>
    <col min="2" max="2" width="44.7109375" style="140" customWidth="1"/>
    <col min="3" max="3" width="8.42578125" style="140" customWidth="1"/>
    <col min="4" max="4" width="15.85546875" style="140" customWidth="1"/>
    <col min="5" max="5" width="11.28515625" style="141" customWidth="1"/>
    <col min="6" max="6" width="9.42578125" style="141" customWidth="1"/>
    <col min="7" max="7" width="8.85546875" style="141" customWidth="1"/>
    <col min="8" max="8" width="9" style="141" customWidth="1"/>
    <col min="9" max="9" width="9.42578125" style="141" customWidth="1"/>
    <col min="10" max="10" width="9.7109375" style="141" customWidth="1"/>
    <col min="11" max="11" width="8.7109375" style="141" customWidth="1"/>
    <col min="12" max="12" width="10.7109375" style="140" customWidth="1"/>
    <col min="13" max="13" width="36.28515625" style="140" customWidth="1"/>
    <col min="14" max="16384" width="9.140625" style="140"/>
  </cols>
  <sheetData>
    <row r="1" spans="1:13" x14ac:dyDescent="0.2">
      <c r="K1" s="101" t="s">
        <v>213</v>
      </c>
    </row>
    <row r="2" spans="1:13" x14ac:dyDescent="0.2">
      <c r="K2" s="102" t="s">
        <v>139</v>
      </c>
    </row>
    <row r="3" spans="1:13" x14ac:dyDescent="0.2">
      <c r="K3" s="103" t="s">
        <v>215</v>
      </c>
    </row>
    <row r="4" spans="1:13" x14ac:dyDescent="0.2">
      <c r="K4" s="101" t="s">
        <v>214</v>
      </c>
    </row>
    <row r="5" spans="1:13" x14ac:dyDescent="0.2">
      <c r="K5" s="102" t="s">
        <v>134</v>
      </c>
    </row>
    <row r="6" spans="1:13" x14ac:dyDescent="0.2">
      <c r="K6" s="102" t="s">
        <v>133</v>
      </c>
    </row>
    <row r="7" spans="1:13" s="142" customFormat="1" ht="11.25" x14ac:dyDescent="0.2">
      <c r="E7" s="143"/>
      <c r="F7" s="143"/>
      <c r="G7" s="143"/>
      <c r="H7" s="143"/>
      <c r="I7" s="143"/>
      <c r="J7" s="143"/>
      <c r="K7" s="102" t="s">
        <v>138</v>
      </c>
    </row>
    <row r="8" spans="1:13" s="142" customFormat="1" ht="11.25" x14ac:dyDescent="0.2">
      <c r="E8" s="143"/>
      <c r="F8" s="143"/>
      <c r="G8" s="143"/>
      <c r="H8" s="143"/>
      <c r="I8" s="143"/>
      <c r="J8" s="143"/>
      <c r="K8" s="102" t="s">
        <v>139</v>
      </c>
    </row>
    <row r="9" spans="1:13" s="142" customFormat="1" ht="11.25" x14ac:dyDescent="0.2">
      <c r="E9" s="143"/>
      <c r="F9" s="143"/>
      <c r="G9" s="143"/>
      <c r="H9" s="143"/>
      <c r="I9" s="143"/>
      <c r="J9" s="143"/>
      <c r="K9" s="103" t="s">
        <v>210</v>
      </c>
    </row>
    <row r="10" spans="1:13" ht="16.899999999999999" customHeight="1" x14ac:dyDescent="0.2">
      <c r="D10" s="144" t="s">
        <v>35</v>
      </c>
      <c r="E10" s="145"/>
      <c r="F10" s="145"/>
      <c r="G10" s="145"/>
      <c r="H10" s="145"/>
      <c r="I10" s="145"/>
      <c r="K10" s="146"/>
      <c r="L10" s="144"/>
      <c r="M10" s="144"/>
    </row>
    <row r="11" spans="1:13" s="149" customFormat="1" ht="15.75" x14ac:dyDescent="0.2">
      <c r="A11" s="147" t="s">
        <v>74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8"/>
    </row>
    <row r="12" spans="1:13" s="149" customFormat="1" ht="15.75" x14ac:dyDescent="0.2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3" ht="15.75" x14ac:dyDescent="0.2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3"/>
      <c r="M13" s="153"/>
    </row>
    <row r="14" spans="1:13" ht="40.9" customHeight="1" x14ac:dyDescent="0.2">
      <c r="A14" s="43" t="s">
        <v>92</v>
      </c>
      <c r="B14" s="46" t="s">
        <v>131</v>
      </c>
      <c r="C14" s="32" t="s">
        <v>93</v>
      </c>
      <c r="D14" s="43" t="s">
        <v>11</v>
      </c>
      <c r="E14" s="43" t="s">
        <v>94</v>
      </c>
      <c r="F14" s="32" t="s">
        <v>3</v>
      </c>
      <c r="G14" s="43" t="s">
        <v>95</v>
      </c>
      <c r="H14" s="43"/>
      <c r="I14" s="43"/>
      <c r="J14" s="43"/>
      <c r="K14" s="43"/>
      <c r="L14" s="43" t="s">
        <v>96</v>
      </c>
      <c r="M14" s="43" t="s">
        <v>97</v>
      </c>
    </row>
    <row r="15" spans="1:13" x14ac:dyDescent="0.2">
      <c r="A15" s="43"/>
      <c r="B15" s="154"/>
      <c r="C15" s="32" t="s">
        <v>98</v>
      </c>
      <c r="D15" s="43"/>
      <c r="E15" s="43"/>
      <c r="F15" s="32" t="s">
        <v>99</v>
      </c>
      <c r="G15" s="7" t="s">
        <v>119</v>
      </c>
      <c r="H15" s="7" t="s">
        <v>120</v>
      </c>
      <c r="I15" s="7" t="s">
        <v>121</v>
      </c>
      <c r="J15" s="7" t="s">
        <v>122</v>
      </c>
      <c r="K15" s="7" t="s">
        <v>123</v>
      </c>
      <c r="L15" s="43"/>
      <c r="M15" s="43"/>
    </row>
    <row r="16" spans="1:13" x14ac:dyDescent="0.2">
      <c r="A16" s="32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  <c r="K16" s="32">
        <v>11</v>
      </c>
      <c r="L16" s="32">
        <v>12</v>
      </c>
      <c r="M16" s="32">
        <v>13</v>
      </c>
    </row>
    <row r="17" spans="1:13" ht="33" customHeight="1" x14ac:dyDescent="0.2">
      <c r="B17" s="49" t="s">
        <v>116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</row>
    <row r="18" spans="1:13" ht="13.15" customHeight="1" x14ac:dyDescent="0.2">
      <c r="A18" s="43" t="s">
        <v>9</v>
      </c>
      <c r="B18" s="44" t="s">
        <v>192</v>
      </c>
      <c r="C18" s="43" t="s">
        <v>76</v>
      </c>
      <c r="D18" s="33" t="s">
        <v>5</v>
      </c>
      <c r="E18" s="44" t="s">
        <v>49</v>
      </c>
      <c r="F18" s="44"/>
      <c r="G18" s="44"/>
      <c r="H18" s="44"/>
      <c r="I18" s="44"/>
      <c r="J18" s="44"/>
      <c r="K18" s="44"/>
      <c r="L18" s="43" t="s">
        <v>48</v>
      </c>
      <c r="M18" s="44" t="s">
        <v>118</v>
      </c>
    </row>
    <row r="19" spans="1:13" ht="22.5" x14ac:dyDescent="0.2">
      <c r="A19" s="43"/>
      <c r="B19" s="44"/>
      <c r="C19" s="43"/>
      <c r="D19" s="33" t="s">
        <v>10</v>
      </c>
      <c r="E19" s="44"/>
      <c r="F19" s="44"/>
      <c r="G19" s="44"/>
      <c r="H19" s="44"/>
      <c r="I19" s="44"/>
      <c r="J19" s="44"/>
      <c r="K19" s="44"/>
      <c r="L19" s="43"/>
      <c r="M19" s="44"/>
    </row>
    <row r="20" spans="1:13" ht="105.75" customHeight="1" x14ac:dyDescent="0.2">
      <c r="A20" s="43"/>
      <c r="B20" s="44"/>
      <c r="C20" s="43"/>
      <c r="D20" s="33" t="s">
        <v>78</v>
      </c>
      <c r="E20" s="44"/>
      <c r="F20" s="44"/>
      <c r="G20" s="44"/>
      <c r="H20" s="44"/>
      <c r="I20" s="44"/>
      <c r="J20" s="44"/>
      <c r="K20" s="44"/>
      <c r="L20" s="43"/>
      <c r="M20" s="44"/>
    </row>
    <row r="21" spans="1:13" ht="13.15" customHeight="1" x14ac:dyDescent="0.2">
      <c r="A21" s="43" t="s">
        <v>13</v>
      </c>
      <c r="B21" s="44" t="s">
        <v>172</v>
      </c>
      <c r="C21" s="43" t="s">
        <v>76</v>
      </c>
      <c r="D21" s="33" t="s">
        <v>5</v>
      </c>
      <c r="E21" s="44" t="s">
        <v>49</v>
      </c>
      <c r="F21" s="44"/>
      <c r="G21" s="44"/>
      <c r="H21" s="44"/>
      <c r="I21" s="44"/>
      <c r="J21" s="44"/>
      <c r="K21" s="44"/>
      <c r="L21" s="43" t="s">
        <v>48</v>
      </c>
      <c r="M21" s="44"/>
    </row>
    <row r="22" spans="1:13" ht="22.5" x14ac:dyDescent="0.2">
      <c r="A22" s="43"/>
      <c r="B22" s="44"/>
      <c r="C22" s="43"/>
      <c r="D22" s="33" t="s">
        <v>10</v>
      </c>
      <c r="E22" s="44"/>
      <c r="F22" s="44"/>
      <c r="G22" s="44"/>
      <c r="H22" s="44"/>
      <c r="I22" s="44"/>
      <c r="J22" s="44"/>
      <c r="K22" s="44"/>
      <c r="L22" s="43"/>
      <c r="M22" s="44"/>
    </row>
    <row r="23" spans="1:13" ht="33.75" x14ac:dyDescent="0.2">
      <c r="A23" s="43"/>
      <c r="B23" s="44"/>
      <c r="C23" s="43"/>
      <c r="D23" s="33" t="s">
        <v>100</v>
      </c>
      <c r="E23" s="44"/>
      <c r="F23" s="44"/>
      <c r="G23" s="44"/>
      <c r="H23" s="44"/>
      <c r="I23" s="44"/>
      <c r="J23" s="44"/>
      <c r="K23" s="44"/>
      <c r="L23" s="43"/>
      <c r="M23" s="44"/>
    </row>
    <row r="24" spans="1:13" ht="13.15" customHeight="1" x14ac:dyDescent="0.2">
      <c r="A24" s="43" t="s">
        <v>28</v>
      </c>
      <c r="B24" s="44" t="s">
        <v>173</v>
      </c>
      <c r="C24" s="43" t="s">
        <v>76</v>
      </c>
      <c r="D24" s="33" t="s">
        <v>5</v>
      </c>
      <c r="E24" s="44" t="s">
        <v>49</v>
      </c>
      <c r="F24" s="44"/>
      <c r="G24" s="44"/>
      <c r="H24" s="44"/>
      <c r="I24" s="44"/>
      <c r="J24" s="44"/>
      <c r="K24" s="44"/>
      <c r="L24" s="43" t="s">
        <v>48</v>
      </c>
      <c r="M24" s="44"/>
    </row>
    <row r="25" spans="1:13" ht="22.5" x14ac:dyDescent="0.2">
      <c r="A25" s="43"/>
      <c r="B25" s="44"/>
      <c r="C25" s="43"/>
      <c r="D25" s="33" t="s">
        <v>10</v>
      </c>
      <c r="E25" s="44"/>
      <c r="F25" s="44"/>
      <c r="G25" s="44"/>
      <c r="H25" s="44"/>
      <c r="I25" s="44"/>
      <c r="J25" s="44"/>
      <c r="K25" s="44"/>
      <c r="L25" s="43"/>
      <c r="M25" s="44"/>
    </row>
    <row r="26" spans="1:13" ht="22.5" x14ac:dyDescent="0.2">
      <c r="A26" s="43"/>
      <c r="B26" s="44"/>
      <c r="C26" s="43"/>
      <c r="D26" s="33" t="s">
        <v>78</v>
      </c>
      <c r="E26" s="44"/>
      <c r="F26" s="44"/>
      <c r="G26" s="44"/>
      <c r="H26" s="44"/>
      <c r="I26" s="44"/>
      <c r="J26" s="44"/>
      <c r="K26" s="44"/>
      <c r="L26" s="43"/>
      <c r="M26" s="44"/>
    </row>
    <row r="27" spans="1:13" ht="13.15" customHeight="1" x14ac:dyDescent="0.2">
      <c r="A27" s="43" t="s">
        <v>12</v>
      </c>
      <c r="B27" s="44" t="s">
        <v>142</v>
      </c>
      <c r="C27" s="43" t="s">
        <v>76</v>
      </c>
      <c r="D27" s="33" t="s">
        <v>5</v>
      </c>
      <c r="E27" s="17">
        <f>SUM(E28:E29)</f>
        <v>151564.6</v>
      </c>
      <c r="F27" s="17">
        <f>SUM(G27:K27)</f>
        <v>867928.10000000009</v>
      </c>
      <c r="G27" s="17">
        <f t="shared" ref="G27:K27" si="0">SUM(G28:G29)</f>
        <v>170790</v>
      </c>
      <c r="H27" s="17">
        <f t="shared" si="0"/>
        <v>178432.7</v>
      </c>
      <c r="I27" s="17">
        <f t="shared" si="0"/>
        <v>176852.7</v>
      </c>
      <c r="J27" s="17">
        <f t="shared" si="0"/>
        <v>176852.7</v>
      </c>
      <c r="K27" s="17">
        <f t="shared" si="0"/>
        <v>165000</v>
      </c>
      <c r="L27" s="43" t="s">
        <v>48</v>
      </c>
      <c r="M27" s="44" t="s">
        <v>137</v>
      </c>
    </row>
    <row r="28" spans="1:13" ht="22.5" x14ac:dyDescent="0.2">
      <c r="A28" s="43"/>
      <c r="B28" s="44"/>
      <c r="C28" s="43"/>
      <c r="D28" s="33" t="s">
        <v>10</v>
      </c>
      <c r="E28" s="17">
        <f>SUM(E31+E34)</f>
        <v>7924</v>
      </c>
      <c r="F28" s="17">
        <f t="shared" ref="F28:F51" si="1">SUM(G28:K28)</f>
        <v>4838</v>
      </c>
      <c r="G28" s="17">
        <f>SUM(G31+G34+G41)</f>
        <v>4838</v>
      </c>
      <c r="H28" s="17">
        <f t="shared" ref="H28:K28" si="2">SUM(H31+H34)</f>
        <v>0</v>
      </c>
      <c r="I28" s="17">
        <f t="shared" si="2"/>
        <v>0</v>
      </c>
      <c r="J28" s="17">
        <f t="shared" si="2"/>
        <v>0</v>
      </c>
      <c r="K28" s="17">
        <f t="shared" si="2"/>
        <v>0</v>
      </c>
      <c r="L28" s="43"/>
      <c r="M28" s="44"/>
    </row>
    <row r="29" spans="1:13" ht="22.5" x14ac:dyDescent="0.2">
      <c r="A29" s="43"/>
      <c r="B29" s="44"/>
      <c r="C29" s="43"/>
      <c r="D29" s="33" t="s">
        <v>78</v>
      </c>
      <c r="E29" s="17">
        <f>E32+E35+E39+E42+E45+E37</f>
        <v>143640.6</v>
      </c>
      <c r="F29" s="17">
        <f t="shared" si="1"/>
        <v>863090.10000000009</v>
      </c>
      <c r="G29" s="17">
        <f>SUM(G32+G35+G37+G39+G42)</f>
        <v>165952</v>
      </c>
      <c r="H29" s="17">
        <f>SUM(H32+H35+H37+H39)</f>
        <v>178432.7</v>
      </c>
      <c r="I29" s="17">
        <f>SUM(I32+I35+I37+I39)</f>
        <v>176852.7</v>
      </c>
      <c r="J29" s="17">
        <f>SUM(J32+J35+J37+J39)</f>
        <v>176852.7</v>
      </c>
      <c r="K29" s="17">
        <f>SUM(K32+K35+K37+K39)</f>
        <v>165000</v>
      </c>
      <c r="L29" s="43"/>
      <c r="M29" s="44"/>
    </row>
    <row r="30" spans="1:13" ht="34.15" hidden="1" customHeight="1" x14ac:dyDescent="0.2">
      <c r="A30" s="43" t="s">
        <v>14</v>
      </c>
      <c r="B30" s="44" t="s">
        <v>174</v>
      </c>
      <c r="C30" s="43" t="s">
        <v>76</v>
      </c>
      <c r="D30" s="33" t="s">
        <v>5</v>
      </c>
      <c r="E30" s="17">
        <f>SUM(E31:E32)</f>
        <v>967</v>
      </c>
      <c r="F30" s="17">
        <f t="shared" si="1"/>
        <v>0</v>
      </c>
      <c r="G30" s="17">
        <f t="shared" ref="G30:K30" si="3">SUM(G31:G32)</f>
        <v>0</v>
      </c>
      <c r="H30" s="17">
        <f t="shared" si="3"/>
        <v>0</v>
      </c>
      <c r="I30" s="17">
        <f t="shared" si="3"/>
        <v>0</v>
      </c>
      <c r="J30" s="17">
        <f t="shared" si="3"/>
        <v>0</v>
      </c>
      <c r="K30" s="17">
        <f t="shared" si="3"/>
        <v>0</v>
      </c>
      <c r="L30" s="43" t="s">
        <v>48</v>
      </c>
      <c r="M30" s="44"/>
    </row>
    <row r="31" spans="1:13" ht="52.9" hidden="1" customHeight="1" x14ac:dyDescent="0.2">
      <c r="A31" s="43"/>
      <c r="B31" s="44"/>
      <c r="C31" s="43"/>
      <c r="D31" s="33" t="s">
        <v>10</v>
      </c>
      <c r="E31" s="17">
        <v>957</v>
      </c>
      <c r="F31" s="17">
        <f t="shared" si="1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43"/>
      <c r="M31" s="44"/>
    </row>
    <row r="32" spans="1:13" ht="22.5" hidden="1" x14ac:dyDescent="0.2">
      <c r="A32" s="43"/>
      <c r="B32" s="44"/>
      <c r="C32" s="43"/>
      <c r="D32" s="33" t="s">
        <v>78</v>
      </c>
      <c r="E32" s="17">
        <v>10</v>
      </c>
      <c r="F32" s="17">
        <f t="shared" si="1"/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43"/>
      <c r="M32" s="44"/>
    </row>
    <row r="33" spans="1:13" ht="30.6" customHeight="1" x14ac:dyDescent="0.2">
      <c r="A33" s="43" t="s">
        <v>29</v>
      </c>
      <c r="B33" s="44" t="s">
        <v>175</v>
      </c>
      <c r="C33" s="44" t="s">
        <v>76</v>
      </c>
      <c r="D33" s="33" t="s">
        <v>5</v>
      </c>
      <c r="E33" s="17">
        <f>SUM(E34:E35)</f>
        <v>7334</v>
      </c>
      <c r="F33" s="17">
        <f t="shared" si="1"/>
        <v>3709</v>
      </c>
      <c r="G33" s="17">
        <f t="shared" ref="G33:K33" si="4">SUM(G34:G35)</f>
        <v>3709</v>
      </c>
      <c r="H33" s="17">
        <f t="shared" si="4"/>
        <v>0</v>
      </c>
      <c r="I33" s="17">
        <f t="shared" si="4"/>
        <v>0</v>
      </c>
      <c r="J33" s="17">
        <f t="shared" si="4"/>
        <v>0</v>
      </c>
      <c r="K33" s="17">
        <f t="shared" si="4"/>
        <v>0</v>
      </c>
      <c r="L33" s="43" t="s">
        <v>48</v>
      </c>
      <c r="M33" s="44"/>
    </row>
    <row r="34" spans="1:13" ht="22.5" x14ac:dyDescent="0.2">
      <c r="A34" s="43"/>
      <c r="B34" s="44"/>
      <c r="C34" s="44"/>
      <c r="D34" s="33" t="s">
        <v>10</v>
      </c>
      <c r="E34" s="17">
        <v>6967</v>
      </c>
      <c r="F34" s="17">
        <f t="shared" si="1"/>
        <v>3523</v>
      </c>
      <c r="G34" s="17">
        <f>0+3523</f>
        <v>3523</v>
      </c>
      <c r="H34" s="17">
        <v>0</v>
      </c>
      <c r="I34" s="17">
        <v>0</v>
      </c>
      <c r="J34" s="17">
        <v>0</v>
      </c>
      <c r="K34" s="17">
        <v>0</v>
      </c>
      <c r="L34" s="43"/>
      <c r="M34" s="44"/>
    </row>
    <row r="35" spans="1:13" ht="22.5" x14ac:dyDescent="0.2">
      <c r="A35" s="43"/>
      <c r="B35" s="44"/>
      <c r="C35" s="44"/>
      <c r="D35" s="33" t="s">
        <v>78</v>
      </c>
      <c r="E35" s="17">
        <v>367</v>
      </c>
      <c r="F35" s="17">
        <f t="shared" si="1"/>
        <v>186</v>
      </c>
      <c r="G35" s="17">
        <f>0+186</f>
        <v>186</v>
      </c>
      <c r="H35" s="17">
        <v>0</v>
      </c>
      <c r="I35" s="17">
        <v>0</v>
      </c>
      <c r="J35" s="17">
        <v>0</v>
      </c>
      <c r="K35" s="17">
        <v>0</v>
      </c>
      <c r="L35" s="43"/>
      <c r="M35" s="44"/>
    </row>
    <row r="36" spans="1:13" ht="38.450000000000003" customHeight="1" x14ac:dyDescent="0.2">
      <c r="A36" s="43" t="s">
        <v>33</v>
      </c>
      <c r="B36" s="44" t="s">
        <v>176</v>
      </c>
      <c r="C36" s="44" t="s">
        <v>76</v>
      </c>
      <c r="D36" s="33" t="s">
        <v>5</v>
      </c>
      <c r="E36" s="17">
        <f>SUM(E37)</f>
        <v>143263.6</v>
      </c>
      <c r="F36" s="17">
        <f t="shared" si="1"/>
        <v>862834.10000000009</v>
      </c>
      <c r="G36" s="17">
        <f t="shared" ref="G36:K36" si="5">SUM(G37)</f>
        <v>165696</v>
      </c>
      <c r="H36" s="17">
        <f t="shared" si="5"/>
        <v>178432.7</v>
      </c>
      <c r="I36" s="17">
        <f t="shared" si="5"/>
        <v>176852.7</v>
      </c>
      <c r="J36" s="17">
        <f t="shared" si="5"/>
        <v>176852.7</v>
      </c>
      <c r="K36" s="17">
        <f t="shared" si="5"/>
        <v>165000</v>
      </c>
      <c r="L36" s="43" t="s">
        <v>48</v>
      </c>
      <c r="M36" s="44"/>
    </row>
    <row r="37" spans="1:13" ht="22.5" x14ac:dyDescent="0.2">
      <c r="A37" s="43"/>
      <c r="B37" s="44"/>
      <c r="C37" s="44"/>
      <c r="D37" s="33" t="s">
        <v>78</v>
      </c>
      <c r="E37" s="17">
        <v>143263.6</v>
      </c>
      <c r="F37" s="17">
        <f t="shared" si="1"/>
        <v>862834.10000000009</v>
      </c>
      <c r="G37" s="17">
        <f>166382-500-186</f>
        <v>165696</v>
      </c>
      <c r="H37" s="17">
        <f>176852.7+1580</f>
        <v>178432.7</v>
      </c>
      <c r="I37" s="17">
        <v>176852.7</v>
      </c>
      <c r="J37" s="17">
        <v>176852.7</v>
      </c>
      <c r="K37" s="17">
        <v>165000</v>
      </c>
      <c r="L37" s="43"/>
      <c r="M37" s="44"/>
    </row>
    <row r="38" spans="1:13" ht="36" customHeight="1" x14ac:dyDescent="0.2">
      <c r="A38" s="43" t="s">
        <v>36</v>
      </c>
      <c r="B38" s="44" t="s">
        <v>177</v>
      </c>
      <c r="C38" s="44" t="s">
        <v>76</v>
      </c>
      <c r="D38" s="33" t="s">
        <v>5</v>
      </c>
      <c r="E38" s="17">
        <f>SUM(E39)</f>
        <v>0</v>
      </c>
      <c r="F38" s="17">
        <f t="shared" si="1"/>
        <v>0</v>
      </c>
      <c r="G38" s="17">
        <f t="shared" ref="G38:K38" si="6">SUM(G39)</f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43" t="s">
        <v>48</v>
      </c>
      <c r="M38" s="44"/>
    </row>
    <row r="39" spans="1:13" ht="36" customHeight="1" x14ac:dyDescent="0.2">
      <c r="A39" s="43"/>
      <c r="B39" s="44"/>
      <c r="C39" s="44"/>
      <c r="D39" s="33" t="s">
        <v>78</v>
      </c>
      <c r="E39" s="17">
        <v>0</v>
      </c>
      <c r="F39" s="17">
        <f t="shared" si="1"/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43"/>
      <c r="M39" s="44"/>
    </row>
    <row r="40" spans="1:13" ht="36" customHeight="1" x14ac:dyDescent="0.2">
      <c r="A40" s="43" t="s">
        <v>136</v>
      </c>
      <c r="B40" s="44" t="s">
        <v>178</v>
      </c>
      <c r="C40" s="43" t="s">
        <v>76</v>
      </c>
      <c r="D40" s="33" t="s">
        <v>5</v>
      </c>
      <c r="E40" s="17">
        <f>SUM(E41:E42)</f>
        <v>0</v>
      </c>
      <c r="F40" s="17">
        <f t="shared" ref="F40:F42" si="7">SUM(G40:K40)</f>
        <v>1385</v>
      </c>
      <c r="G40" s="17">
        <f t="shared" ref="G40:K40" si="8">SUM(G41:G42)</f>
        <v>1385</v>
      </c>
      <c r="H40" s="17">
        <f t="shared" si="8"/>
        <v>0</v>
      </c>
      <c r="I40" s="17">
        <f t="shared" si="8"/>
        <v>0</v>
      </c>
      <c r="J40" s="17">
        <f t="shared" si="8"/>
        <v>0</v>
      </c>
      <c r="K40" s="17">
        <f t="shared" si="8"/>
        <v>0</v>
      </c>
      <c r="L40" s="43" t="s">
        <v>48</v>
      </c>
      <c r="M40" s="44"/>
    </row>
    <row r="41" spans="1:13" ht="36" customHeight="1" x14ac:dyDescent="0.2">
      <c r="A41" s="43"/>
      <c r="B41" s="44"/>
      <c r="C41" s="43"/>
      <c r="D41" s="33" t="s">
        <v>10</v>
      </c>
      <c r="E41" s="17">
        <v>0</v>
      </c>
      <c r="F41" s="17">
        <f t="shared" si="7"/>
        <v>1315</v>
      </c>
      <c r="G41" s="17">
        <v>1315</v>
      </c>
      <c r="H41" s="17">
        <v>0</v>
      </c>
      <c r="I41" s="17">
        <v>0</v>
      </c>
      <c r="J41" s="17">
        <v>0</v>
      </c>
      <c r="K41" s="17">
        <v>0</v>
      </c>
      <c r="L41" s="43"/>
      <c r="M41" s="44"/>
    </row>
    <row r="42" spans="1:13" ht="63.6" customHeight="1" x14ac:dyDescent="0.2">
      <c r="A42" s="43"/>
      <c r="B42" s="44"/>
      <c r="C42" s="43"/>
      <c r="D42" s="33" t="s">
        <v>78</v>
      </c>
      <c r="E42" s="17">
        <v>0</v>
      </c>
      <c r="F42" s="17">
        <f t="shared" si="7"/>
        <v>70</v>
      </c>
      <c r="G42" s="17">
        <v>70</v>
      </c>
      <c r="H42" s="17">
        <v>0</v>
      </c>
      <c r="I42" s="17">
        <v>0</v>
      </c>
      <c r="J42" s="17">
        <v>0</v>
      </c>
      <c r="K42" s="17">
        <v>0</v>
      </c>
      <c r="L42" s="43"/>
      <c r="M42" s="44"/>
    </row>
    <row r="43" spans="1:13" ht="36" customHeight="1" x14ac:dyDescent="0.2">
      <c r="A43" s="44" t="s">
        <v>37</v>
      </c>
      <c r="B43" s="44" t="s">
        <v>143</v>
      </c>
      <c r="C43" s="44" t="s">
        <v>76</v>
      </c>
      <c r="D43" s="33" t="s">
        <v>5</v>
      </c>
      <c r="E43" s="17">
        <f t="shared" ref="E43" si="9">SUM(E44:E45)</f>
        <v>0</v>
      </c>
      <c r="F43" s="17">
        <f t="shared" si="1"/>
        <v>1926</v>
      </c>
      <c r="G43" s="17">
        <f t="shared" ref="G43:K43" si="10">SUM(G44:G45)</f>
        <v>1926</v>
      </c>
      <c r="H43" s="17">
        <f t="shared" si="10"/>
        <v>0</v>
      </c>
      <c r="I43" s="17">
        <f t="shared" si="10"/>
        <v>0</v>
      </c>
      <c r="J43" s="17">
        <f t="shared" si="10"/>
        <v>0</v>
      </c>
      <c r="K43" s="17">
        <f t="shared" si="10"/>
        <v>0</v>
      </c>
      <c r="L43" s="43" t="s">
        <v>48</v>
      </c>
      <c r="M43" s="44"/>
    </row>
    <row r="44" spans="1:13" ht="19.149999999999999" customHeight="1" x14ac:dyDescent="0.2">
      <c r="A44" s="44"/>
      <c r="B44" s="44"/>
      <c r="C44" s="44"/>
      <c r="D44" s="33" t="s">
        <v>10</v>
      </c>
      <c r="E44" s="17">
        <f>SUM(E47+E50)</f>
        <v>0</v>
      </c>
      <c r="F44" s="17">
        <f t="shared" si="1"/>
        <v>1224</v>
      </c>
      <c r="G44" s="17">
        <f t="shared" ref="G44:K45" si="11">SUM(G47+G50)</f>
        <v>1224</v>
      </c>
      <c r="H44" s="17">
        <f t="shared" si="11"/>
        <v>0</v>
      </c>
      <c r="I44" s="17">
        <f t="shared" si="11"/>
        <v>0</v>
      </c>
      <c r="J44" s="17">
        <f t="shared" si="11"/>
        <v>0</v>
      </c>
      <c r="K44" s="17">
        <f t="shared" si="11"/>
        <v>0</v>
      </c>
      <c r="L44" s="43"/>
      <c r="M44" s="44"/>
    </row>
    <row r="45" spans="1:13" ht="22.5" x14ac:dyDescent="0.2">
      <c r="A45" s="44"/>
      <c r="B45" s="44"/>
      <c r="C45" s="44"/>
      <c r="D45" s="33" t="s">
        <v>78</v>
      </c>
      <c r="E45" s="17">
        <f>SUM(E48+E51)</f>
        <v>0</v>
      </c>
      <c r="F45" s="17">
        <f t="shared" si="1"/>
        <v>702</v>
      </c>
      <c r="G45" s="17">
        <f t="shared" si="11"/>
        <v>702</v>
      </c>
      <c r="H45" s="17">
        <f t="shared" si="11"/>
        <v>0</v>
      </c>
      <c r="I45" s="17">
        <f t="shared" si="11"/>
        <v>0</v>
      </c>
      <c r="J45" s="17">
        <f t="shared" si="11"/>
        <v>0</v>
      </c>
      <c r="K45" s="17">
        <f t="shared" si="11"/>
        <v>0</v>
      </c>
      <c r="L45" s="43"/>
      <c r="M45" s="44"/>
    </row>
    <row r="46" spans="1:13" ht="13.15" hidden="1" customHeight="1" x14ac:dyDescent="0.2">
      <c r="A46" s="44" t="s">
        <v>81</v>
      </c>
      <c r="B46" s="44" t="s">
        <v>179</v>
      </c>
      <c r="C46" s="44" t="s">
        <v>76</v>
      </c>
      <c r="D46" s="33" t="s">
        <v>5</v>
      </c>
      <c r="E46" s="17">
        <f t="shared" ref="E46" si="12">SUM(E47:E48)</f>
        <v>0</v>
      </c>
      <c r="F46" s="17">
        <f t="shared" si="1"/>
        <v>0</v>
      </c>
      <c r="G46" s="17">
        <f t="shared" ref="G46:K46" si="13">SUM(G47:G48)</f>
        <v>0</v>
      </c>
      <c r="H46" s="17">
        <f t="shared" si="13"/>
        <v>0</v>
      </c>
      <c r="I46" s="17">
        <f t="shared" si="13"/>
        <v>0</v>
      </c>
      <c r="J46" s="17">
        <f t="shared" si="13"/>
        <v>0</v>
      </c>
      <c r="K46" s="17">
        <f t="shared" si="13"/>
        <v>0</v>
      </c>
      <c r="L46" s="43" t="s">
        <v>48</v>
      </c>
      <c r="M46" s="44"/>
    </row>
    <row r="47" spans="1:13" ht="45.6" hidden="1" customHeight="1" x14ac:dyDescent="0.2">
      <c r="A47" s="44"/>
      <c r="B47" s="44"/>
      <c r="C47" s="44"/>
      <c r="D47" s="33" t="s">
        <v>10</v>
      </c>
      <c r="E47" s="17">
        <v>0</v>
      </c>
      <c r="F47" s="17">
        <f t="shared" si="1"/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43"/>
      <c r="M47" s="44"/>
    </row>
    <row r="48" spans="1:13" ht="22.5" hidden="1" x14ac:dyDescent="0.2">
      <c r="A48" s="44"/>
      <c r="B48" s="44"/>
      <c r="C48" s="44"/>
      <c r="D48" s="33" t="s">
        <v>78</v>
      </c>
      <c r="E48" s="17">
        <v>0</v>
      </c>
      <c r="F48" s="17">
        <f t="shared" si="1"/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43"/>
      <c r="M48" s="44"/>
    </row>
    <row r="49" spans="1:13" ht="43.15" customHeight="1" x14ac:dyDescent="0.2">
      <c r="A49" s="44" t="s">
        <v>82</v>
      </c>
      <c r="B49" s="44" t="s">
        <v>180</v>
      </c>
      <c r="C49" s="44" t="s">
        <v>76</v>
      </c>
      <c r="D49" s="33" t="s">
        <v>5</v>
      </c>
      <c r="E49" s="17">
        <f>SUM(E50:E51)</f>
        <v>0</v>
      </c>
      <c r="F49" s="17">
        <f t="shared" si="1"/>
        <v>1926</v>
      </c>
      <c r="G49" s="17">
        <f t="shared" ref="G49:K49" si="14">SUM(G50:G51)</f>
        <v>1926</v>
      </c>
      <c r="H49" s="17">
        <f t="shared" si="14"/>
        <v>0</v>
      </c>
      <c r="I49" s="17">
        <f t="shared" si="14"/>
        <v>0</v>
      </c>
      <c r="J49" s="17">
        <f t="shared" si="14"/>
        <v>0</v>
      </c>
      <c r="K49" s="17">
        <f t="shared" si="14"/>
        <v>0</v>
      </c>
      <c r="L49" s="43" t="s">
        <v>48</v>
      </c>
      <c r="M49" s="44"/>
    </row>
    <row r="50" spans="1:13" ht="45.6" customHeight="1" x14ac:dyDescent="0.2">
      <c r="A50" s="44"/>
      <c r="B50" s="44"/>
      <c r="C50" s="44"/>
      <c r="D50" s="33" t="s">
        <v>10</v>
      </c>
      <c r="E50" s="17">
        <v>0</v>
      </c>
      <c r="F50" s="17">
        <f t="shared" si="1"/>
        <v>1224</v>
      </c>
      <c r="G50" s="17">
        <v>1224</v>
      </c>
      <c r="H50" s="17">
        <v>0</v>
      </c>
      <c r="I50" s="17">
        <v>0</v>
      </c>
      <c r="J50" s="17">
        <v>0</v>
      </c>
      <c r="K50" s="17">
        <v>0</v>
      </c>
      <c r="L50" s="43"/>
      <c r="M50" s="44"/>
    </row>
    <row r="51" spans="1:13" ht="22.5" x14ac:dyDescent="0.2">
      <c r="A51" s="44"/>
      <c r="B51" s="44"/>
      <c r="C51" s="44"/>
      <c r="D51" s="33" t="s">
        <v>78</v>
      </c>
      <c r="E51" s="17">
        <v>0</v>
      </c>
      <c r="F51" s="17">
        <f t="shared" si="1"/>
        <v>702</v>
      </c>
      <c r="G51" s="17">
        <v>702</v>
      </c>
      <c r="H51" s="17">
        <v>0</v>
      </c>
      <c r="I51" s="17">
        <v>0</v>
      </c>
      <c r="J51" s="17">
        <v>0</v>
      </c>
      <c r="K51" s="17">
        <v>0</v>
      </c>
      <c r="L51" s="43"/>
      <c r="M51" s="44"/>
    </row>
    <row r="52" spans="1:13" x14ac:dyDescent="0.2">
      <c r="A52" s="44"/>
      <c r="B52" s="157" t="s">
        <v>128</v>
      </c>
      <c r="C52" s="44"/>
      <c r="D52" s="117" t="s">
        <v>91</v>
      </c>
      <c r="E52" s="21">
        <f>SUM(E53:E56)</f>
        <v>151564.6</v>
      </c>
      <c r="F52" s="21">
        <f t="shared" ref="F52" si="15">SUM(F53:F56)</f>
        <v>869854.10000000009</v>
      </c>
      <c r="G52" s="21">
        <f t="shared" ref="G52:K52" si="16">SUM(G53:G56)</f>
        <v>172716</v>
      </c>
      <c r="H52" s="21">
        <f t="shared" si="16"/>
        <v>178432.7</v>
      </c>
      <c r="I52" s="21">
        <f t="shared" si="16"/>
        <v>176852.7</v>
      </c>
      <c r="J52" s="21">
        <f t="shared" si="16"/>
        <v>176852.7</v>
      </c>
      <c r="K52" s="21">
        <f t="shared" si="16"/>
        <v>165000</v>
      </c>
      <c r="L52" s="43"/>
      <c r="M52" s="44"/>
    </row>
    <row r="53" spans="1:13" ht="22.5" x14ac:dyDescent="0.2">
      <c r="A53" s="44"/>
      <c r="B53" s="157"/>
      <c r="C53" s="44"/>
      <c r="D53" s="117" t="s">
        <v>78</v>
      </c>
      <c r="E53" s="17">
        <f t="shared" ref="E53" si="17">SUM(E29+E45)</f>
        <v>143640.6</v>
      </c>
      <c r="F53" s="17">
        <f t="shared" ref="F53" si="18">SUM(F29+F45)</f>
        <v>863792.10000000009</v>
      </c>
      <c r="G53" s="17">
        <f t="shared" ref="G53:K53" si="19">SUM(G29+G45)</f>
        <v>166654</v>
      </c>
      <c r="H53" s="17">
        <f t="shared" si="19"/>
        <v>178432.7</v>
      </c>
      <c r="I53" s="17">
        <f t="shared" si="19"/>
        <v>176852.7</v>
      </c>
      <c r="J53" s="17">
        <f t="shared" si="19"/>
        <v>176852.7</v>
      </c>
      <c r="K53" s="17">
        <f t="shared" si="19"/>
        <v>165000</v>
      </c>
      <c r="L53" s="43"/>
      <c r="M53" s="44"/>
    </row>
    <row r="54" spans="1:13" ht="22.5" x14ac:dyDescent="0.2">
      <c r="A54" s="44"/>
      <c r="B54" s="157"/>
      <c r="C54" s="44"/>
      <c r="D54" s="117" t="s">
        <v>10</v>
      </c>
      <c r="E54" s="17">
        <f t="shared" ref="E54" si="20">SUM(E28+E44)</f>
        <v>7924</v>
      </c>
      <c r="F54" s="17">
        <f t="shared" ref="F54" si="21">SUM(F28+F44)</f>
        <v>6062</v>
      </c>
      <c r="G54" s="17">
        <f t="shared" ref="G54:K54" si="22">SUM(G28+G44)</f>
        <v>6062</v>
      </c>
      <c r="H54" s="17">
        <f t="shared" si="22"/>
        <v>0</v>
      </c>
      <c r="I54" s="17">
        <f t="shared" si="22"/>
        <v>0</v>
      </c>
      <c r="J54" s="17">
        <f t="shared" si="22"/>
        <v>0</v>
      </c>
      <c r="K54" s="17">
        <f t="shared" si="22"/>
        <v>0</v>
      </c>
      <c r="L54" s="43"/>
      <c r="M54" s="44"/>
    </row>
    <row r="55" spans="1:13" ht="33.75" x14ac:dyDescent="0.2">
      <c r="A55" s="44"/>
      <c r="B55" s="157"/>
      <c r="C55" s="44"/>
      <c r="D55" s="117" t="s">
        <v>90</v>
      </c>
      <c r="E55" s="32">
        <v>0</v>
      </c>
      <c r="F55" s="17">
        <f>SUM(G55:K55)</f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43"/>
      <c r="M55" s="44"/>
    </row>
    <row r="56" spans="1:13" ht="22.5" x14ac:dyDescent="0.2">
      <c r="A56" s="44"/>
      <c r="B56" s="157"/>
      <c r="C56" s="44"/>
      <c r="D56" s="117" t="s">
        <v>79</v>
      </c>
      <c r="E56" s="32">
        <v>0</v>
      </c>
      <c r="F56" s="17">
        <f>SUM(G56:K56)</f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43"/>
      <c r="M56" s="44"/>
    </row>
    <row r="57" spans="1:13" ht="67.150000000000006" customHeight="1" x14ac:dyDescent="0.2">
      <c r="B57" s="49" t="s">
        <v>113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</row>
    <row r="58" spans="1:13" ht="72.75" customHeight="1" x14ac:dyDescent="0.2">
      <c r="A58" s="48" t="s">
        <v>9</v>
      </c>
      <c r="B58" s="45" t="s">
        <v>144</v>
      </c>
      <c r="C58" s="43" t="s">
        <v>76</v>
      </c>
      <c r="D58" s="33" t="s">
        <v>77</v>
      </c>
      <c r="E58" s="17">
        <f>E61+E64+E66+E68</f>
        <v>12633.5</v>
      </c>
      <c r="F58" s="17">
        <f t="shared" ref="F58:K59" si="23">F61+F64+F66+F68</f>
        <v>65140.600000000006</v>
      </c>
      <c r="G58" s="17">
        <f t="shared" si="23"/>
        <v>12520.599999999999</v>
      </c>
      <c r="H58" s="17">
        <f t="shared" si="23"/>
        <v>12830</v>
      </c>
      <c r="I58" s="17">
        <f t="shared" si="23"/>
        <v>13130</v>
      </c>
      <c r="J58" s="17">
        <f t="shared" si="23"/>
        <v>13130</v>
      </c>
      <c r="K58" s="17">
        <f t="shared" si="23"/>
        <v>13530</v>
      </c>
      <c r="L58" s="43"/>
      <c r="M58" s="45" t="s">
        <v>166</v>
      </c>
    </row>
    <row r="59" spans="1:13" ht="76.5" customHeight="1" x14ac:dyDescent="0.2">
      <c r="A59" s="48"/>
      <c r="B59" s="45"/>
      <c r="C59" s="43"/>
      <c r="D59" s="33" t="s">
        <v>78</v>
      </c>
      <c r="E59" s="17">
        <f>E62+E65+E67+E69</f>
        <v>12633.5</v>
      </c>
      <c r="F59" s="17">
        <f t="shared" si="23"/>
        <v>65140.600000000006</v>
      </c>
      <c r="G59" s="17">
        <f t="shared" si="23"/>
        <v>12520.599999999999</v>
      </c>
      <c r="H59" s="17">
        <f t="shared" si="23"/>
        <v>12830</v>
      </c>
      <c r="I59" s="17">
        <f t="shared" si="23"/>
        <v>13130</v>
      </c>
      <c r="J59" s="17">
        <f t="shared" si="23"/>
        <v>13130</v>
      </c>
      <c r="K59" s="17">
        <f t="shared" si="23"/>
        <v>13530</v>
      </c>
      <c r="L59" s="43"/>
      <c r="M59" s="45"/>
    </row>
    <row r="60" spans="1:13" ht="60.75" customHeight="1" x14ac:dyDescent="0.2">
      <c r="A60" s="48"/>
      <c r="B60" s="45"/>
      <c r="C60" s="43"/>
      <c r="D60" s="33" t="s">
        <v>79</v>
      </c>
      <c r="E60" s="17">
        <f>E63</f>
        <v>0</v>
      </c>
      <c r="F60" s="17">
        <f t="shared" ref="F60:K60" si="24">F63</f>
        <v>0</v>
      </c>
      <c r="G60" s="17">
        <f t="shared" si="24"/>
        <v>0</v>
      </c>
      <c r="H60" s="17">
        <f t="shared" si="24"/>
        <v>0</v>
      </c>
      <c r="I60" s="17">
        <f t="shared" si="24"/>
        <v>0</v>
      </c>
      <c r="J60" s="17">
        <f t="shared" si="24"/>
        <v>0</v>
      </c>
      <c r="K60" s="17">
        <f t="shared" si="24"/>
        <v>0</v>
      </c>
      <c r="L60" s="43"/>
      <c r="M60" s="45"/>
    </row>
    <row r="61" spans="1:13" ht="13.15" customHeight="1" x14ac:dyDescent="0.2">
      <c r="A61" s="48" t="s">
        <v>13</v>
      </c>
      <c r="B61" s="45" t="s">
        <v>181</v>
      </c>
      <c r="C61" s="43" t="s">
        <v>76</v>
      </c>
      <c r="D61" s="33" t="s">
        <v>77</v>
      </c>
      <c r="E61" s="17">
        <f>SUM(E62:E63)</f>
        <v>0</v>
      </c>
      <c r="F61" s="17">
        <f>SUM(G61:K61)</f>
        <v>0</v>
      </c>
      <c r="G61" s="17">
        <f>SUM(G62:G63)</f>
        <v>0</v>
      </c>
      <c r="H61" s="17">
        <f t="shared" ref="H61:K61" si="25">SUM(H62:H63)</f>
        <v>0</v>
      </c>
      <c r="I61" s="17">
        <f t="shared" si="25"/>
        <v>0</v>
      </c>
      <c r="J61" s="17">
        <f t="shared" si="25"/>
        <v>0</v>
      </c>
      <c r="K61" s="17">
        <f t="shared" si="25"/>
        <v>0</v>
      </c>
      <c r="L61" s="43" t="s">
        <v>80</v>
      </c>
      <c r="M61" s="43"/>
    </row>
    <row r="62" spans="1:13" ht="22.5" x14ac:dyDescent="0.2">
      <c r="A62" s="48"/>
      <c r="B62" s="45"/>
      <c r="C62" s="43"/>
      <c r="D62" s="33" t="s">
        <v>78</v>
      </c>
      <c r="E62" s="17">
        <v>0</v>
      </c>
      <c r="F62" s="17">
        <f t="shared" ref="F62:F65" si="26">SUM(G62:K62)</f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43"/>
      <c r="M62" s="43"/>
    </row>
    <row r="63" spans="1:13" ht="22.5" x14ac:dyDescent="0.2">
      <c r="A63" s="48"/>
      <c r="B63" s="45"/>
      <c r="C63" s="43"/>
      <c r="D63" s="33" t="s">
        <v>79</v>
      </c>
      <c r="E63" s="17">
        <v>0</v>
      </c>
      <c r="F63" s="17">
        <f t="shared" si="26"/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43"/>
      <c r="M63" s="43"/>
    </row>
    <row r="64" spans="1:13" ht="40.15" customHeight="1" x14ac:dyDescent="0.2">
      <c r="A64" s="48" t="s">
        <v>28</v>
      </c>
      <c r="B64" s="45" t="s">
        <v>182</v>
      </c>
      <c r="C64" s="43" t="s">
        <v>76</v>
      </c>
      <c r="D64" s="33" t="s">
        <v>77</v>
      </c>
      <c r="E64" s="17">
        <f>SUM(E65)</f>
        <v>5065.5</v>
      </c>
      <c r="F64" s="17">
        <f>SUM(G64:K64)</f>
        <v>24153.3</v>
      </c>
      <c r="G64" s="17">
        <f>SUM(G65)</f>
        <v>4303.3</v>
      </c>
      <c r="H64" s="17">
        <f t="shared" ref="H64:K64" si="27">SUM(H65)</f>
        <v>4550</v>
      </c>
      <c r="I64" s="17">
        <f t="shared" si="27"/>
        <v>5000</v>
      </c>
      <c r="J64" s="17">
        <f t="shared" si="27"/>
        <v>5000</v>
      </c>
      <c r="K64" s="17">
        <f t="shared" si="27"/>
        <v>5300</v>
      </c>
      <c r="L64" s="43" t="s">
        <v>40</v>
      </c>
      <c r="M64" s="43"/>
    </row>
    <row r="65" spans="1:13" ht="22.5" x14ac:dyDescent="0.2">
      <c r="A65" s="48"/>
      <c r="B65" s="45"/>
      <c r="C65" s="43"/>
      <c r="D65" s="33" t="s">
        <v>78</v>
      </c>
      <c r="E65" s="17">
        <v>5065.5</v>
      </c>
      <c r="F65" s="17">
        <f t="shared" si="26"/>
        <v>24153.3</v>
      </c>
      <c r="G65" s="17">
        <f>5264-25-415.7-520</f>
        <v>4303.3</v>
      </c>
      <c r="H65" s="17">
        <f>4700-150</f>
        <v>4550</v>
      </c>
      <c r="I65" s="17">
        <v>5000</v>
      </c>
      <c r="J65" s="17">
        <v>5000</v>
      </c>
      <c r="K65" s="17">
        <v>5300</v>
      </c>
      <c r="L65" s="43"/>
      <c r="M65" s="43"/>
    </row>
    <row r="66" spans="1:13" ht="57.6" customHeight="1" x14ac:dyDescent="0.2">
      <c r="A66" s="48" t="s">
        <v>32</v>
      </c>
      <c r="B66" s="45" t="s">
        <v>183</v>
      </c>
      <c r="C66" s="43" t="s">
        <v>76</v>
      </c>
      <c r="D66" s="33" t="s">
        <v>77</v>
      </c>
      <c r="E66" s="17">
        <f>SUM(E67)</f>
        <v>0</v>
      </c>
      <c r="F66" s="17">
        <f t="shared" ref="F66:K68" si="28">SUM(F67)</f>
        <v>0</v>
      </c>
      <c r="G66" s="17">
        <f t="shared" si="28"/>
        <v>0</v>
      </c>
      <c r="H66" s="17">
        <f t="shared" si="28"/>
        <v>0</v>
      </c>
      <c r="I66" s="17">
        <f t="shared" si="28"/>
        <v>0</v>
      </c>
      <c r="J66" s="17">
        <f t="shared" si="28"/>
        <v>0</v>
      </c>
      <c r="K66" s="17">
        <f t="shared" si="28"/>
        <v>0</v>
      </c>
      <c r="L66" s="43" t="s">
        <v>40</v>
      </c>
      <c r="M66" s="43"/>
    </row>
    <row r="67" spans="1:13" ht="44.45" customHeight="1" x14ac:dyDescent="0.2">
      <c r="A67" s="48"/>
      <c r="B67" s="45"/>
      <c r="C67" s="43"/>
      <c r="D67" s="33" t="s">
        <v>78</v>
      </c>
      <c r="E67" s="17">
        <v>0</v>
      </c>
      <c r="F67" s="17">
        <f t="shared" ref="F67:F69" si="29">SUM(G67:K67)</f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43"/>
      <c r="M67" s="43"/>
    </row>
    <row r="68" spans="1:13" ht="31.15" customHeight="1" x14ac:dyDescent="0.2">
      <c r="A68" s="48" t="s">
        <v>55</v>
      </c>
      <c r="B68" s="45" t="s">
        <v>184</v>
      </c>
      <c r="C68" s="43" t="s">
        <v>76</v>
      </c>
      <c r="D68" s="33" t="s">
        <v>77</v>
      </c>
      <c r="E68" s="17">
        <f>SUM(E69)</f>
        <v>7568</v>
      </c>
      <c r="F68" s="17">
        <f t="shared" si="28"/>
        <v>40987.300000000003</v>
      </c>
      <c r="G68" s="17">
        <f t="shared" ref="G68:K68" si="30">SUM(G69)</f>
        <v>8217.2999999999993</v>
      </c>
      <c r="H68" s="17">
        <f t="shared" si="30"/>
        <v>8280</v>
      </c>
      <c r="I68" s="17">
        <f t="shared" si="30"/>
        <v>8130</v>
      </c>
      <c r="J68" s="17">
        <f t="shared" si="30"/>
        <v>8130</v>
      </c>
      <c r="K68" s="17">
        <f t="shared" si="30"/>
        <v>8230</v>
      </c>
      <c r="L68" s="43" t="s">
        <v>40</v>
      </c>
      <c r="M68" s="43"/>
    </row>
    <row r="69" spans="1:13" ht="33" customHeight="1" x14ac:dyDescent="0.2">
      <c r="A69" s="48"/>
      <c r="B69" s="45"/>
      <c r="C69" s="43"/>
      <c r="D69" s="33" t="s">
        <v>78</v>
      </c>
      <c r="E69" s="17">
        <v>7568</v>
      </c>
      <c r="F69" s="17">
        <f t="shared" si="29"/>
        <v>40987.300000000003</v>
      </c>
      <c r="G69" s="17">
        <f>7972.3+25-300+520</f>
        <v>8217.2999999999993</v>
      </c>
      <c r="H69" s="17">
        <f>8130+150</f>
        <v>8280</v>
      </c>
      <c r="I69" s="17">
        <v>8130</v>
      </c>
      <c r="J69" s="17">
        <v>8130</v>
      </c>
      <c r="K69" s="17">
        <v>8230</v>
      </c>
      <c r="L69" s="43"/>
      <c r="M69" s="43"/>
    </row>
    <row r="70" spans="1:13" ht="78.75" customHeight="1" x14ac:dyDescent="0.2">
      <c r="A70" s="48" t="s">
        <v>12</v>
      </c>
      <c r="B70" s="45" t="s">
        <v>145</v>
      </c>
      <c r="C70" s="43" t="s">
        <v>76</v>
      </c>
      <c r="D70" s="33" t="s">
        <v>77</v>
      </c>
      <c r="E70" s="17">
        <f>E71</f>
        <v>935</v>
      </c>
      <c r="F70" s="17">
        <f t="shared" ref="F70:K70" si="31">F71</f>
        <v>3171.4</v>
      </c>
      <c r="G70" s="17">
        <f t="shared" si="31"/>
        <v>516.4</v>
      </c>
      <c r="H70" s="17">
        <f t="shared" si="31"/>
        <v>520</v>
      </c>
      <c r="I70" s="17">
        <f t="shared" si="31"/>
        <v>585</v>
      </c>
      <c r="J70" s="17">
        <f t="shared" si="31"/>
        <v>585</v>
      </c>
      <c r="K70" s="17">
        <f t="shared" si="31"/>
        <v>965</v>
      </c>
      <c r="L70" s="43"/>
      <c r="M70" s="45" t="s">
        <v>167</v>
      </c>
    </row>
    <row r="71" spans="1:13" ht="91.9" customHeight="1" x14ac:dyDescent="0.2">
      <c r="A71" s="48"/>
      <c r="B71" s="45"/>
      <c r="C71" s="43"/>
      <c r="D71" s="33" t="s">
        <v>78</v>
      </c>
      <c r="E71" s="17">
        <f>E73</f>
        <v>935</v>
      </c>
      <c r="F71" s="17">
        <f t="shared" ref="F71:K71" si="32">F73</f>
        <v>3171.4</v>
      </c>
      <c r="G71" s="17">
        <f t="shared" si="32"/>
        <v>516.4</v>
      </c>
      <c r="H71" s="17">
        <f t="shared" si="32"/>
        <v>520</v>
      </c>
      <c r="I71" s="17">
        <f t="shared" si="32"/>
        <v>585</v>
      </c>
      <c r="J71" s="17">
        <f t="shared" si="32"/>
        <v>585</v>
      </c>
      <c r="K71" s="17">
        <f t="shared" si="32"/>
        <v>965</v>
      </c>
      <c r="L71" s="43"/>
      <c r="M71" s="45"/>
    </row>
    <row r="72" spans="1:13" ht="60.6" customHeight="1" x14ac:dyDescent="0.2">
      <c r="A72" s="48" t="s">
        <v>14</v>
      </c>
      <c r="B72" s="45" t="s">
        <v>185</v>
      </c>
      <c r="C72" s="43" t="s">
        <v>76</v>
      </c>
      <c r="D72" s="33" t="s">
        <v>77</v>
      </c>
      <c r="E72" s="17">
        <f>SUM(E73)</f>
        <v>935</v>
      </c>
      <c r="F72" s="17">
        <f t="shared" ref="F72:K72" si="33">SUM(F73)</f>
        <v>3171.4</v>
      </c>
      <c r="G72" s="17">
        <f t="shared" si="33"/>
        <v>516.4</v>
      </c>
      <c r="H72" s="17">
        <f t="shared" si="33"/>
        <v>520</v>
      </c>
      <c r="I72" s="17">
        <f t="shared" si="33"/>
        <v>585</v>
      </c>
      <c r="J72" s="17">
        <f t="shared" si="33"/>
        <v>585</v>
      </c>
      <c r="K72" s="17">
        <f t="shared" si="33"/>
        <v>965</v>
      </c>
      <c r="L72" s="43" t="s">
        <v>56</v>
      </c>
      <c r="M72" s="43"/>
    </row>
    <row r="73" spans="1:13" ht="65.45" customHeight="1" x14ac:dyDescent="0.2">
      <c r="A73" s="48"/>
      <c r="B73" s="45"/>
      <c r="C73" s="43"/>
      <c r="D73" s="33" t="s">
        <v>78</v>
      </c>
      <c r="E73" s="17">
        <v>935</v>
      </c>
      <c r="F73" s="17">
        <f t="shared" ref="F73" si="34">SUM(G73:K73)</f>
        <v>3171.4</v>
      </c>
      <c r="G73" s="17">
        <f>556.4-40</f>
        <v>516.4</v>
      </c>
      <c r="H73" s="17">
        <v>520</v>
      </c>
      <c r="I73" s="17">
        <v>585</v>
      </c>
      <c r="J73" s="17">
        <v>585</v>
      </c>
      <c r="K73" s="17">
        <v>965</v>
      </c>
      <c r="L73" s="43"/>
      <c r="M73" s="43"/>
    </row>
    <row r="74" spans="1:13" ht="142.15" customHeight="1" x14ac:dyDescent="0.2">
      <c r="A74" s="48" t="s">
        <v>37</v>
      </c>
      <c r="B74" s="45" t="s">
        <v>146</v>
      </c>
      <c r="C74" s="43" t="s">
        <v>76</v>
      </c>
      <c r="D74" s="33" t="s">
        <v>77</v>
      </c>
      <c r="E74" s="17">
        <f>E75</f>
        <v>5024.5</v>
      </c>
      <c r="F74" s="17">
        <f t="shared" ref="F74:K74" si="35">F75</f>
        <v>27485.3</v>
      </c>
      <c r="G74" s="17">
        <f t="shared" si="35"/>
        <v>4707.2999999999993</v>
      </c>
      <c r="H74" s="17">
        <f t="shared" si="35"/>
        <v>5678</v>
      </c>
      <c r="I74" s="17">
        <f t="shared" si="35"/>
        <v>6000</v>
      </c>
      <c r="J74" s="17">
        <f t="shared" si="35"/>
        <v>6000</v>
      </c>
      <c r="K74" s="17">
        <f t="shared" si="35"/>
        <v>5100</v>
      </c>
      <c r="L74" s="43"/>
      <c r="M74" s="45" t="s">
        <v>164</v>
      </c>
    </row>
    <row r="75" spans="1:13" ht="297.60000000000002" customHeight="1" x14ac:dyDescent="0.2">
      <c r="A75" s="48"/>
      <c r="B75" s="45"/>
      <c r="C75" s="43"/>
      <c r="D75" s="33" t="s">
        <v>78</v>
      </c>
      <c r="E75" s="17">
        <f>E77+E79+E81</f>
        <v>5024.5</v>
      </c>
      <c r="F75" s="17">
        <f>SUM(G75:K75)</f>
        <v>27485.3</v>
      </c>
      <c r="G75" s="17">
        <f t="shared" ref="G75:K75" si="36">G77+G79+G81</f>
        <v>4707.2999999999993</v>
      </c>
      <c r="H75" s="17">
        <f t="shared" si="36"/>
        <v>5678</v>
      </c>
      <c r="I75" s="17">
        <f t="shared" si="36"/>
        <v>6000</v>
      </c>
      <c r="J75" s="17">
        <f t="shared" si="36"/>
        <v>6000</v>
      </c>
      <c r="K75" s="17">
        <f t="shared" si="36"/>
        <v>5100</v>
      </c>
      <c r="L75" s="43"/>
      <c r="M75" s="45"/>
    </row>
    <row r="76" spans="1:13" ht="28.9" customHeight="1" x14ac:dyDescent="0.2">
      <c r="A76" s="48" t="s">
        <v>81</v>
      </c>
      <c r="B76" s="45" t="s">
        <v>186</v>
      </c>
      <c r="C76" s="43" t="s">
        <v>76</v>
      </c>
      <c r="D76" s="33" t="s">
        <v>77</v>
      </c>
      <c r="E76" s="17">
        <f>E77</f>
        <v>996.5</v>
      </c>
      <c r="F76" s="17">
        <f t="shared" ref="F76:K76" si="37">F77</f>
        <v>7051.1</v>
      </c>
      <c r="G76" s="17">
        <f t="shared" si="37"/>
        <v>1406.1</v>
      </c>
      <c r="H76" s="17">
        <f t="shared" si="37"/>
        <v>1545</v>
      </c>
      <c r="I76" s="17">
        <f t="shared" si="37"/>
        <v>1500</v>
      </c>
      <c r="J76" s="17">
        <f t="shared" si="37"/>
        <v>1500</v>
      </c>
      <c r="K76" s="17">
        <f t="shared" si="37"/>
        <v>1100</v>
      </c>
      <c r="L76" s="43" t="s">
        <v>40</v>
      </c>
      <c r="M76" s="43"/>
    </row>
    <row r="77" spans="1:13" ht="37.9" customHeight="1" x14ac:dyDescent="0.2">
      <c r="A77" s="48"/>
      <c r="B77" s="45"/>
      <c r="C77" s="43"/>
      <c r="D77" s="33" t="s">
        <v>78</v>
      </c>
      <c r="E77" s="17">
        <v>996.5</v>
      </c>
      <c r="F77" s="17">
        <f>SUM(G76:K76)</f>
        <v>7051.1</v>
      </c>
      <c r="G77" s="17">
        <f>1096.1+50+260</f>
        <v>1406.1</v>
      </c>
      <c r="H77" s="17">
        <f>1500+45</f>
        <v>1545</v>
      </c>
      <c r="I77" s="17">
        <v>1500</v>
      </c>
      <c r="J77" s="17">
        <v>1500</v>
      </c>
      <c r="K77" s="17">
        <v>1100</v>
      </c>
      <c r="L77" s="43"/>
      <c r="M77" s="43"/>
    </row>
    <row r="78" spans="1:13" ht="37.15" customHeight="1" x14ac:dyDescent="0.2">
      <c r="A78" s="48" t="s">
        <v>82</v>
      </c>
      <c r="B78" s="45" t="s">
        <v>187</v>
      </c>
      <c r="C78" s="43" t="s">
        <v>76</v>
      </c>
      <c r="D78" s="33" t="s">
        <v>77</v>
      </c>
      <c r="E78" s="17">
        <f>SUM(E79)</f>
        <v>0</v>
      </c>
      <c r="F78" s="17">
        <f t="shared" ref="F78:K82" si="38">SUM(F79)</f>
        <v>0</v>
      </c>
      <c r="G78" s="17">
        <f t="shared" si="38"/>
        <v>0</v>
      </c>
      <c r="H78" s="17">
        <f t="shared" si="38"/>
        <v>0</v>
      </c>
      <c r="I78" s="17">
        <f t="shared" si="38"/>
        <v>0</v>
      </c>
      <c r="J78" s="17">
        <f t="shared" si="38"/>
        <v>0</v>
      </c>
      <c r="K78" s="17">
        <f t="shared" si="38"/>
        <v>0</v>
      </c>
      <c r="L78" s="43" t="s">
        <v>40</v>
      </c>
      <c r="M78" s="43"/>
    </row>
    <row r="79" spans="1:13" ht="41.45" customHeight="1" x14ac:dyDescent="0.2">
      <c r="A79" s="48"/>
      <c r="B79" s="45"/>
      <c r="C79" s="43"/>
      <c r="D79" s="33" t="s">
        <v>78</v>
      </c>
      <c r="E79" s="17">
        <v>0</v>
      </c>
      <c r="F79" s="17">
        <f t="shared" ref="F79" si="39">SUM(G79:K79)</f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43"/>
      <c r="M79" s="43"/>
    </row>
    <row r="80" spans="1:13" ht="46.15" customHeight="1" x14ac:dyDescent="0.2">
      <c r="A80" s="48" t="s">
        <v>83</v>
      </c>
      <c r="B80" s="45" t="s">
        <v>188</v>
      </c>
      <c r="C80" s="43" t="s">
        <v>76</v>
      </c>
      <c r="D80" s="33" t="s">
        <v>77</v>
      </c>
      <c r="E80" s="17">
        <f>SUM(E81)</f>
        <v>4028</v>
      </c>
      <c r="F80" s="17">
        <f t="shared" si="38"/>
        <v>20434.2</v>
      </c>
      <c r="G80" s="17">
        <f t="shared" si="38"/>
        <v>3301.2</v>
      </c>
      <c r="H80" s="17">
        <f t="shared" si="38"/>
        <v>4133</v>
      </c>
      <c r="I80" s="17">
        <f t="shared" si="38"/>
        <v>4500</v>
      </c>
      <c r="J80" s="17">
        <f t="shared" si="38"/>
        <v>4500</v>
      </c>
      <c r="K80" s="17">
        <f t="shared" si="38"/>
        <v>4000</v>
      </c>
      <c r="L80" s="43" t="s">
        <v>40</v>
      </c>
      <c r="M80" s="43"/>
    </row>
    <row r="81" spans="1:13" ht="22.5" x14ac:dyDescent="0.2">
      <c r="A81" s="48"/>
      <c r="B81" s="45"/>
      <c r="C81" s="43"/>
      <c r="D81" s="33" t="s">
        <v>78</v>
      </c>
      <c r="E81" s="17">
        <v>4028</v>
      </c>
      <c r="F81" s="17">
        <f>SUM(G81:K81)</f>
        <v>20434.2</v>
      </c>
      <c r="G81" s="17">
        <f>3561.2-260</f>
        <v>3301.2</v>
      </c>
      <c r="H81" s="17">
        <v>4133</v>
      </c>
      <c r="I81" s="17">
        <v>4500</v>
      </c>
      <c r="J81" s="17">
        <v>4500</v>
      </c>
      <c r="K81" s="17">
        <v>4000</v>
      </c>
      <c r="L81" s="43"/>
      <c r="M81" s="43"/>
    </row>
    <row r="82" spans="1:13" ht="27" customHeight="1" x14ac:dyDescent="0.2">
      <c r="A82" s="48" t="s">
        <v>38</v>
      </c>
      <c r="B82" s="45" t="s">
        <v>147</v>
      </c>
      <c r="C82" s="43" t="s">
        <v>76</v>
      </c>
      <c r="D82" s="33" t="s">
        <v>77</v>
      </c>
      <c r="E82" s="17">
        <f>SUM(E83)</f>
        <v>0</v>
      </c>
      <c r="F82" s="17">
        <f t="shared" si="38"/>
        <v>0</v>
      </c>
      <c r="G82" s="17">
        <f t="shared" si="38"/>
        <v>0</v>
      </c>
      <c r="H82" s="17">
        <f t="shared" si="38"/>
        <v>0</v>
      </c>
      <c r="I82" s="17">
        <f t="shared" si="38"/>
        <v>0</v>
      </c>
      <c r="J82" s="17">
        <f t="shared" si="38"/>
        <v>0</v>
      </c>
      <c r="K82" s="17">
        <f t="shared" si="38"/>
        <v>0</v>
      </c>
      <c r="L82" s="43"/>
      <c r="M82" s="45" t="s">
        <v>165</v>
      </c>
    </row>
    <row r="83" spans="1:13" ht="63.6" customHeight="1" x14ac:dyDescent="0.2">
      <c r="A83" s="48"/>
      <c r="B83" s="45"/>
      <c r="C83" s="43"/>
      <c r="D83" s="33" t="s">
        <v>78</v>
      </c>
      <c r="E83" s="17">
        <f>E84</f>
        <v>0</v>
      </c>
      <c r="F83" s="17">
        <f t="shared" ref="F83:K83" si="40">F84</f>
        <v>0</v>
      </c>
      <c r="G83" s="17">
        <f t="shared" si="40"/>
        <v>0</v>
      </c>
      <c r="H83" s="17">
        <f t="shared" si="40"/>
        <v>0</v>
      </c>
      <c r="I83" s="17">
        <f t="shared" si="40"/>
        <v>0</v>
      </c>
      <c r="J83" s="17">
        <f t="shared" si="40"/>
        <v>0</v>
      </c>
      <c r="K83" s="17">
        <f t="shared" si="40"/>
        <v>0</v>
      </c>
      <c r="L83" s="43"/>
      <c r="M83" s="45"/>
    </row>
    <row r="84" spans="1:13" ht="38.450000000000003" customHeight="1" x14ac:dyDescent="0.2">
      <c r="A84" s="48" t="s">
        <v>84</v>
      </c>
      <c r="B84" s="45" t="s">
        <v>189</v>
      </c>
      <c r="C84" s="43" t="s">
        <v>76</v>
      </c>
      <c r="D84" s="33" t="s">
        <v>77</v>
      </c>
      <c r="E84" s="17">
        <f>SUM(E85)</f>
        <v>0</v>
      </c>
      <c r="F84" s="17">
        <f t="shared" ref="F84:K84" si="41">SUM(F85)</f>
        <v>0</v>
      </c>
      <c r="G84" s="17">
        <f t="shared" si="41"/>
        <v>0</v>
      </c>
      <c r="H84" s="17">
        <f t="shared" si="41"/>
        <v>0</v>
      </c>
      <c r="I84" s="17">
        <f t="shared" si="41"/>
        <v>0</v>
      </c>
      <c r="J84" s="17">
        <f t="shared" si="41"/>
        <v>0</v>
      </c>
      <c r="K84" s="17">
        <f t="shared" si="41"/>
        <v>0</v>
      </c>
      <c r="L84" s="43" t="s">
        <v>85</v>
      </c>
      <c r="M84" s="43"/>
    </row>
    <row r="85" spans="1:13" ht="22.5" x14ac:dyDescent="0.2">
      <c r="A85" s="48"/>
      <c r="B85" s="45"/>
      <c r="C85" s="43"/>
      <c r="D85" s="33" t="s">
        <v>78</v>
      </c>
      <c r="E85" s="17">
        <v>0</v>
      </c>
      <c r="F85" s="17">
        <f t="shared" ref="F85" si="42">SUM(G85:K85)</f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43"/>
      <c r="M85" s="43"/>
    </row>
    <row r="86" spans="1:13" ht="45" customHeight="1" x14ac:dyDescent="0.2">
      <c r="A86" s="48" t="s">
        <v>39</v>
      </c>
      <c r="B86" s="45" t="s">
        <v>86</v>
      </c>
      <c r="C86" s="43" t="s">
        <v>76</v>
      </c>
      <c r="D86" s="33" t="s">
        <v>77</v>
      </c>
      <c r="E86" s="17">
        <f>SUM(E87:E88)</f>
        <v>0</v>
      </c>
      <c r="F86" s="17">
        <f t="shared" ref="F86:K86" si="43">SUM(F87:F88)</f>
        <v>1243</v>
      </c>
      <c r="G86" s="17">
        <f t="shared" si="43"/>
        <v>1243</v>
      </c>
      <c r="H86" s="17">
        <f t="shared" si="43"/>
        <v>0</v>
      </c>
      <c r="I86" s="17">
        <f t="shared" si="43"/>
        <v>0</v>
      </c>
      <c r="J86" s="17">
        <f t="shared" si="43"/>
        <v>0</v>
      </c>
      <c r="K86" s="17">
        <f t="shared" si="43"/>
        <v>0</v>
      </c>
      <c r="L86" s="43"/>
      <c r="M86" s="45" t="s">
        <v>205</v>
      </c>
    </row>
    <row r="87" spans="1:13" ht="50.45" customHeight="1" x14ac:dyDescent="0.2">
      <c r="A87" s="48"/>
      <c r="B87" s="45"/>
      <c r="C87" s="43"/>
      <c r="D87" s="33" t="s">
        <v>78</v>
      </c>
      <c r="E87" s="17">
        <f>E90</f>
        <v>0</v>
      </c>
      <c r="F87" s="17">
        <f t="shared" ref="F87:F88" si="44">F90</f>
        <v>1000</v>
      </c>
      <c r="G87" s="17">
        <f t="shared" ref="G87:K87" si="45">G90+G93</f>
        <v>1000</v>
      </c>
      <c r="H87" s="17">
        <f t="shared" si="45"/>
        <v>0</v>
      </c>
      <c r="I87" s="17">
        <f t="shared" si="45"/>
        <v>0</v>
      </c>
      <c r="J87" s="17">
        <f t="shared" si="45"/>
        <v>0</v>
      </c>
      <c r="K87" s="17">
        <f t="shared" si="45"/>
        <v>0</v>
      </c>
      <c r="L87" s="43"/>
      <c r="M87" s="45"/>
    </row>
    <row r="88" spans="1:13" ht="93.75" customHeight="1" x14ac:dyDescent="0.2">
      <c r="A88" s="48"/>
      <c r="B88" s="45"/>
      <c r="C88" s="43"/>
      <c r="D88" s="22" t="s">
        <v>10</v>
      </c>
      <c r="E88" s="17">
        <f>E91+E94</f>
        <v>0</v>
      </c>
      <c r="F88" s="17">
        <f t="shared" si="44"/>
        <v>243</v>
      </c>
      <c r="G88" s="17">
        <f t="shared" ref="G88:K88" si="46">G91+G94</f>
        <v>243</v>
      </c>
      <c r="H88" s="17">
        <f t="shared" si="46"/>
        <v>0</v>
      </c>
      <c r="I88" s="17">
        <f t="shared" si="46"/>
        <v>0</v>
      </c>
      <c r="J88" s="17">
        <f t="shared" si="46"/>
        <v>0</v>
      </c>
      <c r="K88" s="17">
        <f t="shared" si="46"/>
        <v>0</v>
      </c>
      <c r="L88" s="43"/>
      <c r="M88" s="45"/>
    </row>
    <row r="89" spans="1:13" ht="38.450000000000003" customHeight="1" x14ac:dyDescent="0.2">
      <c r="A89" s="48" t="s">
        <v>87</v>
      </c>
      <c r="B89" s="45" t="s">
        <v>156</v>
      </c>
      <c r="C89" s="43" t="s">
        <v>76</v>
      </c>
      <c r="D89" s="33" t="s">
        <v>77</v>
      </c>
      <c r="E89" s="17">
        <f>SUM(E90:E91)</f>
        <v>0</v>
      </c>
      <c r="F89" s="17">
        <f>SUM(G89:K89)</f>
        <v>1243</v>
      </c>
      <c r="G89" s="17">
        <f>SUM(G90:G91)</f>
        <v>1243</v>
      </c>
      <c r="H89" s="17">
        <f t="shared" ref="H89:K89" si="47">SUM(H90:H91)</f>
        <v>0</v>
      </c>
      <c r="I89" s="17">
        <f t="shared" si="47"/>
        <v>0</v>
      </c>
      <c r="J89" s="17">
        <f t="shared" si="47"/>
        <v>0</v>
      </c>
      <c r="K89" s="17">
        <f t="shared" si="47"/>
        <v>0</v>
      </c>
      <c r="L89" s="43" t="s">
        <v>53</v>
      </c>
      <c r="M89" s="45"/>
    </row>
    <row r="90" spans="1:13" ht="22.5" x14ac:dyDescent="0.2">
      <c r="A90" s="48"/>
      <c r="B90" s="45"/>
      <c r="C90" s="43"/>
      <c r="D90" s="33" t="s">
        <v>78</v>
      </c>
      <c r="E90" s="17">
        <v>0</v>
      </c>
      <c r="F90" s="17">
        <f t="shared" ref="F90:F91" si="48">SUM(G90:K90)</f>
        <v>1000</v>
      </c>
      <c r="G90" s="17">
        <v>1000</v>
      </c>
      <c r="H90" s="17">
        <v>0</v>
      </c>
      <c r="I90" s="17">
        <v>0</v>
      </c>
      <c r="J90" s="17">
        <v>0</v>
      </c>
      <c r="K90" s="17">
        <v>0</v>
      </c>
      <c r="L90" s="43"/>
      <c r="M90" s="45"/>
    </row>
    <row r="91" spans="1:13" ht="22.5" x14ac:dyDescent="0.2">
      <c r="A91" s="48"/>
      <c r="B91" s="45"/>
      <c r="C91" s="43"/>
      <c r="D91" s="33" t="s">
        <v>10</v>
      </c>
      <c r="E91" s="17">
        <v>0</v>
      </c>
      <c r="F91" s="17">
        <f t="shared" si="48"/>
        <v>243</v>
      </c>
      <c r="G91" s="17">
        <v>243</v>
      </c>
      <c r="H91" s="17">
        <v>0</v>
      </c>
      <c r="I91" s="17">
        <v>0</v>
      </c>
      <c r="J91" s="17">
        <v>0</v>
      </c>
      <c r="K91" s="17">
        <v>0</v>
      </c>
      <c r="L91" s="43"/>
      <c r="M91" s="45"/>
    </row>
    <row r="92" spans="1:13" x14ac:dyDescent="0.2">
      <c r="A92" s="48" t="s">
        <v>199</v>
      </c>
      <c r="B92" s="47" t="s">
        <v>200</v>
      </c>
      <c r="C92" s="43" t="s">
        <v>76</v>
      </c>
      <c r="D92" s="120" t="s">
        <v>201</v>
      </c>
      <c r="E92" s="158"/>
      <c r="F92" s="122" t="s">
        <v>202</v>
      </c>
      <c r="G92" s="124"/>
      <c r="H92" s="124"/>
      <c r="I92" s="124"/>
      <c r="J92" s="124"/>
      <c r="K92" s="125"/>
      <c r="L92" s="43"/>
      <c r="M92" s="45"/>
    </row>
    <row r="93" spans="1:13" x14ac:dyDescent="0.2">
      <c r="A93" s="48"/>
      <c r="B93" s="159"/>
      <c r="C93" s="43"/>
      <c r="D93" s="128"/>
      <c r="E93" s="126"/>
      <c r="F93" s="130"/>
      <c r="G93" s="131"/>
      <c r="H93" s="131"/>
      <c r="I93" s="131"/>
      <c r="J93" s="131"/>
      <c r="K93" s="132"/>
      <c r="L93" s="43"/>
      <c r="M93" s="45"/>
    </row>
    <row r="94" spans="1:13" x14ac:dyDescent="0.2">
      <c r="A94" s="48"/>
      <c r="B94" s="159"/>
      <c r="C94" s="43"/>
      <c r="D94" s="128"/>
      <c r="E94" s="126"/>
      <c r="F94" s="130"/>
      <c r="G94" s="131"/>
      <c r="H94" s="131"/>
      <c r="I94" s="131"/>
      <c r="J94" s="131"/>
      <c r="K94" s="132"/>
      <c r="L94" s="43"/>
      <c r="M94" s="45"/>
    </row>
    <row r="95" spans="1:13" ht="60" customHeight="1" x14ac:dyDescent="0.2">
      <c r="A95" s="48"/>
      <c r="B95" s="160"/>
      <c r="C95" s="43"/>
      <c r="D95" s="135"/>
      <c r="E95" s="133"/>
      <c r="F95" s="137"/>
      <c r="G95" s="138"/>
      <c r="H95" s="138"/>
      <c r="I95" s="138"/>
      <c r="J95" s="138"/>
      <c r="K95" s="139"/>
      <c r="L95" s="43"/>
      <c r="M95" s="45"/>
    </row>
    <row r="96" spans="1:13" x14ac:dyDescent="0.2">
      <c r="A96" s="48" t="s">
        <v>42</v>
      </c>
      <c r="B96" s="46" t="s">
        <v>89</v>
      </c>
      <c r="C96" s="43" t="s">
        <v>76</v>
      </c>
      <c r="D96" s="33" t="s">
        <v>77</v>
      </c>
      <c r="E96" s="17">
        <f>SUM(E97:E99)</f>
        <v>12316</v>
      </c>
      <c r="F96" s="17">
        <f t="shared" ref="F96:K96" si="49">SUM(F97:F99)</f>
        <v>65558.070000000007</v>
      </c>
      <c r="G96" s="17">
        <f t="shared" si="49"/>
        <v>3508</v>
      </c>
      <c r="H96" s="17">
        <f t="shared" si="49"/>
        <v>17446.439999999999</v>
      </c>
      <c r="I96" s="17">
        <f t="shared" si="49"/>
        <v>44603.630000000005</v>
      </c>
      <c r="J96" s="17">
        <f t="shared" si="49"/>
        <v>0</v>
      </c>
      <c r="K96" s="17">
        <f t="shared" si="49"/>
        <v>0</v>
      </c>
      <c r="L96" s="43"/>
      <c r="M96" s="45" t="s">
        <v>206</v>
      </c>
    </row>
    <row r="97" spans="1:13" ht="22.5" x14ac:dyDescent="0.2">
      <c r="A97" s="48"/>
      <c r="B97" s="161"/>
      <c r="C97" s="43"/>
      <c r="D97" s="33" t="s">
        <v>78</v>
      </c>
      <c r="E97" s="17">
        <f>E101+E104+E107+E111</f>
        <v>4237</v>
      </c>
      <c r="F97" s="17">
        <f>SUM(G97:K97)</f>
        <v>9596.0600000000013</v>
      </c>
      <c r="G97" s="17">
        <f t="shared" ref="G97:K98" si="50">G101+G104+G107+G111</f>
        <v>1277</v>
      </c>
      <c r="H97" s="17">
        <f t="shared" si="50"/>
        <v>425.52</v>
      </c>
      <c r="I97" s="17">
        <f t="shared" si="50"/>
        <v>7893.5400000000009</v>
      </c>
      <c r="J97" s="17">
        <f t="shared" si="50"/>
        <v>0</v>
      </c>
      <c r="K97" s="17">
        <f t="shared" si="50"/>
        <v>0</v>
      </c>
      <c r="L97" s="43"/>
      <c r="M97" s="45"/>
    </row>
    <row r="98" spans="1:13" ht="22.5" x14ac:dyDescent="0.2">
      <c r="A98" s="48"/>
      <c r="B98" s="161"/>
      <c r="C98" s="43"/>
      <c r="D98" s="33" t="s">
        <v>10</v>
      </c>
      <c r="E98" s="17">
        <f>E102+E105+E108+E112</f>
        <v>8079</v>
      </c>
      <c r="F98" s="17">
        <f>SUM(G98:K98)</f>
        <v>27028.05</v>
      </c>
      <c r="G98" s="17">
        <f t="shared" si="50"/>
        <v>2231</v>
      </c>
      <c r="H98" s="17">
        <f t="shared" si="50"/>
        <v>4255.2300000000005</v>
      </c>
      <c r="I98" s="17">
        <f t="shared" si="50"/>
        <v>20541.82</v>
      </c>
      <c r="J98" s="17">
        <f t="shared" si="50"/>
        <v>0</v>
      </c>
      <c r="K98" s="17">
        <f t="shared" si="50"/>
        <v>0</v>
      </c>
      <c r="L98" s="43"/>
      <c r="M98" s="45"/>
    </row>
    <row r="99" spans="1:13" ht="33.75" x14ac:dyDescent="0.2">
      <c r="A99" s="48"/>
      <c r="B99" s="162"/>
      <c r="C99" s="43"/>
      <c r="D99" s="33" t="s">
        <v>90</v>
      </c>
      <c r="E99" s="17">
        <f>E109</f>
        <v>0</v>
      </c>
      <c r="F99" s="17">
        <f>SUM(G99:K99)</f>
        <v>28933.96</v>
      </c>
      <c r="G99" s="17">
        <f t="shared" ref="G99:K99" si="51">G109</f>
        <v>0</v>
      </c>
      <c r="H99" s="17">
        <f t="shared" si="51"/>
        <v>12765.689999999999</v>
      </c>
      <c r="I99" s="17">
        <f t="shared" si="51"/>
        <v>16168.27</v>
      </c>
      <c r="J99" s="17">
        <f t="shared" si="51"/>
        <v>0</v>
      </c>
      <c r="K99" s="17">
        <f t="shared" si="51"/>
        <v>0</v>
      </c>
      <c r="L99" s="43"/>
      <c r="M99" s="45"/>
    </row>
    <row r="100" spans="1:13" ht="13.15" customHeight="1" x14ac:dyDescent="0.2">
      <c r="A100" s="48" t="s">
        <v>88</v>
      </c>
      <c r="B100" s="45" t="s">
        <v>160</v>
      </c>
      <c r="C100" s="43" t="s">
        <v>76</v>
      </c>
      <c r="D100" s="33" t="s">
        <v>77</v>
      </c>
      <c r="E100" s="17">
        <f>SUM(E101:E102)</f>
        <v>2825</v>
      </c>
      <c r="F100" s="17">
        <f>SUM(G100:K100)</f>
        <v>8705</v>
      </c>
      <c r="G100" s="17">
        <f>SUM(G101:G102)</f>
        <v>3508</v>
      </c>
      <c r="H100" s="17">
        <f t="shared" ref="H100:K100" si="52">SUM(H101:H102)</f>
        <v>0</v>
      </c>
      <c r="I100" s="17">
        <f t="shared" si="52"/>
        <v>5197</v>
      </c>
      <c r="J100" s="17">
        <f t="shared" si="52"/>
        <v>0</v>
      </c>
      <c r="K100" s="17">
        <f t="shared" si="52"/>
        <v>0</v>
      </c>
      <c r="L100" s="43" t="s">
        <v>53</v>
      </c>
      <c r="M100" s="43"/>
    </row>
    <row r="101" spans="1:13" ht="22.5" x14ac:dyDescent="0.2">
      <c r="A101" s="48"/>
      <c r="B101" s="45"/>
      <c r="C101" s="43"/>
      <c r="D101" s="33" t="s">
        <v>78</v>
      </c>
      <c r="E101" s="17">
        <v>972</v>
      </c>
      <c r="F101" s="17">
        <f t="shared" ref="F101:F102" si="53">SUM(G101:K101)</f>
        <v>3112</v>
      </c>
      <c r="G101" s="17">
        <v>1277</v>
      </c>
      <c r="H101" s="17">
        <v>0</v>
      </c>
      <c r="I101" s="17">
        <v>1835</v>
      </c>
      <c r="J101" s="17">
        <v>0</v>
      </c>
      <c r="K101" s="17">
        <v>0</v>
      </c>
      <c r="L101" s="43"/>
      <c r="M101" s="43"/>
    </row>
    <row r="102" spans="1:13" ht="22.5" x14ac:dyDescent="0.2">
      <c r="A102" s="48"/>
      <c r="B102" s="45"/>
      <c r="C102" s="43"/>
      <c r="D102" s="33" t="s">
        <v>10</v>
      </c>
      <c r="E102" s="17">
        <v>1853</v>
      </c>
      <c r="F102" s="17">
        <f t="shared" si="53"/>
        <v>5593</v>
      </c>
      <c r="G102" s="17">
        <v>2231</v>
      </c>
      <c r="H102" s="17">
        <v>0</v>
      </c>
      <c r="I102" s="17">
        <v>3362</v>
      </c>
      <c r="J102" s="17">
        <v>0</v>
      </c>
      <c r="K102" s="17">
        <v>0</v>
      </c>
      <c r="L102" s="43"/>
      <c r="M102" s="43"/>
    </row>
    <row r="103" spans="1:13" ht="13.15" customHeight="1" x14ac:dyDescent="0.2">
      <c r="A103" s="48" t="s">
        <v>157</v>
      </c>
      <c r="B103" s="45" t="s">
        <v>161</v>
      </c>
      <c r="C103" s="43" t="s">
        <v>76</v>
      </c>
      <c r="D103" s="33" t="s">
        <v>77</v>
      </c>
      <c r="E103" s="17">
        <f>SUM(E104:E105)</f>
        <v>9491</v>
      </c>
      <c r="F103" s="17">
        <f t="shared" ref="F103:K103" si="54">SUM(F104:F105)</f>
        <v>14974</v>
      </c>
      <c r="G103" s="17">
        <f t="shared" si="54"/>
        <v>0</v>
      </c>
      <c r="H103" s="17">
        <f t="shared" si="54"/>
        <v>0</v>
      </c>
      <c r="I103" s="17">
        <f t="shared" si="54"/>
        <v>14974</v>
      </c>
      <c r="J103" s="17">
        <f t="shared" si="54"/>
        <v>0</v>
      </c>
      <c r="K103" s="17">
        <f t="shared" si="54"/>
        <v>0</v>
      </c>
      <c r="L103" s="32"/>
      <c r="M103" s="43"/>
    </row>
    <row r="104" spans="1:13" ht="22.5" x14ac:dyDescent="0.2">
      <c r="A104" s="48"/>
      <c r="B104" s="45"/>
      <c r="C104" s="43"/>
      <c r="D104" s="33" t="s">
        <v>78</v>
      </c>
      <c r="E104" s="17">
        <v>3265</v>
      </c>
      <c r="F104" s="17">
        <f t="shared" ref="F104:F105" si="55">SUM(G104:K104)</f>
        <v>5286</v>
      </c>
      <c r="G104" s="17">
        <v>0</v>
      </c>
      <c r="H104" s="17">
        <v>0</v>
      </c>
      <c r="I104" s="17">
        <v>5286</v>
      </c>
      <c r="J104" s="17">
        <v>0</v>
      </c>
      <c r="K104" s="17">
        <v>0</v>
      </c>
      <c r="L104" s="43" t="s">
        <v>53</v>
      </c>
      <c r="M104" s="43"/>
    </row>
    <row r="105" spans="1:13" ht="22.5" x14ac:dyDescent="0.2">
      <c r="A105" s="48"/>
      <c r="B105" s="45"/>
      <c r="C105" s="43"/>
      <c r="D105" s="33" t="s">
        <v>10</v>
      </c>
      <c r="E105" s="17">
        <v>6226</v>
      </c>
      <c r="F105" s="17">
        <f t="shared" si="55"/>
        <v>9688</v>
      </c>
      <c r="G105" s="17">
        <v>0</v>
      </c>
      <c r="H105" s="17">
        <v>0</v>
      </c>
      <c r="I105" s="17">
        <v>9688</v>
      </c>
      <c r="J105" s="17">
        <v>0</v>
      </c>
      <c r="K105" s="17">
        <v>0</v>
      </c>
      <c r="L105" s="43"/>
      <c r="M105" s="43"/>
    </row>
    <row r="106" spans="1:13" ht="13.15" customHeight="1" x14ac:dyDescent="0.2">
      <c r="A106" s="48" t="s">
        <v>158</v>
      </c>
      <c r="B106" s="45" t="s">
        <v>162</v>
      </c>
      <c r="C106" s="43" t="s">
        <v>76</v>
      </c>
      <c r="D106" s="33" t="s">
        <v>77</v>
      </c>
      <c r="E106" s="17">
        <f>SUM(E108:E109)</f>
        <v>0</v>
      </c>
      <c r="F106" s="17">
        <f>F107+F108+F109</f>
        <v>39543.07</v>
      </c>
      <c r="G106" s="17">
        <f>SUM(G108:G109)</f>
        <v>0</v>
      </c>
      <c r="H106" s="17">
        <f>H107+H108+H109</f>
        <v>17446.439999999999</v>
      </c>
      <c r="I106" s="17">
        <f>I107+I108+I109</f>
        <v>22096.63</v>
      </c>
      <c r="J106" s="17">
        <f t="shared" ref="J106:K106" si="56">SUM(J108:J109)</f>
        <v>0</v>
      </c>
      <c r="K106" s="17">
        <f t="shared" si="56"/>
        <v>0</v>
      </c>
      <c r="L106" s="43" t="s">
        <v>53</v>
      </c>
      <c r="M106" s="43"/>
    </row>
    <row r="107" spans="1:13" ht="26.45" customHeight="1" x14ac:dyDescent="0.2">
      <c r="A107" s="48"/>
      <c r="B107" s="45"/>
      <c r="C107" s="43"/>
      <c r="D107" s="33" t="s">
        <v>78</v>
      </c>
      <c r="E107" s="17">
        <v>0</v>
      </c>
      <c r="F107" s="17">
        <f t="shared" ref="F107:F109" si="57">SUM(G107:K107)</f>
        <v>964.46</v>
      </c>
      <c r="G107" s="17">
        <v>0</v>
      </c>
      <c r="H107" s="17">
        <v>425.52</v>
      </c>
      <c r="I107" s="17">
        <v>538.94000000000005</v>
      </c>
      <c r="J107" s="17">
        <v>0</v>
      </c>
      <c r="K107" s="17">
        <v>0</v>
      </c>
      <c r="L107" s="43"/>
      <c r="M107" s="43"/>
    </row>
    <row r="108" spans="1:13" ht="22.5" x14ac:dyDescent="0.2">
      <c r="A108" s="48"/>
      <c r="B108" s="45"/>
      <c r="C108" s="43"/>
      <c r="D108" s="33" t="s">
        <v>10</v>
      </c>
      <c r="E108" s="17">
        <v>0</v>
      </c>
      <c r="F108" s="17">
        <f t="shared" si="57"/>
        <v>9644.6500000000015</v>
      </c>
      <c r="G108" s="17">
        <v>0</v>
      </c>
      <c r="H108" s="17">
        <f>3879.63+375.6</f>
        <v>4255.2300000000005</v>
      </c>
      <c r="I108" s="17">
        <f>4952.35+437.07</f>
        <v>5389.42</v>
      </c>
      <c r="J108" s="17">
        <v>0</v>
      </c>
      <c r="K108" s="17">
        <v>0</v>
      </c>
      <c r="L108" s="43"/>
      <c r="M108" s="43"/>
    </row>
    <row r="109" spans="1:13" ht="33.75" x14ac:dyDescent="0.2">
      <c r="A109" s="48"/>
      <c r="B109" s="45"/>
      <c r="C109" s="43"/>
      <c r="D109" s="33" t="s">
        <v>90</v>
      </c>
      <c r="E109" s="17">
        <v>0</v>
      </c>
      <c r="F109" s="17">
        <f t="shared" si="57"/>
        <v>28933.96</v>
      </c>
      <c r="G109" s="17">
        <v>0</v>
      </c>
      <c r="H109" s="17">
        <f>11638.89+1126.8</f>
        <v>12765.689999999999</v>
      </c>
      <c r="I109" s="17">
        <f>14857.04+1311.23</f>
        <v>16168.27</v>
      </c>
      <c r="J109" s="17">
        <v>0</v>
      </c>
      <c r="K109" s="17">
        <v>0</v>
      </c>
      <c r="L109" s="43"/>
      <c r="M109" s="43"/>
    </row>
    <row r="110" spans="1:13" ht="39" customHeight="1" x14ac:dyDescent="0.2">
      <c r="A110" s="48" t="s">
        <v>159</v>
      </c>
      <c r="B110" s="45" t="s">
        <v>163</v>
      </c>
      <c r="C110" s="43" t="s">
        <v>76</v>
      </c>
      <c r="D110" s="33" t="s">
        <v>77</v>
      </c>
      <c r="E110" s="17">
        <f>SUM(E111:E112)</f>
        <v>0</v>
      </c>
      <c r="F110" s="17">
        <f>SUM(G110:K110)</f>
        <v>2336</v>
      </c>
      <c r="G110" s="17">
        <f>SUM(G111:G112)</f>
        <v>0</v>
      </c>
      <c r="H110" s="17">
        <f t="shared" ref="H110:K110" si="58">SUM(H111:H112)</f>
        <v>0</v>
      </c>
      <c r="I110" s="17">
        <f t="shared" si="58"/>
        <v>2336</v>
      </c>
      <c r="J110" s="17">
        <f t="shared" si="58"/>
        <v>0</v>
      </c>
      <c r="K110" s="17">
        <f t="shared" si="58"/>
        <v>0</v>
      </c>
      <c r="L110" s="43" t="s">
        <v>53</v>
      </c>
      <c r="M110" s="43"/>
    </row>
    <row r="111" spans="1:13" ht="22.5" x14ac:dyDescent="0.2">
      <c r="A111" s="48"/>
      <c r="B111" s="45"/>
      <c r="C111" s="43"/>
      <c r="D111" s="33" t="s">
        <v>78</v>
      </c>
      <c r="E111" s="17">
        <v>0</v>
      </c>
      <c r="F111" s="17">
        <f t="shared" ref="F111:F112" si="59">SUM(G111:K111)</f>
        <v>233.6</v>
      </c>
      <c r="G111" s="17">
        <v>0</v>
      </c>
      <c r="H111" s="17">
        <v>0</v>
      </c>
      <c r="I111" s="17">
        <v>233.6</v>
      </c>
      <c r="J111" s="17">
        <v>0</v>
      </c>
      <c r="K111" s="17">
        <v>0</v>
      </c>
      <c r="L111" s="43"/>
      <c r="M111" s="43"/>
    </row>
    <row r="112" spans="1:13" ht="22.5" x14ac:dyDescent="0.2">
      <c r="A112" s="48"/>
      <c r="B112" s="45"/>
      <c r="C112" s="43"/>
      <c r="D112" s="33" t="s">
        <v>10</v>
      </c>
      <c r="E112" s="17">
        <v>0</v>
      </c>
      <c r="F112" s="17">
        <f t="shared" si="59"/>
        <v>2102.4</v>
      </c>
      <c r="G112" s="17">
        <v>0</v>
      </c>
      <c r="H112" s="17">
        <v>0</v>
      </c>
      <c r="I112" s="17">
        <v>2102.4</v>
      </c>
      <c r="J112" s="17">
        <v>0</v>
      </c>
      <c r="K112" s="17">
        <v>0</v>
      </c>
      <c r="L112" s="43"/>
      <c r="M112" s="43"/>
    </row>
    <row r="113" spans="1:13" x14ac:dyDescent="0.2">
      <c r="A113" s="46">
        <v>7</v>
      </c>
      <c r="B113" s="45" t="s">
        <v>168</v>
      </c>
      <c r="C113" s="43" t="s">
        <v>76</v>
      </c>
      <c r="D113" s="33" t="s">
        <v>77</v>
      </c>
      <c r="E113" s="17">
        <f>SUM(E114:E115)</f>
        <v>2899.7</v>
      </c>
      <c r="F113" s="17">
        <f t="shared" ref="F113:K113" si="60">SUM(F114:F115)</f>
        <v>3011</v>
      </c>
      <c r="G113" s="17">
        <f t="shared" si="60"/>
        <v>3011</v>
      </c>
      <c r="H113" s="17">
        <f t="shared" si="60"/>
        <v>0</v>
      </c>
      <c r="I113" s="17">
        <f t="shared" si="60"/>
        <v>0</v>
      </c>
      <c r="J113" s="17">
        <f t="shared" si="60"/>
        <v>0</v>
      </c>
      <c r="K113" s="17">
        <f t="shared" si="60"/>
        <v>0</v>
      </c>
      <c r="L113" s="43"/>
      <c r="M113" s="45" t="s">
        <v>169</v>
      </c>
    </row>
    <row r="114" spans="1:13" ht="22.5" x14ac:dyDescent="0.2">
      <c r="A114" s="126"/>
      <c r="B114" s="45"/>
      <c r="C114" s="43"/>
      <c r="D114" s="33" t="s">
        <v>78</v>
      </c>
      <c r="E114" s="17">
        <f>E117</f>
        <v>942</v>
      </c>
      <c r="F114" s="17">
        <f t="shared" ref="F114:K115" si="61">F117</f>
        <v>1096</v>
      </c>
      <c r="G114" s="17">
        <f t="shared" si="61"/>
        <v>1096</v>
      </c>
      <c r="H114" s="17">
        <f t="shared" si="61"/>
        <v>0</v>
      </c>
      <c r="I114" s="17">
        <f t="shared" si="61"/>
        <v>0</v>
      </c>
      <c r="J114" s="17">
        <f>J117</f>
        <v>0</v>
      </c>
      <c r="K114" s="17">
        <f t="shared" si="61"/>
        <v>0</v>
      </c>
      <c r="L114" s="43"/>
      <c r="M114" s="45"/>
    </row>
    <row r="115" spans="1:13" ht="22.5" x14ac:dyDescent="0.2">
      <c r="A115" s="133"/>
      <c r="B115" s="45"/>
      <c r="C115" s="43"/>
      <c r="D115" s="33" t="s">
        <v>10</v>
      </c>
      <c r="E115" s="17">
        <f>E118</f>
        <v>1957.7</v>
      </c>
      <c r="F115" s="17">
        <f t="shared" si="61"/>
        <v>1915</v>
      </c>
      <c r="G115" s="17">
        <f t="shared" si="61"/>
        <v>1915</v>
      </c>
      <c r="H115" s="17">
        <f t="shared" si="61"/>
        <v>0</v>
      </c>
      <c r="I115" s="17">
        <f t="shared" si="61"/>
        <v>0</v>
      </c>
      <c r="J115" s="17">
        <f t="shared" si="61"/>
        <v>0</v>
      </c>
      <c r="K115" s="17">
        <f>K118</f>
        <v>0</v>
      </c>
      <c r="L115" s="43"/>
      <c r="M115" s="45"/>
    </row>
    <row r="116" spans="1:13" x14ac:dyDescent="0.2">
      <c r="A116" s="46" t="s">
        <v>171</v>
      </c>
      <c r="B116" s="45" t="s">
        <v>190</v>
      </c>
      <c r="C116" s="43" t="s">
        <v>76</v>
      </c>
      <c r="D116" s="33" t="s">
        <v>77</v>
      </c>
      <c r="E116" s="17">
        <f>SUM(E117:E118)</f>
        <v>2899.7</v>
      </c>
      <c r="F116" s="17">
        <f>SUM(F117:F118)</f>
        <v>3011</v>
      </c>
      <c r="G116" s="17">
        <f>SUM(G117:G118)</f>
        <v>3011</v>
      </c>
      <c r="H116" s="17">
        <f t="shared" ref="H116:J116" si="62">SUM(H117:H118)</f>
        <v>0</v>
      </c>
      <c r="I116" s="17">
        <f t="shared" si="62"/>
        <v>0</v>
      </c>
      <c r="J116" s="17">
        <f t="shared" si="62"/>
        <v>0</v>
      </c>
      <c r="K116" s="17">
        <f>SUM(K117:K118)</f>
        <v>0</v>
      </c>
      <c r="L116" s="43" t="s">
        <v>170</v>
      </c>
      <c r="M116" s="43"/>
    </row>
    <row r="117" spans="1:13" ht="22.5" x14ac:dyDescent="0.2">
      <c r="A117" s="126"/>
      <c r="B117" s="45"/>
      <c r="C117" s="43"/>
      <c r="D117" s="33" t="s">
        <v>78</v>
      </c>
      <c r="E117" s="17">
        <v>942</v>
      </c>
      <c r="F117" s="17">
        <f>SUM(G117:K117)</f>
        <v>1096</v>
      </c>
      <c r="G117" s="17">
        <v>1096</v>
      </c>
      <c r="H117" s="17">
        <v>0</v>
      </c>
      <c r="I117" s="17">
        <v>0</v>
      </c>
      <c r="J117" s="17">
        <v>0</v>
      </c>
      <c r="K117" s="17">
        <v>0</v>
      </c>
      <c r="L117" s="43"/>
      <c r="M117" s="43"/>
    </row>
    <row r="118" spans="1:13" ht="22.5" x14ac:dyDescent="0.2">
      <c r="A118" s="133"/>
      <c r="B118" s="45"/>
      <c r="C118" s="43"/>
      <c r="D118" s="33" t="s">
        <v>10</v>
      </c>
      <c r="E118" s="17">
        <v>1957.7</v>
      </c>
      <c r="F118" s="17">
        <f>SUM(G118:K118)</f>
        <v>1915</v>
      </c>
      <c r="G118" s="17">
        <v>1915</v>
      </c>
      <c r="H118" s="17">
        <v>0</v>
      </c>
      <c r="I118" s="17">
        <v>0</v>
      </c>
      <c r="J118" s="17">
        <v>0</v>
      </c>
      <c r="K118" s="17">
        <v>0</v>
      </c>
      <c r="L118" s="43"/>
      <c r="M118" s="43"/>
    </row>
    <row r="119" spans="1:13" x14ac:dyDescent="0.2">
      <c r="A119" s="44"/>
      <c r="B119" s="157" t="s">
        <v>130</v>
      </c>
      <c r="C119" s="44"/>
      <c r="D119" s="117" t="s">
        <v>91</v>
      </c>
      <c r="E119" s="17">
        <f>SUM(E120:E123)</f>
        <v>33808.699999999997</v>
      </c>
      <c r="F119" s="17">
        <f t="shared" ref="F119:K119" si="63">SUM(F120:F123)</f>
        <v>165609.36999999997</v>
      </c>
      <c r="G119" s="17">
        <f t="shared" si="63"/>
        <v>25506.299999999996</v>
      </c>
      <c r="H119" s="17">
        <f t="shared" si="63"/>
        <v>36474.44</v>
      </c>
      <c r="I119" s="17">
        <f t="shared" si="63"/>
        <v>64318.630000000005</v>
      </c>
      <c r="J119" s="17">
        <f t="shared" si="63"/>
        <v>19715</v>
      </c>
      <c r="K119" s="17">
        <f t="shared" si="63"/>
        <v>19595</v>
      </c>
      <c r="L119" s="43"/>
      <c r="M119" s="44"/>
    </row>
    <row r="120" spans="1:13" ht="22.5" x14ac:dyDescent="0.2">
      <c r="A120" s="44"/>
      <c r="B120" s="157"/>
      <c r="C120" s="44"/>
      <c r="D120" s="117" t="s">
        <v>78</v>
      </c>
      <c r="E120" s="17">
        <f>E59+E71+E75+E83+E87+E97+E114</f>
        <v>23772</v>
      </c>
      <c r="F120" s="17">
        <f>SUM(G120:K120)</f>
        <v>107489.35999999999</v>
      </c>
      <c r="G120" s="17">
        <f>G59+G71+G75+G83+G87+G97+G117</f>
        <v>21117.299999999996</v>
      </c>
      <c r="H120" s="17">
        <f>H59+H71+H75+H83+H87+H97+H117</f>
        <v>19453.52</v>
      </c>
      <c r="I120" s="17">
        <f>I59+I71+I75+I83+I87+I97+I117</f>
        <v>27608.54</v>
      </c>
      <c r="J120" s="17">
        <f>J59+J71+J75+J83+J87+J97+J117</f>
        <v>19715</v>
      </c>
      <c r="K120" s="17">
        <f>K59+K71+K75+K83+K87+K97+K117</f>
        <v>19595</v>
      </c>
      <c r="L120" s="43"/>
      <c r="M120" s="44"/>
    </row>
    <row r="121" spans="1:13" ht="22.5" x14ac:dyDescent="0.2">
      <c r="A121" s="44"/>
      <c r="B121" s="157"/>
      <c r="C121" s="44"/>
      <c r="D121" s="117" t="s">
        <v>10</v>
      </c>
      <c r="E121" s="17">
        <f>E88+E98+E115</f>
        <v>10036.700000000001</v>
      </c>
      <c r="F121" s="17">
        <f>SUM(G121:K121)</f>
        <v>29186.05</v>
      </c>
      <c r="G121" s="17">
        <f>G88+G98+G115</f>
        <v>4389</v>
      </c>
      <c r="H121" s="17">
        <f>H88+H98+H115</f>
        <v>4255.2300000000005</v>
      </c>
      <c r="I121" s="17">
        <f>I88+I98+I115</f>
        <v>20541.82</v>
      </c>
      <c r="J121" s="17">
        <f>J88+J98+J115</f>
        <v>0</v>
      </c>
      <c r="K121" s="17">
        <f>K88+K98+K115</f>
        <v>0</v>
      </c>
      <c r="L121" s="43"/>
      <c r="M121" s="44"/>
    </row>
    <row r="122" spans="1:13" ht="33.75" x14ac:dyDescent="0.2">
      <c r="A122" s="44"/>
      <c r="B122" s="157"/>
      <c r="C122" s="44"/>
      <c r="D122" s="117" t="s">
        <v>90</v>
      </c>
      <c r="E122" s="17">
        <f>E99</f>
        <v>0</v>
      </c>
      <c r="F122" s="17">
        <f>SUM(G122:K122)</f>
        <v>28933.96</v>
      </c>
      <c r="G122" s="17">
        <f t="shared" ref="G122:K122" si="64">G99</f>
        <v>0</v>
      </c>
      <c r="H122" s="17">
        <f t="shared" si="64"/>
        <v>12765.689999999999</v>
      </c>
      <c r="I122" s="17">
        <f t="shared" si="64"/>
        <v>16168.27</v>
      </c>
      <c r="J122" s="17">
        <f t="shared" si="64"/>
        <v>0</v>
      </c>
      <c r="K122" s="17">
        <f t="shared" si="64"/>
        <v>0</v>
      </c>
      <c r="L122" s="43"/>
      <c r="M122" s="44"/>
    </row>
    <row r="123" spans="1:13" ht="22.5" x14ac:dyDescent="0.2">
      <c r="A123" s="44"/>
      <c r="B123" s="157"/>
      <c r="C123" s="44"/>
      <c r="D123" s="117" t="s">
        <v>79</v>
      </c>
      <c r="E123" s="32">
        <v>0</v>
      </c>
      <c r="F123" s="32"/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43"/>
      <c r="M123" s="44"/>
    </row>
    <row r="124" spans="1:13" x14ac:dyDescent="0.2">
      <c r="A124" s="44"/>
      <c r="B124" s="157" t="s">
        <v>129</v>
      </c>
      <c r="C124" s="44"/>
      <c r="D124" s="117" t="s">
        <v>91</v>
      </c>
      <c r="E124" s="17">
        <f>SUM(E125:E128)</f>
        <v>185373.30000000002</v>
      </c>
      <c r="F124" s="17">
        <f t="shared" ref="F124:K124" si="65">SUM(F125:F128)</f>
        <v>1035463.4700000001</v>
      </c>
      <c r="G124" s="17">
        <f t="shared" si="65"/>
        <v>198222.3</v>
      </c>
      <c r="H124" s="17">
        <f t="shared" si="65"/>
        <v>214907.14</v>
      </c>
      <c r="I124" s="17">
        <f t="shared" si="65"/>
        <v>241171.33000000002</v>
      </c>
      <c r="J124" s="17">
        <f t="shared" si="65"/>
        <v>196567.7</v>
      </c>
      <c r="K124" s="17">
        <f t="shared" si="65"/>
        <v>184595</v>
      </c>
      <c r="L124" s="43"/>
      <c r="M124" s="44"/>
    </row>
    <row r="125" spans="1:13" ht="22.5" x14ac:dyDescent="0.2">
      <c r="A125" s="44"/>
      <c r="B125" s="157"/>
      <c r="C125" s="44"/>
      <c r="D125" s="117" t="s">
        <v>78</v>
      </c>
      <c r="E125" s="17">
        <f t="shared" ref="E125:K128" si="66">E120+E53</f>
        <v>167412.6</v>
      </c>
      <c r="F125" s="17">
        <f t="shared" si="66"/>
        <v>971281.46000000008</v>
      </c>
      <c r="G125" s="17">
        <f t="shared" si="66"/>
        <v>187771.3</v>
      </c>
      <c r="H125" s="17">
        <f t="shared" si="66"/>
        <v>197886.22</v>
      </c>
      <c r="I125" s="17">
        <f t="shared" si="66"/>
        <v>204461.24000000002</v>
      </c>
      <c r="J125" s="17">
        <f t="shared" si="66"/>
        <v>196567.7</v>
      </c>
      <c r="K125" s="17">
        <f t="shared" si="66"/>
        <v>184595</v>
      </c>
      <c r="L125" s="43"/>
      <c r="M125" s="44"/>
    </row>
    <row r="126" spans="1:13" ht="22.5" x14ac:dyDescent="0.2">
      <c r="A126" s="44"/>
      <c r="B126" s="157"/>
      <c r="C126" s="44"/>
      <c r="D126" s="117" t="s">
        <v>10</v>
      </c>
      <c r="E126" s="17">
        <f t="shared" si="66"/>
        <v>17960.7</v>
      </c>
      <c r="F126" s="17">
        <f t="shared" si="66"/>
        <v>35248.050000000003</v>
      </c>
      <c r="G126" s="17">
        <f t="shared" si="66"/>
        <v>10451</v>
      </c>
      <c r="H126" s="17">
        <f t="shared" si="66"/>
        <v>4255.2300000000005</v>
      </c>
      <c r="I126" s="17">
        <f t="shared" si="66"/>
        <v>20541.82</v>
      </c>
      <c r="J126" s="17">
        <f t="shared" si="66"/>
        <v>0</v>
      </c>
      <c r="K126" s="17">
        <f t="shared" si="66"/>
        <v>0</v>
      </c>
      <c r="L126" s="43"/>
      <c r="M126" s="44"/>
    </row>
    <row r="127" spans="1:13" ht="33.75" x14ac:dyDescent="0.2">
      <c r="A127" s="44"/>
      <c r="B127" s="157"/>
      <c r="C127" s="44"/>
      <c r="D127" s="117" t="s">
        <v>90</v>
      </c>
      <c r="E127" s="17">
        <f t="shared" si="66"/>
        <v>0</v>
      </c>
      <c r="F127" s="17">
        <f t="shared" si="66"/>
        <v>28933.96</v>
      </c>
      <c r="G127" s="17">
        <f t="shared" si="66"/>
        <v>0</v>
      </c>
      <c r="H127" s="17">
        <f t="shared" si="66"/>
        <v>12765.689999999999</v>
      </c>
      <c r="I127" s="17">
        <f t="shared" si="66"/>
        <v>16168.27</v>
      </c>
      <c r="J127" s="17">
        <f t="shared" si="66"/>
        <v>0</v>
      </c>
      <c r="K127" s="17">
        <f t="shared" si="66"/>
        <v>0</v>
      </c>
      <c r="L127" s="43"/>
      <c r="M127" s="44"/>
    </row>
    <row r="128" spans="1:13" ht="22.5" x14ac:dyDescent="0.2">
      <c r="A128" s="44"/>
      <c r="B128" s="157"/>
      <c r="C128" s="44"/>
      <c r="D128" s="117" t="s">
        <v>79</v>
      </c>
      <c r="E128" s="17">
        <f t="shared" si="66"/>
        <v>0</v>
      </c>
      <c r="F128" s="17">
        <f t="shared" si="66"/>
        <v>0</v>
      </c>
      <c r="G128" s="17">
        <f t="shared" si="66"/>
        <v>0</v>
      </c>
      <c r="H128" s="17">
        <f t="shared" si="66"/>
        <v>0</v>
      </c>
      <c r="I128" s="17">
        <f t="shared" si="66"/>
        <v>0</v>
      </c>
      <c r="J128" s="17">
        <f t="shared" si="66"/>
        <v>0</v>
      </c>
      <c r="K128" s="17">
        <f t="shared" si="66"/>
        <v>0</v>
      </c>
      <c r="L128" s="43"/>
      <c r="M128" s="44"/>
    </row>
  </sheetData>
  <mergeCells count="207">
    <mergeCell ref="A124:A128"/>
    <mergeCell ref="B124:B128"/>
    <mergeCell ref="C124:C128"/>
    <mergeCell ref="L124:L128"/>
    <mergeCell ref="M124:M128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2:A73"/>
    <mergeCell ref="B72:B73"/>
    <mergeCell ref="M36:M37"/>
    <mergeCell ref="M38:M39"/>
    <mergeCell ref="M40:M42"/>
    <mergeCell ref="A21:A23"/>
    <mergeCell ref="B21:B23"/>
    <mergeCell ref="C21:C23"/>
    <mergeCell ref="B82:B83"/>
    <mergeCell ref="A40:A42"/>
    <mergeCell ref="B40:B42"/>
    <mergeCell ref="A46:A48"/>
    <mergeCell ref="B46:B48"/>
    <mergeCell ref="B76:B77"/>
    <mergeCell ref="C76:C77"/>
    <mergeCell ref="L76:L77"/>
    <mergeCell ref="A68:A69"/>
    <mergeCell ref="L68:L69"/>
    <mergeCell ref="A58:A60"/>
    <mergeCell ref="M82:M83"/>
    <mergeCell ref="B96:B99"/>
    <mergeCell ref="C96:C99"/>
    <mergeCell ref="L21:L23"/>
    <mergeCell ref="L36:L37"/>
    <mergeCell ref="C52:C56"/>
    <mergeCell ref="C82:C83"/>
    <mergeCell ref="L82:L83"/>
    <mergeCell ref="C27:C29"/>
    <mergeCell ref="L27:L29"/>
    <mergeCell ref="M21:M23"/>
    <mergeCell ref="B24:B26"/>
    <mergeCell ref="C24:C26"/>
    <mergeCell ref="E24:K26"/>
    <mergeCell ref="L24:L26"/>
    <mergeCell ref="M24:M26"/>
    <mergeCell ref="L40:L42"/>
    <mergeCell ref="M49:M51"/>
    <mergeCell ref="B58:B60"/>
    <mergeCell ref="C58:C60"/>
    <mergeCell ref="L58:L60"/>
    <mergeCell ref="M58:M60"/>
    <mergeCell ref="B57:M57"/>
    <mergeCell ref="L52:L56"/>
    <mergeCell ref="A30:A32"/>
    <mergeCell ref="A103:A105"/>
    <mergeCell ref="B103:B105"/>
    <mergeCell ref="C103:C105"/>
    <mergeCell ref="C72:C73"/>
    <mergeCell ref="L72:L73"/>
    <mergeCell ref="A78:A79"/>
    <mergeCell ref="B78:B79"/>
    <mergeCell ref="C78:C79"/>
    <mergeCell ref="L78:L79"/>
    <mergeCell ref="A38:A39"/>
    <mergeCell ref="B38:B39"/>
    <mergeCell ref="C38:C39"/>
    <mergeCell ref="L38:L39"/>
    <mergeCell ref="A43:A45"/>
    <mergeCell ref="A36:A37"/>
    <mergeCell ref="B36:B37"/>
    <mergeCell ref="C36:C37"/>
    <mergeCell ref="C46:C48"/>
    <mergeCell ref="L46:L48"/>
    <mergeCell ref="A100:A102"/>
    <mergeCell ref="A92:A95"/>
    <mergeCell ref="B92:B95"/>
    <mergeCell ref="C40:C42"/>
    <mergeCell ref="A27:A29"/>
    <mergeCell ref="B27:B29"/>
    <mergeCell ref="L106:L109"/>
    <mergeCell ref="M106:M109"/>
    <mergeCell ref="A96:A99"/>
    <mergeCell ref="C92:C95"/>
    <mergeCell ref="L92:L95"/>
    <mergeCell ref="D92:D95"/>
    <mergeCell ref="E92:E95"/>
    <mergeCell ref="F92:K95"/>
    <mergeCell ref="M103:M105"/>
    <mergeCell ref="L104:L105"/>
    <mergeCell ref="M92:M95"/>
    <mergeCell ref="B100:B102"/>
    <mergeCell ref="C100:C102"/>
    <mergeCell ref="M96:M99"/>
    <mergeCell ref="L100:L102"/>
    <mergeCell ref="M100:M102"/>
    <mergeCell ref="B68:B69"/>
    <mergeCell ref="M27:M29"/>
    <mergeCell ref="M43:M45"/>
    <mergeCell ref="B43:B45"/>
    <mergeCell ref="C43:C45"/>
    <mergeCell ref="L43:L4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M52:M56"/>
    <mergeCell ref="A49:A51"/>
    <mergeCell ref="B49:B51"/>
    <mergeCell ref="C49:C51"/>
    <mergeCell ref="L49:L51"/>
    <mergeCell ref="A52:A56"/>
    <mergeCell ref="B52:B56"/>
    <mergeCell ref="M46:M48"/>
    <mergeCell ref="M61:M63"/>
    <mergeCell ref="A61:A63"/>
    <mergeCell ref="B61:B63"/>
    <mergeCell ref="C61:C63"/>
    <mergeCell ref="L61:L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68:M69"/>
    <mergeCell ref="A70:A71"/>
    <mergeCell ref="B70:B71"/>
    <mergeCell ref="C70:C71"/>
    <mergeCell ref="L70:L71"/>
    <mergeCell ref="M70:M71"/>
    <mergeCell ref="C68:C69"/>
    <mergeCell ref="A89:A91"/>
    <mergeCell ref="B89:B91"/>
    <mergeCell ref="C89:C91"/>
    <mergeCell ref="L89:L91"/>
    <mergeCell ref="M89:M91"/>
    <mergeCell ref="M76:M77"/>
    <mergeCell ref="A84:A85"/>
    <mergeCell ref="B84:B85"/>
    <mergeCell ref="C84:C85"/>
    <mergeCell ref="L84:L85"/>
    <mergeCell ref="M84:M85"/>
    <mergeCell ref="A86:A88"/>
    <mergeCell ref="B86:B88"/>
    <mergeCell ref="C86:C88"/>
    <mergeCell ref="L86:L88"/>
    <mergeCell ref="M86:M88"/>
    <mergeCell ref="A80:A81"/>
    <mergeCell ref="B80:B81"/>
    <mergeCell ref="C80:C81"/>
    <mergeCell ref="L80:L81"/>
    <mergeCell ref="M80:M81"/>
    <mergeCell ref="A82:A83"/>
    <mergeCell ref="M78:M79"/>
    <mergeCell ref="A76:A77"/>
    <mergeCell ref="A106:A109"/>
    <mergeCell ref="B106:B109"/>
    <mergeCell ref="C106:C109"/>
    <mergeCell ref="L96:L99"/>
    <mergeCell ref="A119:A123"/>
    <mergeCell ref="B119:B123"/>
    <mergeCell ref="C119:C123"/>
    <mergeCell ref="L119:L123"/>
    <mergeCell ref="M119:M123"/>
    <mergeCell ref="A110:A112"/>
    <mergeCell ref="B110:B112"/>
    <mergeCell ref="C110:C112"/>
    <mergeCell ref="L110:L112"/>
    <mergeCell ref="M110:M112"/>
    <mergeCell ref="B113:B115"/>
    <mergeCell ref="C113:C115"/>
    <mergeCell ref="L113:L115"/>
    <mergeCell ref="M113:M115"/>
    <mergeCell ref="B116:B118"/>
    <mergeCell ref="C116:C118"/>
    <mergeCell ref="L116:L118"/>
    <mergeCell ref="M116:M118"/>
    <mergeCell ref="A113:A115"/>
    <mergeCell ref="A116:A118"/>
  </mergeCells>
  <phoneticPr fontId="0" type="noConversion"/>
  <pageMargins left="0" right="0" top="0" bottom="0" header="0.51181102362204722" footer="0.51181102362204722"/>
  <pageSetup paperSize="9" scale="78" fitToHeight="100" orientation="landscape" r:id="rId1"/>
  <headerFooter alignWithMargins="0"/>
  <rowBreaks count="3" manualBreakCount="3">
    <brk id="35" max="12" man="1"/>
    <brk id="56" max="16383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2021-04-13T06:45:55Z</cp:lastPrinted>
  <dcterms:created xsi:type="dcterms:W3CDTF">1996-10-08T23:32:33Z</dcterms:created>
  <dcterms:modified xsi:type="dcterms:W3CDTF">2021-05-14T06:14:23Z</dcterms:modified>
</cp:coreProperties>
</file>