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2'!$A$1:$C$206</definedName>
    <definedName name="_xlnm.Print_Area" localSheetId="2">'Приложение 3'!$A$1:$H$611</definedName>
    <definedName name="_xlnm.Print_Area" localSheetId="3">'Приложение 4'!$A$1:$C$53</definedName>
    <definedName name="_xlnm.Print_Area" localSheetId="4">'Приложение 5'!$A$2:$G$793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60" authorId="0">
      <text>
        <r>
          <rPr>
            <sz val="10"/>
            <rFont val="Tahoma"/>
            <family val="2"/>
          </rPr>
          <t>Госстандарт МУК</t>
        </r>
      </text>
    </comment>
    <comment ref="H363" authorId="0">
      <text>
        <r>
          <rPr>
            <sz val="10"/>
            <rFont val="Tahoma"/>
            <family val="2"/>
          </rPr>
          <t>Госстандарт МУК</t>
        </r>
      </text>
    </comment>
    <comment ref="H364" authorId="0">
      <text>
        <r>
          <rPr>
            <sz val="10"/>
            <rFont val="Tahoma"/>
            <family val="2"/>
          </rPr>
          <t>Госстандарт МУК</t>
        </r>
      </text>
    </comment>
    <comment ref="F397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407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23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603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4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5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9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9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73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41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<sst xmlns="http://schemas.openxmlformats.org/spreadsheetml/2006/main" count="7788" uniqueCount="1486">
  <si>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</si>
  <si>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</si>
  <si>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</si>
  <si>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</si>
  <si>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</si>
  <si>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</si>
  <si>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</si>
  <si>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</si>
  <si>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</si>
  <si>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</si>
  <si>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</si>
  <si>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</si>
  <si>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</si>
  <si>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</si>
  <si>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</si>
  <si>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</si>
  <si>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</si>
  <si>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</si>
  <si>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</si>
  <si>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</si>
  <si>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</si>
  <si>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</si>
  <si>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</si>
  <si>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</si>
  <si>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</si>
  <si>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</si>
  <si>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</si>
  <si>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</si>
  <si>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</si>
  <si>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</si>
  <si>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</si>
  <si>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</si>
  <si>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</si>
  <si>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</si>
  <si>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</si>
  <si>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</si>
  <si>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</si>
  <si>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</si>
  <si>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</si>
  <si>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</si>
  <si>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</si>
  <si>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</si>
  <si>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</si>
  <si>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</si>
  <si>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</si>
  <si>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</si>
  <si>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</si>
  <si>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</si>
  <si>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</si>
  <si>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</si>
  <si>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</si>
  <si>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</si>
  <si>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</si>
  <si>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</si>
  <si>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</si>
  <si>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</si>
  <si>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</si>
  <si>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</si>
  <si>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</si>
  <si>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</si>
  <si>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</si>
  <si>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</si>
  <si>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</si>
  <si>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</si>
  <si>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</si>
  <si>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</si>
  <si>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</si>
  <si>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</si>
  <si>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</si>
  <si>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</si>
  <si>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</si>
  <si>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</si>
  <si>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</si>
  <si>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</si>
  <si>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</si>
  <si>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</si>
  <si>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</si>
  <si>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</si>
  <si>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</si>
  <si>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</si>
  <si>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</si>
  <si>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</si>
  <si>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</si>
  <si>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</si>
  <si>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</si>
  <si>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</si>
  <si>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</si>
  <si>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</si>
  <si>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</si>
  <si>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</si>
  <si>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</si>
  <si>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</si>
  <si>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</si>
  <si>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</si>
  <si>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</si>
  <si>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</si>
  <si>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</si>
  <si>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</si>
  <si>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</si>
  <si>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</si>
  <si>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</si>
  <si>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</si>
  <si>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</si>
  <si>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</si>
  <si>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</si>
  <si>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</si>
  <si>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</si>
  <si>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</si>
  <si>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</si>
  <si>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</si>
  <si>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</si>
  <si>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от  07.07.2011  № 1-4/381 </t>
  </si>
  <si>
    <t>от 07.07.2011  №  1-4/381</t>
  </si>
  <si>
    <t xml:space="preserve">от 07.07.2011  №  1-4/381      </t>
  </si>
  <si>
    <t xml:space="preserve">                                                     от 07.07.2011  № 1-4/381 </t>
  </si>
  <si>
    <t xml:space="preserve">от 07.07.2011   № 1-4/381  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</si>
  <si>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</si>
  <si>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</si>
  <si>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</si>
  <si>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</si>
  <si>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</si>
  <si>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</si>
  <si>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</si>
  <si>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</si>
  <si>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</si>
  <si>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</si>
  <si>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</si>
  <si>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</si>
  <si>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</si>
  <si>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</si>
  <si>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</si>
  <si>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</si>
  <si>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</si>
  <si>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</si>
  <si>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</si>
  <si>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</si>
  <si>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</si>
  <si>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</si>
  <si>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</si>
  <si>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</si>
  <si>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</si>
  <si>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</si>
  <si>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</si>
  <si>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</si>
  <si>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</si>
  <si>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</si>
  <si>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</si>
  <si>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</si>
  <si>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</si>
  <si>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</si>
  <si>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</si>
  <si>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</si>
  <si>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</si>
  <si>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</si>
  <si>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</si>
  <si>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</si>
  <si>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</si>
  <si>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</si>
  <si>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</si>
  <si>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</si>
  <si>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</si>
  <si>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</si>
  <si>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</si>
  <si>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</si>
  <si>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</si>
  <si>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</si>
  <si>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</si>
  <si>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</si>
  <si>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</si>
  <si>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</si>
  <si>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</si>
  <si>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</si>
  <si>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</si>
  <si>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</si>
  <si>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</si>
  <si>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</si>
  <si>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</si>
  <si>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</si>
  <si>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</si>
  <si>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</si>
  <si>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</si>
  <si>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</si>
  <si>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</si>
  <si>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</si>
  <si>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</si>
  <si>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</si>
  <si>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</si>
  <si>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</si>
  <si>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</si>
  <si>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</si>
  <si>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</si>
  <si>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</si>
  <si>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</si>
  <si>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</si>
  <si>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</si>
  <si>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</si>
  <si>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</si>
  <si>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</si>
  <si>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</si>
  <si>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</si>
  <si>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</si>
  <si>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</si>
  <si>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</si>
  <si>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</si>
  <si>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</si>
  <si>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</si>
  <si>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</si>
  <si>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</si>
  <si>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</si>
  <si>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</si>
  <si>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</si>
  <si>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</si>
  <si>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</si>
  <si>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</si>
  <si>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</si>
  <si>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</si>
  <si>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</si>
  <si>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</si>
  <si>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</si>
  <si>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</si>
  <si>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</si>
  <si>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</si>
  <si>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</si>
  <si>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</si>
  <si>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</si>
  <si>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</si>
  <si>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</si>
  <si>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</si>
  <si>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</si>
  <si>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</si>
  <si>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</si>
  <si>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</si>
  <si>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</si>
  <si>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</si>
  <si>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</si>
  <si>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</si>
  <si>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</si>
  <si>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</si>
  <si>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</si>
  <si>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</si>
  <si>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</si>
  <si>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</si>
  <si>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</si>
  <si>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</si>
  <si>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</si>
  <si>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</si>
  <si>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</si>
  <si>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</si>
  <si>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</si>
  <si>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</si>
  <si>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</si>
  <si>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</si>
  <si>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</si>
  <si>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</si>
  <si>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</si>
  <si>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</si>
  <si>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</si>
  <si>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</si>
  <si>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</si>
  <si>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</si>
  <si>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</si>
  <si>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</si>
  <si>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</si>
  <si>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</si>
  <si>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</si>
  <si>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</si>
  <si>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</si>
  <si>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</si>
  <si>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</si>
  <si>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</si>
  <si>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</si>
  <si>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</si>
  <si>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</si>
  <si>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</si>
  <si>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</si>
  <si>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</si>
  <si>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</si>
  <si>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</si>
  <si>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</si>
  <si>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</si>
  <si>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</si>
  <si>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</si>
  <si>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</si>
  <si>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</si>
  <si>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</si>
  <si>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</si>
  <si>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</si>
  <si>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</si>
  <si>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</si>
  <si>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</si>
  <si>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</si>
  <si>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</si>
  <si>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</si>
  <si>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</si>
  <si>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</si>
  <si>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</si>
  <si>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</si>
  <si>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</si>
  <si>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</si>
  <si>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</si>
  <si>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</si>
  <si>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</si>
  <si>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</si>
  <si>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</si>
  <si>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</si>
  <si>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</si>
  <si>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</si>
  <si>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</si>
  <si>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</si>
  <si>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</si>
  <si>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</si>
  <si>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</si>
  <si>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</si>
  <si>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</si>
  <si>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</si>
  <si>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</si>
  <si>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</si>
  <si>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</si>
  <si>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</si>
  <si>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</si>
  <si>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</si>
  <si>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</si>
  <si>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</si>
  <si>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</si>
  <si>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</si>
  <si>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</si>
  <si>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</si>
  <si>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</si>
  <si>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</si>
  <si>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</si>
  <si>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</si>
  <si>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</si>
  <si>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</si>
  <si>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</si>
  <si>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</si>
  <si>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</si>
  <si>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</si>
  <si>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</si>
  <si>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</si>
  <si>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</si>
  <si>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</si>
  <si>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</si>
  <si>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</si>
  <si>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</si>
  <si>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</si>
  <si>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</si>
  <si>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</si>
  <si>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</si>
  <si>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</si>
  <si>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</si>
  <si>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</si>
  <si>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</si>
  <si>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</si>
  <si>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</si>
  <si>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</si>
  <si>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</si>
  <si>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</si>
  <si>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</si>
  <si>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</si>
  <si>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</si>
  <si>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</si>
  <si>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</si>
  <si>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</si>
  <si>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</si>
  <si>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</si>
  <si>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</si>
  <si>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</si>
  <si>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</si>
  <si>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</si>
  <si>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</si>
  <si>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</si>
  <si>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</si>
  <si>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</si>
  <si>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</si>
  <si>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</si>
  <si>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</si>
  <si>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</si>
  <si>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</si>
  <si>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</si>
  <si>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</si>
  <si>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</si>
  <si>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</si>
  <si>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</si>
  <si>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</si>
  <si>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</si>
  <si>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</si>
  <si>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</si>
  <si>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</si>
  <si>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</si>
  <si>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</si>
  <si>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</si>
  <si>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</si>
  <si>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</si>
  <si>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</si>
  <si>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</si>
  <si>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</si>
  <si>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</si>
  <si>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</si>
  <si>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</si>
  <si>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</si>
  <si>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</si>
  <si>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</si>
  <si>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</si>
  <si>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</si>
  <si>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</si>
  <si>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</si>
  <si>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</si>
  <si>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</si>
  <si>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</si>
  <si>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</si>
  <si>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</si>
  <si>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</si>
  <si>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</si>
  <si>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</si>
  <si>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</si>
  <si>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</si>
  <si>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</si>
  <si>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</si>
  <si>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</si>
  <si>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</si>
  <si>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</si>
  <si>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</si>
  <si>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</si>
  <si>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</si>
  <si>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</si>
  <si>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</si>
  <si>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</si>
  <si>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</si>
  <si>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</si>
  <si>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</si>
  <si>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</si>
  <si>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</si>
  <si>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</si>
  <si>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</si>
  <si>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</si>
  <si>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</si>
  <si>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</si>
  <si>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</si>
  <si>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</si>
  <si>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1. Информатизация и телекоммуникация городского округа Домодедово на 2006-2010гг.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</si>
  <si>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</si>
  <si>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</si>
  <si>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</si>
  <si>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</si>
  <si>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</si>
  <si>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</si>
  <si>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</si>
  <si>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</si>
  <si>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</si>
  <si>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</si>
  <si>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</si>
  <si>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</si>
  <si>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</si>
  <si>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</si>
  <si>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</si>
  <si>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</si>
  <si>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</si>
  <si>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</si>
  <si>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</si>
  <si>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</si>
  <si>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</si>
  <si>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</si>
  <si>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</si>
  <si>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</si>
  <si>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</si>
  <si>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</si>
  <si>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</si>
  <si>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</si>
  <si>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</si>
  <si>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</si>
  <si>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</si>
  <si>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</si>
  <si>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</si>
  <si>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</si>
  <si>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</si>
  <si>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</si>
  <si>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</si>
  <si>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</si>
  <si>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</si>
  <si>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</si>
  <si>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</si>
  <si>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</si>
  <si>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</si>
  <si>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</si>
  <si>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</si>
  <si>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</si>
  <si>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</si>
  <si>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</si>
  <si>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</si>
  <si>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</si>
  <si>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</si>
  <si>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</si>
  <si>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</si>
  <si>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</si>
  <si>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</si>
  <si>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</si>
  <si>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</si>
  <si>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</si>
  <si>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</si>
  <si>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</si>
  <si>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</si>
  <si>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</si>
  <si>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</si>
  <si>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</si>
  <si>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</si>
  <si>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</si>
  <si>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</si>
  <si>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</si>
  <si>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</si>
  <si>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</si>
  <si>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</si>
  <si>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</si>
  <si>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</si>
  <si>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</si>
  <si>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</si>
  <si>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</si>
  <si>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</si>
  <si>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</si>
  <si>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</si>
  <si>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</si>
  <si>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</si>
  <si>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</si>
  <si>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</si>
  <si>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</si>
  <si>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</si>
  <si>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</si>
  <si>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</si>
  <si>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</si>
  <si>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</si>
  <si>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</si>
  <si>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</si>
  <si>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</si>
  <si>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</si>
  <si>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</si>
  <si>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</si>
  <si>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</si>
  <si>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</si>
  <si>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</si>
  <si>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</si>
  <si>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</si>
  <si>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</si>
  <si>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</si>
  <si>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</si>
  <si>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</si>
  <si>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</si>
  <si>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</si>
  <si>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</si>
  <si>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</si>
  <si>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</si>
  <si>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</si>
  <si>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</si>
  <si>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</si>
  <si>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</si>
  <si>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</si>
  <si>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</si>
  <si>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</si>
  <si>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</si>
  <si>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</si>
  <si>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</si>
  <si>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</si>
  <si>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</si>
  <si>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</si>
  <si>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</si>
  <si>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</si>
  <si>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</si>
  <si>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</si>
  <si>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</si>
  <si>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</si>
  <si>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</si>
  <si>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</si>
  <si>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</si>
  <si>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</si>
  <si>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</si>
  <si>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</si>
  <si>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</si>
  <si>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</si>
  <si>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</si>
  <si>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</si>
  <si>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</si>
  <si>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</si>
  <si>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</si>
  <si>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</si>
  <si>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</si>
  <si>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</si>
  <si>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</si>
  <si>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</si>
  <si>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</si>
  <si>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</si>
  <si>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</si>
  <si>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</si>
  <si>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</si>
  <si>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</si>
  <si>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</si>
  <si>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</si>
  <si>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</si>
  <si>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</si>
  <si>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</si>
  <si>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</si>
  <si>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</si>
  <si>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</si>
  <si>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</si>
  <si>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</si>
  <si>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</si>
  <si>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</si>
  <si>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</si>
  <si>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</si>
  <si>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</si>
  <si>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</si>
  <si>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</si>
  <si>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</si>
  <si>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</si>
  <si>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</si>
  <si>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</si>
  <si>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</si>
  <si>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</si>
  <si>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</si>
  <si>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</si>
  <si>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</si>
  <si>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</si>
  <si>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</si>
  <si>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</si>
  <si>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</si>
  <si>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</si>
  <si>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</si>
  <si>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</si>
  <si>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</si>
  <si>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</si>
  <si>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</si>
  <si>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</si>
  <si>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</si>
  <si>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</si>
  <si>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</si>
  <si>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</si>
  <si>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</si>
  <si>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</si>
  <si>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</si>
  <si>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</si>
  <si>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</si>
  <si>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</si>
  <si>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</si>
  <si>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</si>
  <si>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</si>
  <si>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</si>
  <si>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</si>
  <si>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</si>
  <si>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</si>
  <si>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</si>
  <si>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</si>
  <si>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 xml:space="preserve">Приложение № 8   </t>
  </si>
  <si>
    <t>Приложение № 8</t>
  </si>
  <si>
    <t xml:space="preserve">к Решению Совета депутатов </t>
  </si>
  <si>
    <t xml:space="preserve">от 16.12.2010  № 1-4/339  </t>
  </si>
  <si>
    <t>Программа предоставления муниципальных гарантий городского округа Домодедово в 2011 году</t>
  </si>
  <si>
    <t>Цели предоставления муниципальных гарантий городского округа Домодедово</t>
  </si>
  <si>
    <t>Наименование принципала</t>
  </si>
  <si>
    <t>Сумма гарантии, тыс. рублей</t>
  </si>
  <si>
    <t>Срок действия</t>
  </si>
  <si>
    <t>Наличие права  регрессного требования</t>
  </si>
  <si>
    <t>Проверка финансового состояния принципала</t>
  </si>
  <si>
    <t>Основной долг</t>
  </si>
  <si>
    <t>Проценты и другие расходы по обслуживанию долга</t>
  </si>
  <si>
    <t>Предоставление муниципальных гарантий на пополнение оборотных средств</t>
  </si>
  <si>
    <t>МУП "Теплосеть"</t>
  </si>
  <si>
    <t>нет</t>
  </si>
  <si>
    <t>МУП "Домодедовский водоканал"</t>
  </si>
  <si>
    <t>МУП "Домодедовский комбинат питания"</t>
  </si>
  <si>
    <t>МУП "Электросеть"</t>
  </si>
  <si>
    <t>ОАО "Домодедово-Жилсервис"</t>
  </si>
  <si>
    <t>есть</t>
  </si>
  <si>
    <t>да</t>
  </si>
  <si>
    <t>ОАО "Заря - Жилсервис"</t>
  </si>
  <si>
    <t>Предоставление муниципальных гарантий на оплату энергоносителей</t>
  </si>
  <si>
    <t>Предоставление муниципальных гарантий на финансирование проектно-изыскательских работ, строительства, реконструкции, капитального ремонта, технического переоснащения и приобретения оборудования для объектов инфраструктуры и социального назначения местного значения</t>
  </si>
  <si>
    <t>МУП "УКС"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</si>
  <si>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</si>
  <si>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</si>
  <si>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</si>
  <si>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</si>
  <si>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</si>
  <si>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</si>
  <si>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</si>
  <si>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</si>
  <si>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</si>
  <si>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</si>
  <si>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</si>
  <si>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</si>
  <si>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</si>
  <si>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</si>
  <si>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</si>
  <si>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</si>
  <si>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</si>
  <si>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</si>
  <si>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</si>
  <si>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</si>
  <si>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Субсидия на капитальный ремонт подъездов</t>
  </si>
  <si>
    <t>Субсидия на капитальный ремонт  подъездов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</si>
  <si>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</si>
  <si>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</si>
  <si>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</si>
  <si>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</si>
  <si>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</si>
  <si>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</si>
  <si>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</si>
  <si>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Поступления от возмещения ущерба при возникновении страховых случаев</t>
  </si>
  <si>
    <t>3 03 02000 00 0000 180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</si>
  <si>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</si>
  <si>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3 03 06040 04 0000 180</t>
  </si>
  <si>
    <t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</si>
  <si>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Субсидия на капитальный ремонт внутридворовых территорий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</si>
  <si>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</si>
  <si>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</si>
  <si>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</si>
  <si>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</si>
  <si>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</si>
  <si>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</si>
  <si>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</si>
  <si>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</si>
  <si>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</si>
  <si>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</si>
  <si>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</si>
  <si>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</si>
  <si>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</si>
  <si>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</si>
  <si>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</si>
  <si>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</si>
  <si>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</si>
  <si>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</si>
  <si>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</si>
  <si>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</si>
  <si>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</si>
  <si>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</si>
  <si>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</si>
  <si>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</si>
  <si>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</si>
  <si>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</si>
  <si>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</si>
  <si>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</si>
  <si>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</si>
  <si>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</si>
  <si>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</si>
  <si>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</si>
  <si>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</si>
  <si>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</si>
  <si>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</si>
  <si>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</si>
  <si>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</si>
  <si>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</si>
  <si>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</si>
  <si>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</si>
  <si>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</si>
  <si>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</si>
  <si>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</si>
  <si>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</si>
  <si>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</si>
  <si>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</si>
  <si>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</si>
  <si>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</si>
  <si>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</si>
  <si>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</si>
  <si>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</si>
  <si>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</si>
  <si>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</si>
  <si>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</si>
  <si>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</si>
  <si>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</si>
  <si>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</si>
  <si>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</si>
  <si>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</si>
  <si>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</si>
  <si>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</si>
  <si>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</si>
  <si>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</si>
  <si>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</si>
  <si>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</si>
  <si>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</si>
  <si>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</si>
  <si>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</si>
  <si>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</si>
  <si>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</si>
  <si>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</si>
  <si>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</si>
  <si>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</si>
  <si>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</si>
  <si>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</si>
  <si>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</si>
  <si>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</si>
  <si>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</si>
  <si>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</si>
  <si>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</si>
  <si>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</si>
  <si>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</si>
  <si>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</si>
  <si>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</si>
  <si>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</si>
  <si>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</si>
  <si>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</si>
  <si>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</si>
  <si>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</si>
  <si>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</si>
  <si>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</si>
  <si>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</si>
  <si>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</si>
  <si>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</si>
  <si>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</si>
  <si>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</si>
  <si>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</si>
  <si>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</si>
  <si>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</si>
  <si>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</si>
  <si>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</si>
  <si>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</si>
  <si>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</si>
  <si>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</si>
  <si>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</si>
  <si>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</si>
  <si>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</si>
  <si>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</si>
  <si>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</si>
  <si>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</si>
  <si>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</si>
  <si>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</si>
  <si>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</si>
  <si>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</si>
  <si>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</si>
  <si>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</si>
  <si>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</si>
  <si>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</si>
  <si>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</si>
  <si>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</si>
  <si>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</si>
  <si>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</si>
  <si>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</si>
  <si>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</si>
  <si>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</si>
  <si>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</si>
  <si>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</si>
  <si>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</si>
  <si>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</si>
  <si>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</si>
  <si>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</si>
  <si>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</si>
  <si>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</si>
  <si>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</si>
  <si>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</si>
  <si>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</si>
  <si>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</si>
  <si>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</si>
  <si>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</si>
  <si>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</si>
  <si>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</si>
  <si>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</si>
  <si>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</si>
  <si>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</si>
  <si>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</si>
  <si>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</si>
  <si>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</si>
  <si>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</si>
  <si>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</si>
  <si>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</si>
  <si>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</si>
  <si>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</si>
  <si>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</si>
  <si>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</si>
  <si>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</si>
  <si>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</si>
  <si>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</si>
  <si>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</si>
  <si>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</si>
  <si>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</si>
  <si>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</si>
  <si>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</si>
  <si>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</si>
  <si>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</si>
  <si>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</si>
  <si>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</si>
  <si>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</si>
  <si>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</si>
  <si>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</si>
  <si>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</si>
  <si>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</si>
  <si>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</si>
  <si>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</si>
  <si>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</si>
  <si>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</si>
  <si>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</si>
  <si>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</si>
  <si>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</si>
  <si>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</si>
  <si>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</si>
  <si>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</si>
  <si>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</si>
  <si>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</si>
  <si>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</si>
  <si>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</si>
  <si>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</si>
  <si>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</si>
  <si>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</si>
  <si>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</si>
  <si>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</si>
  <si>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</si>
  <si>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</si>
  <si>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</si>
  <si>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</si>
  <si>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</si>
  <si>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</si>
  <si>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</si>
  <si>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</si>
  <si>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</si>
  <si>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</si>
  <si>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</si>
  <si>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</si>
  <si>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</si>
  <si>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</si>
  <si>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</si>
  <si>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</si>
  <si>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</si>
  <si>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</si>
  <si>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</si>
  <si>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</si>
  <si>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</si>
  <si>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</si>
  <si>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</si>
  <si>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</si>
  <si>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</si>
  <si>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</si>
  <si>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</si>
  <si>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</si>
  <si>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</si>
  <si>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</si>
  <si>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</si>
  <si>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</si>
  <si>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</si>
  <si>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</si>
  <si>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</si>
  <si>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</si>
  <si>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</si>
  <si>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</si>
  <si>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</si>
  <si>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</si>
  <si>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</si>
  <si>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</si>
  <si>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</si>
  <si>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</si>
  <si>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</si>
  <si>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</si>
  <si>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</si>
  <si>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</si>
  <si>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</si>
  <si>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</si>
  <si>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</si>
  <si>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</si>
  <si>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</si>
  <si>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</si>
  <si>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</si>
  <si>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</si>
  <si>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</si>
  <si>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</si>
  <si>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</si>
  <si>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</si>
  <si>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</si>
  <si>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</si>
  <si>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</si>
  <si>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</si>
  <si>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</si>
  <si>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</si>
  <si>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</si>
  <si>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</si>
  <si>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</si>
  <si>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</si>
  <si>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</si>
  <si>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</si>
  <si>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</si>
  <si>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</si>
  <si>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</si>
  <si>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</si>
  <si>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</si>
  <si>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</si>
  <si>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</si>
  <si>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</si>
  <si>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</si>
  <si>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</si>
  <si>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</si>
  <si>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</si>
  <si>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</si>
  <si>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</si>
  <si>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</si>
  <si>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</si>
  <si>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</si>
  <si>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</si>
  <si>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</si>
  <si>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</si>
  <si>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</si>
  <si>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</si>
  <si>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</si>
  <si>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</si>
  <si>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</si>
  <si>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</si>
  <si>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</si>
  <si>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</si>
  <si>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</si>
  <si>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</si>
  <si>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</si>
  <si>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</si>
  <si>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</si>
  <si>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</si>
  <si>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</si>
  <si>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</si>
  <si>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</si>
  <si>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</si>
  <si>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</si>
  <si>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</si>
  <si>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</si>
  <si>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</si>
  <si>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</si>
  <si>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</si>
  <si>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</si>
  <si>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</si>
  <si>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</si>
  <si>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</si>
  <si>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</si>
  <si>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</si>
  <si>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</si>
  <si>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</si>
  <si>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</si>
  <si>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</si>
  <si>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</si>
  <si>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</si>
  <si>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</si>
  <si>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</si>
  <si>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</si>
  <si>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</si>
  <si>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</si>
  <si>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</si>
  <si>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</si>
  <si>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</si>
  <si>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</si>
  <si>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</si>
  <si>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</si>
  <si>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</si>
  <si>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</si>
  <si>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</si>
  <si>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</si>
  <si>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</si>
  <si>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</si>
  <si>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</si>
  <si>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</si>
  <si>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</si>
  <si>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</si>
  <si>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</si>
  <si>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</si>
  <si>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</si>
  <si>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</si>
  <si>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</si>
  <si>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</si>
  <si>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</si>
  <si>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</si>
  <si>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</si>
  <si>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</si>
  <si>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</si>
  <si>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</si>
  <si>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</si>
  <si>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</si>
  <si>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</si>
  <si>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</si>
  <si>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</si>
  <si>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</si>
  <si>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</si>
  <si>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</si>
  <si>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</si>
  <si>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</si>
  <si>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</si>
  <si>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</si>
  <si>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</si>
  <si>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</si>
  <si>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</si>
  <si>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</si>
  <si>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</si>
  <si>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</si>
  <si>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</si>
  <si>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</si>
  <si>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</si>
  <si>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</si>
  <si>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</si>
  <si>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</si>
  <si>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</si>
  <si>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</si>
  <si>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</si>
  <si>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</si>
  <si>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</si>
  <si>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</si>
  <si>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</si>
  <si>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</si>
  <si>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</si>
  <si>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</si>
  <si>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</si>
  <si>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</si>
  <si>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</si>
  <si>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</si>
  <si>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</si>
  <si>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</si>
  <si>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</si>
  <si>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</si>
  <si>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</si>
  <si>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</si>
  <si>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</si>
  <si>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</si>
  <si>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</si>
  <si>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>Предоставление муниципальных гарантий на финансирование проектирования, капитального ремонта, реконструкции и строительства тепловых сетей, котельных, теплоэнергетических систем и оборудования, систем водоснабжения и водоотведения, систем электроснабжения</t>
  </si>
  <si>
    <t>Предоставление муниципальных гарантий на закупку спецтехники</t>
  </si>
  <si>
    <t>Всего объем предоставления муниципальных гарантий</t>
  </si>
  <si>
    <t>Общий объем бюджетных ассигнований,</t>
  </si>
  <si>
    <t>предусмотренных на исполнение муниципальных гарантий</t>
  </si>
  <si>
    <t>городского округа Домодедово по возможным гарантийным случаям в 2011 году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</si>
  <si>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</si>
  <si>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</si>
  <si>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За счет источников внутреннего финансирования дефицита бюджета городского округа Домодедово</t>
  </si>
  <si>
    <t>За счет расходов бюджета городского округа Домодедово</t>
  </si>
  <si>
    <t>Перечень банков, которым предоставляются муниципальные гарантии:</t>
  </si>
  <si>
    <t>1. ОАО МКБ "Дом-банк"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</si>
  <si>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</si>
  <si>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</si>
  <si>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</si>
  <si>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</si>
  <si>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</si>
  <si>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</si>
  <si>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</si>
  <si>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</si>
  <si>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Субсидии юридическим лицам на газификацию жилых домов 1,2,3,4 ст. Повадино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</si>
  <si>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</si>
  <si>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</si>
  <si>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</si>
  <si>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</si>
  <si>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</si>
  <si>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</si>
  <si>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</si>
  <si>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</si>
  <si>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</si>
  <si>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Субсидия на диспетчеризацию лифтов</t>
  </si>
  <si>
    <t>Субсидии некоммерческим организациям за счет бюджета Московской области</t>
  </si>
  <si>
    <t>Субсидии некоммерческим организациям за счет бюджета городского округа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</si>
  <si>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</si>
  <si>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</si>
  <si>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</si>
  <si>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</si>
  <si>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</si>
  <si>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</si>
  <si>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</si>
  <si>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</si>
  <si>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</si>
  <si>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</si>
  <si>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</si>
  <si>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</si>
  <si>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</si>
  <si>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</si>
  <si>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</si>
  <si>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</si>
  <si>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</si>
  <si>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</si>
  <si>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</si>
  <si>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</si>
  <si>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</si>
  <si>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</si>
  <si>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</si>
  <si>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</si>
  <si>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</si>
  <si>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</si>
  <si>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</si>
  <si>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</si>
  <si>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</si>
  <si>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</si>
  <si>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</si>
  <si>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</si>
  <si>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</si>
  <si>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</si>
  <si>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</si>
  <si>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</si>
  <si>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</si>
  <si>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</si>
  <si>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</si>
  <si>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</si>
  <si>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</si>
  <si>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</si>
  <si>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Субсидия на закупку учебного оборудования и мебели для муниципальных общеобразовательных учреждений</t>
  </si>
  <si>
    <t>522 10 01</t>
  </si>
  <si>
    <t>522 10 04</t>
  </si>
  <si>
    <t>Субсидия на закупку технологического оборудования для столовых и мебели для залов питания общеобразовательных учреждений муниципального образования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</si>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</sst>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26" fillId="0" borderId="1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9" fillId="0" borderId="0" xfId="0" applyFont="1" applyFill="1" applyAlignment="1" applyProtection="1">
      <alignment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6" fillId="0" borderId="2" xfId="0" applyFont="1" applyBorder="1" applyAlignment="1">
      <alignment wrapText="1"/>
    </xf>
    <xf numFmtId="0" fontId="26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center" vertical="top" wrapText="1"/>
    </xf>
    <xf numFmtId="49" fontId="5" fillId="3" borderId="24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3" xfId="18" applyFont="1" applyFill="1" applyBorder="1" applyAlignment="1" applyProtection="1">
      <alignment horizontal="left" vertical="center" wrapText="1"/>
      <protection hidden="1"/>
    </xf>
    <xf numFmtId="0" fontId="6" fillId="0" borderId="24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49" fontId="7" fillId="0" borderId="29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2" xfId="18" applyNumberFormat="1" applyFont="1" applyFill="1" applyBorder="1" applyAlignment="1" applyProtection="1">
      <alignment horizontal="center" vertical="center"/>
      <protection hidden="1"/>
    </xf>
    <xf numFmtId="3" fontId="7" fillId="0" borderId="33" xfId="18" applyNumberFormat="1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0" fontId="7" fillId="0" borderId="34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38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8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610</v>
      </c>
    </row>
    <row r="3" ht="12.75">
      <c r="D3" s="11" t="s">
        <v>1461</v>
      </c>
    </row>
    <row r="4" spans="4:5" ht="12.75">
      <c r="D4" s="288" t="s">
        <v>111</v>
      </c>
      <c r="E4" s="288"/>
    </row>
    <row r="6" ht="12.75">
      <c r="D6" s="11" t="s">
        <v>610</v>
      </c>
    </row>
    <row r="7" ht="12.75">
      <c r="D7" s="11" t="s">
        <v>1461</v>
      </c>
    </row>
    <row r="8" spans="4:6" ht="12.75">
      <c r="D8" s="453" t="s">
        <v>1201</v>
      </c>
      <c r="E8" s="453"/>
      <c r="F8" s="453"/>
    </row>
    <row r="10" ht="12.75" hidden="1">
      <c r="D10" s="11"/>
    </row>
    <row r="11" ht="12.75" hidden="1">
      <c r="D11" s="11"/>
    </row>
    <row r="12" spans="4:6" ht="12.75" hidden="1">
      <c r="D12" s="453"/>
      <c r="E12" s="453"/>
      <c r="F12" s="453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4" t="s">
        <v>351</v>
      </c>
      <c r="B18" s="454"/>
      <c r="C18" s="454"/>
      <c r="D18" s="454"/>
      <c r="E18" s="454"/>
      <c r="F18" s="454"/>
    </row>
    <row r="19" spans="1:6" ht="15.75">
      <c r="A19" s="455" t="s">
        <v>1473</v>
      </c>
      <c r="B19" s="455"/>
      <c r="C19" s="455"/>
      <c r="D19" s="455"/>
      <c r="E19" s="455"/>
      <c r="F19" s="455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1226</v>
      </c>
      <c r="B21" s="352" t="s">
        <v>1227</v>
      </c>
      <c r="C21" s="449" t="s">
        <v>526</v>
      </c>
      <c r="D21" s="449"/>
      <c r="E21" s="449"/>
      <c r="F21" s="450"/>
    </row>
    <row r="22" spans="1:6" ht="12.75">
      <c r="A22" s="452" t="s">
        <v>367</v>
      </c>
      <c r="B22" s="452"/>
      <c r="C22" s="452"/>
      <c r="D22" s="452"/>
      <c r="E22" s="452"/>
      <c r="F22" s="452"/>
    </row>
    <row r="23" spans="1:6" ht="17.25" customHeight="1">
      <c r="A23" s="129" t="s">
        <v>487</v>
      </c>
      <c r="B23" s="125" t="s">
        <v>368</v>
      </c>
      <c r="C23" s="416" t="s">
        <v>529</v>
      </c>
      <c r="D23" s="416"/>
      <c r="E23" s="416"/>
      <c r="F23" s="416"/>
    </row>
    <row r="24" spans="1:6" ht="24">
      <c r="A24" s="129" t="s">
        <v>487</v>
      </c>
      <c r="B24" s="126" t="s">
        <v>1392</v>
      </c>
      <c r="C24" s="416" t="s">
        <v>1277</v>
      </c>
      <c r="D24" s="416"/>
      <c r="E24" s="416"/>
      <c r="F24" s="416"/>
    </row>
    <row r="25" spans="1:6" ht="24" customHeight="1">
      <c r="A25" s="129" t="s">
        <v>487</v>
      </c>
      <c r="B25" s="124" t="s">
        <v>1321</v>
      </c>
      <c r="C25" s="451" t="s">
        <v>1447</v>
      </c>
      <c r="D25" s="451"/>
      <c r="E25" s="451"/>
      <c r="F25" s="451"/>
    </row>
    <row r="26" spans="1:6" ht="39.75" customHeight="1">
      <c r="A26" s="129" t="s">
        <v>487</v>
      </c>
      <c r="B26" s="124" t="s">
        <v>741</v>
      </c>
      <c r="C26" s="446" t="s">
        <v>1062</v>
      </c>
      <c r="D26" s="447"/>
      <c r="E26" s="447"/>
      <c r="F26" s="448"/>
    </row>
    <row r="27" spans="1:6" ht="41.25" customHeight="1">
      <c r="A27" s="129" t="s">
        <v>487</v>
      </c>
      <c r="B27" s="124" t="s">
        <v>915</v>
      </c>
      <c r="C27" s="446" t="s">
        <v>899</v>
      </c>
      <c r="D27" s="447"/>
      <c r="E27" s="447"/>
      <c r="F27" s="448"/>
    </row>
    <row r="28" spans="1:6" ht="39" customHeight="1">
      <c r="A28" s="129" t="s">
        <v>487</v>
      </c>
      <c r="B28" s="124" t="s">
        <v>1050</v>
      </c>
      <c r="C28" s="416" t="s">
        <v>857</v>
      </c>
      <c r="D28" s="416"/>
      <c r="E28" s="416"/>
      <c r="F28" s="416"/>
    </row>
    <row r="29" spans="1:6" ht="27" customHeight="1">
      <c r="A29" s="129" t="s">
        <v>487</v>
      </c>
      <c r="B29" s="124" t="s">
        <v>1001</v>
      </c>
      <c r="C29" s="416" t="s">
        <v>1000</v>
      </c>
      <c r="D29" s="416"/>
      <c r="E29" s="416"/>
      <c r="F29" s="416"/>
    </row>
    <row r="30" spans="1:6" ht="39.75" customHeight="1">
      <c r="A30" s="129" t="s">
        <v>487</v>
      </c>
      <c r="B30" s="124" t="s">
        <v>53</v>
      </c>
      <c r="C30" s="427" t="s">
        <v>900</v>
      </c>
      <c r="D30" s="428"/>
      <c r="E30" s="428"/>
      <c r="F30" s="429"/>
    </row>
    <row r="31" spans="1:6" ht="29.25" customHeight="1">
      <c r="A31" s="129" t="s">
        <v>487</v>
      </c>
      <c r="B31" s="127" t="s">
        <v>1335</v>
      </c>
      <c r="C31" s="416" t="s">
        <v>360</v>
      </c>
      <c r="D31" s="416"/>
      <c r="E31" s="416"/>
      <c r="F31" s="416"/>
    </row>
    <row r="32" spans="1:6" ht="27.75" customHeight="1">
      <c r="A32" s="129" t="s">
        <v>487</v>
      </c>
      <c r="B32" s="124" t="s">
        <v>1386</v>
      </c>
      <c r="C32" s="416" t="s">
        <v>835</v>
      </c>
      <c r="D32" s="416"/>
      <c r="E32" s="416"/>
      <c r="F32" s="416"/>
    </row>
    <row r="33" spans="1:6" ht="36.75" customHeight="1">
      <c r="A33" s="129" t="s">
        <v>487</v>
      </c>
      <c r="B33" s="124" t="s">
        <v>22</v>
      </c>
      <c r="C33" s="416" t="s">
        <v>901</v>
      </c>
      <c r="D33" s="416"/>
      <c r="E33" s="416"/>
      <c r="F33" s="416"/>
    </row>
    <row r="34" spans="1:6" ht="27.75" customHeight="1">
      <c r="A34" s="129" t="s">
        <v>487</v>
      </c>
      <c r="B34" s="127" t="s">
        <v>582</v>
      </c>
      <c r="C34" s="416" t="s">
        <v>1441</v>
      </c>
      <c r="D34" s="416"/>
      <c r="E34" s="416"/>
      <c r="F34" s="416"/>
    </row>
    <row r="35" spans="1:6" ht="16.5" customHeight="1">
      <c r="A35" s="129" t="s">
        <v>487</v>
      </c>
      <c r="B35" s="124" t="s">
        <v>1221</v>
      </c>
      <c r="C35" s="416" t="s">
        <v>1449</v>
      </c>
      <c r="D35" s="416"/>
      <c r="E35" s="416"/>
      <c r="F35" s="416"/>
    </row>
    <row r="36" spans="1:6" ht="42" customHeight="1">
      <c r="A36" s="129" t="s">
        <v>487</v>
      </c>
      <c r="B36" s="124" t="s">
        <v>1225</v>
      </c>
      <c r="C36" s="416" t="s">
        <v>20</v>
      </c>
      <c r="D36" s="416"/>
      <c r="E36" s="416"/>
      <c r="F36" s="416"/>
    </row>
    <row r="37" spans="1:6" ht="48.75" customHeight="1">
      <c r="A37" s="129" t="s">
        <v>487</v>
      </c>
      <c r="B37" s="124" t="s">
        <v>372</v>
      </c>
      <c r="C37" s="416" t="s">
        <v>592</v>
      </c>
      <c r="D37" s="416"/>
      <c r="E37" s="416"/>
      <c r="F37" s="416"/>
    </row>
    <row r="38" spans="1:6" ht="51.75" customHeight="1">
      <c r="A38" s="129" t="s">
        <v>487</v>
      </c>
      <c r="B38" s="124" t="s">
        <v>1097</v>
      </c>
      <c r="C38" s="427" t="s">
        <v>593</v>
      </c>
      <c r="D38" s="428"/>
      <c r="E38" s="428"/>
      <c r="F38" s="429"/>
    </row>
    <row r="39" spans="1:6" ht="48.75" customHeight="1">
      <c r="A39" s="129" t="s">
        <v>487</v>
      </c>
      <c r="B39" s="124" t="s">
        <v>1098</v>
      </c>
      <c r="C39" s="427" t="s">
        <v>645</v>
      </c>
      <c r="D39" s="428"/>
      <c r="E39" s="428"/>
      <c r="F39" s="429"/>
    </row>
    <row r="40" spans="1:9" ht="30" customHeight="1">
      <c r="A40" s="129" t="s">
        <v>487</v>
      </c>
      <c r="B40" s="124" t="s">
        <v>1450</v>
      </c>
      <c r="C40" s="416" t="s">
        <v>1124</v>
      </c>
      <c r="D40" s="416"/>
      <c r="E40" s="416"/>
      <c r="F40" s="416"/>
      <c r="I40" s="200"/>
    </row>
    <row r="41" spans="1:6" ht="29.25" customHeight="1">
      <c r="A41" s="129" t="s">
        <v>487</v>
      </c>
      <c r="B41" s="124" t="s">
        <v>1125</v>
      </c>
      <c r="C41" s="416" t="s">
        <v>463</v>
      </c>
      <c r="D41" s="416"/>
      <c r="E41" s="416"/>
      <c r="F41" s="416"/>
    </row>
    <row r="42" spans="1:6" ht="18" customHeight="1">
      <c r="A42" s="129" t="s">
        <v>487</v>
      </c>
      <c r="B42" s="124" t="s">
        <v>464</v>
      </c>
      <c r="C42" s="416" t="s">
        <v>465</v>
      </c>
      <c r="D42" s="416"/>
      <c r="E42" s="416"/>
      <c r="F42" s="416"/>
    </row>
    <row r="43" spans="1:6" ht="25.5" customHeight="1">
      <c r="A43" s="129" t="s">
        <v>487</v>
      </c>
      <c r="B43" s="124" t="s">
        <v>1064</v>
      </c>
      <c r="C43" s="427" t="s">
        <v>572</v>
      </c>
      <c r="D43" s="428"/>
      <c r="E43" s="428"/>
      <c r="F43" s="429"/>
    </row>
    <row r="44" spans="1:7" s="194" customFormat="1" ht="30.75" customHeight="1">
      <c r="A44" s="129" t="s">
        <v>487</v>
      </c>
      <c r="B44" s="124" t="s">
        <v>1063</v>
      </c>
      <c r="C44" s="427" t="s">
        <v>584</v>
      </c>
      <c r="D44" s="428"/>
      <c r="E44" s="428"/>
      <c r="F44" s="429"/>
      <c r="G44" s="230"/>
    </row>
    <row r="45" spans="1:6" ht="18.75" customHeight="1">
      <c r="A45" s="129" t="s">
        <v>487</v>
      </c>
      <c r="B45" s="127" t="s">
        <v>154</v>
      </c>
      <c r="C45" s="427" t="s">
        <v>1457</v>
      </c>
      <c r="D45" s="428"/>
      <c r="E45" s="428"/>
      <c r="F45" s="429"/>
    </row>
    <row r="46" spans="1:6" ht="24.75" customHeight="1">
      <c r="A46" s="129" t="s">
        <v>487</v>
      </c>
      <c r="B46" s="126" t="s">
        <v>159</v>
      </c>
      <c r="C46" s="416" t="s">
        <v>366</v>
      </c>
      <c r="D46" s="416"/>
      <c r="E46" s="416"/>
      <c r="F46" s="416"/>
    </row>
    <row r="47" spans="1:6" ht="30" customHeight="1">
      <c r="A47" s="129" t="s">
        <v>487</v>
      </c>
      <c r="B47" s="126" t="s">
        <v>160</v>
      </c>
      <c r="C47" s="416" t="s">
        <v>1257</v>
      </c>
      <c r="D47" s="416"/>
      <c r="E47" s="416"/>
      <c r="F47" s="416"/>
    </row>
    <row r="48" spans="1:6" ht="24" customHeight="1" hidden="1">
      <c r="A48" s="124"/>
      <c r="B48" s="127"/>
      <c r="C48" s="416"/>
      <c r="D48" s="416"/>
      <c r="E48" s="416"/>
      <c r="F48" s="416"/>
    </row>
    <row r="49" spans="1:6" ht="12.75">
      <c r="A49" s="430" t="s">
        <v>269</v>
      </c>
      <c r="B49" s="431"/>
      <c r="C49" s="431"/>
      <c r="D49" s="431"/>
      <c r="E49" s="431"/>
      <c r="F49" s="432"/>
    </row>
    <row r="50" spans="1:6" ht="15" customHeight="1">
      <c r="A50" s="136" t="s">
        <v>40</v>
      </c>
      <c r="B50" s="126" t="s">
        <v>1322</v>
      </c>
      <c r="C50" s="416" t="s">
        <v>1323</v>
      </c>
      <c r="D50" s="416"/>
      <c r="E50" s="416"/>
      <c r="F50" s="416"/>
    </row>
    <row r="51" spans="1:6" ht="25.5" customHeight="1">
      <c r="A51" s="129" t="s">
        <v>40</v>
      </c>
      <c r="B51" s="127" t="s">
        <v>582</v>
      </c>
      <c r="C51" s="416" t="s">
        <v>1441</v>
      </c>
      <c r="D51" s="416"/>
      <c r="E51" s="416"/>
      <c r="F51" s="416"/>
    </row>
    <row r="52" spans="1:6" ht="24" customHeight="1">
      <c r="A52" s="129" t="s">
        <v>40</v>
      </c>
      <c r="B52" s="127" t="s">
        <v>1452</v>
      </c>
      <c r="C52" s="416" t="s">
        <v>484</v>
      </c>
      <c r="D52" s="416"/>
      <c r="E52" s="416"/>
      <c r="F52" s="416"/>
    </row>
    <row r="53" spans="1:6" ht="15.75" customHeight="1">
      <c r="A53" s="129" t="s">
        <v>40</v>
      </c>
      <c r="B53" s="127" t="s">
        <v>154</v>
      </c>
      <c r="C53" s="427" t="s">
        <v>1457</v>
      </c>
      <c r="D53" s="428"/>
      <c r="E53" s="428"/>
      <c r="F53" s="429"/>
    </row>
    <row r="54" spans="1:6" ht="14.25" customHeight="1">
      <c r="A54" s="129" t="s">
        <v>40</v>
      </c>
      <c r="B54" s="126" t="s">
        <v>158</v>
      </c>
      <c r="C54" s="416" t="s">
        <v>157</v>
      </c>
      <c r="D54" s="416"/>
      <c r="E54" s="416"/>
      <c r="F54" s="416"/>
    </row>
    <row r="55" spans="1:6" s="130" customFormat="1" ht="24" customHeight="1" hidden="1">
      <c r="A55" s="233" t="s">
        <v>40</v>
      </c>
      <c r="B55" s="234" t="s">
        <v>162</v>
      </c>
      <c r="C55" s="442" t="s">
        <v>307</v>
      </c>
      <c r="D55" s="442"/>
      <c r="E55" s="442"/>
      <c r="F55" s="442"/>
    </row>
    <row r="56" spans="1:6" ht="14.25" customHeight="1">
      <c r="A56" s="129" t="s">
        <v>40</v>
      </c>
      <c r="B56" s="127" t="s">
        <v>142</v>
      </c>
      <c r="C56" s="427" t="s">
        <v>473</v>
      </c>
      <c r="D56" s="428"/>
      <c r="E56" s="428"/>
      <c r="F56" s="429"/>
    </row>
    <row r="57" spans="1:6" ht="16.5" customHeight="1">
      <c r="A57" s="129" t="s">
        <v>40</v>
      </c>
      <c r="B57" s="127" t="s">
        <v>474</v>
      </c>
      <c r="C57" s="427" t="s">
        <v>166</v>
      </c>
      <c r="D57" s="428"/>
      <c r="E57" s="428"/>
      <c r="F57" s="429"/>
    </row>
    <row r="58" spans="1:6" ht="14.25" customHeight="1">
      <c r="A58" s="129" t="s">
        <v>40</v>
      </c>
      <c r="B58" s="127" t="s">
        <v>167</v>
      </c>
      <c r="C58" s="427" t="s">
        <v>168</v>
      </c>
      <c r="D58" s="428"/>
      <c r="E58" s="428"/>
      <c r="F58" s="429"/>
    </row>
    <row r="59" spans="1:6" ht="16.5" customHeight="1">
      <c r="A59" s="129" t="s">
        <v>40</v>
      </c>
      <c r="B59" s="127" t="s">
        <v>276</v>
      </c>
      <c r="C59" s="427" t="s">
        <v>745</v>
      </c>
      <c r="D59" s="428"/>
      <c r="E59" s="428"/>
      <c r="F59" s="429"/>
    </row>
    <row r="60" spans="1:6" ht="14.25" customHeight="1">
      <c r="A60" s="129" t="s">
        <v>40</v>
      </c>
      <c r="B60" s="127" t="s">
        <v>277</v>
      </c>
      <c r="C60" s="427" t="s">
        <v>746</v>
      </c>
      <c r="D60" s="428"/>
      <c r="E60" s="428"/>
      <c r="F60" s="429"/>
    </row>
    <row r="61" spans="1:6" ht="25.5" customHeight="1" hidden="1">
      <c r="A61" s="129" t="s">
        <v>40</v>
      </c>
      <c r="B61" s="127" t="s">
        <v>278</v>
      </c>
      <c r="C61" s="427" t="s">
        <v>422</v>
      </c>
      <c r="D61" s="428"/>
      <c r="E61" s="428"/>
      <c r="F61" s="429"/>
    </row>
    <row r="62" spans="1:6" s="130" customFormat="1" ht="36.75" customHeight="1" hidden="1">
      <c r="A62" s="233" t="s">
        <v>40</v>
      </c>
      <c r="B62" s="237" t="s">
        <v>280</v>
      </c>
      <c r="C62" s="433" t="s">
        <v>1362</v>
      </c>
      <c r="D62" s="434"/>
      <c r="E62" s="434"/>
      <c r="F62" s="435"/>
    </row>
    <row r="63" spans="1:6" ht="36" customHeight="1">
      <c r="A63" s="129" t="s">
        <v>40</v>
      </c>
      <c r="B63" s="127" t="s">
        <v>54</v>
      </c>
      <c r="C63" s="427" t="s">
        <v>55</v>
      </c>
      <c r="D63" s="428"/>
      <c r="E63" s="428"/>
      <c r="F63" s="429"/>
    </row>
    <row r="64" spans="1:6" ht="27.75" customHeight="1" hidden="1">
      <c r="A64" s="129" t="s">
        <v>40</v>
      </c>
      <c r="B64" s="127" t="s">
        <v>364</v>
      </c>
      <c r="C64" s="427" t="s">
        <v>274</v>
      </c>
      <c r="D64" s="428"/>
      <c r="E64" s="428"/>
      <c r="F64" s="429"/>
    </row>
    <row r="65" spans="1:6" ht="36" customHeight="1" hidden="1">
      <c r="A65" s="129" t="s">
        <v>40</v>
      </c>
      <c r="B65" s="127" t="s">
        <v>1061</v>
      </c>
      <c r="C65" s="427" t="s">
        <v>275</v>
      </c>
      <c r="D65" s="428"/>
      <c r="E65" s="428"/>
      <c r="F65" s="429"/>
    </row>
    <row r="66" spans="1:6" s="130" customFormat="1" ht="26.25" customHeight="1">
      <c r="A66" s="235" t="s">
        <v>40</v>
      </c>
      <c r="B66" s="236" t="s">
        <v>1363</v>
      </c>
      <c r="C66" s="439" t="s">
        <v>394</v>
      </c>
      <c r="D66" s="440"/>
      <c r="E66" s="440"/>
      <c r="F66" s="441"/>
    </row>
    <row r="67" spans="1:6" ht="39.75" customHeight="1">
      <c r="A67" s="135" t="s">
        <v>40</v>
      </c>
      <c r="B67" s="213" t="s">
        <v>852</v>
      </c>
      <c r="C67" s="436" t="s">
        <v>851</v>
      </c>
      <c r="D67" s="437"/>
      <c r="E67" s="437"/>
      <c r="F67" s="438"/>
    </row>
    <row r="68" spans="1:6" ht="41.25" customHeight="1">
      <c r="A68" s="129" t="s">
        <v>40</v>
      </c>
      <c r="B68" s="127" t="s">
        <v>874</v>
      </c>
      <c r="C68" s="427" t="s">
        <v>873</v>
      </c>
      <c r="D68" s="428"/>
      <c r="E68" s="428"/>
      <c r="F68" s="429"/>
    </row>
    <row r="69" spans="1:6" ht="51.75" customHeight="1" hidden="1">
      <c r="A69" s="129" t="s">
        <v>40</v>
      </c>
      <c r="B69" s="127" t="s">
        <v>169</v>
      </c>
      <c r="C69" s="427" t="s">
        <v>423</v>
      </c>
      <c r="D69" s="428"/>
      <c r="E69" s="428"/>
      <c r="F69" s="429"/>
    </row>
    <row r="70" spans="1:6" ht="27.75" customHeight="1">
      <c r="A70" s="129" t="s">
        <v>40</v>
      </c>
      <c r="B70" s="127" t="s">
        <v>618</v>
      </c>
      <c r="C70" s="427" t="s">
        <v>363</v>
      </c>
      <c r="D70" s="428"/>
      <c r="E70" s="428"/>
      <c r="F70" s="429"/>
    </row>
    <row r="71" spans="1:6" ht="28.5" customHeight="1">
      <c r="A71" s="129" t="s">
        <v>40</v>
      </c>
      <c r="B71" s="127" t="s">
        <v>961</v>
      </c>
      <c r="C71" s="427" t="s">
        <v>960</v>
      </c>
      <c r="D71" s="428"/>
      <c r="E71" s="428"/>
      <c r="F71" s="429"/>
    </row>
    <row r="72" spans="1:6" ht="37.5" customHeight="1" hidden="1">
      <c r="A72" s="129" t="s">
        <v>40</v>
      </c>
      <c r="B72" s="127" t="s">
        <v>424</v>
      </c>
      <c r="C72" s="427" t="s">
        <v>747</v>
      </c>
      <c r="D72" s="428"/>
      <c r="E72" s="428"/>
      <c r="F72" s="429"/>
    </row>
    <row r="73" spans="1:6" s="130" customFormat="1" ht="25.5" customHeight="1" hidden="1">
      <c r="A73" s="355" t="s">
        <v>40</v>
      </c>
      <c r="B73" s="355" t="s">
        <v>270</v>
      </c>
      <c r="C73" s="443" t="s">
        <v>271</v>
      </c>
      <c r="D73" s="444"/>
      <c r="E73" s="444"/>
      <c r="F73" s="445"/>
    </row>
    <row r="74" spans="1:6" s="130" customFormat="1" ht="15.75" customHeight="1">
      <c r="A74" s="233" t="s">
        <v>40</v>
      </c>
      <c r="B74" s="237" t="s">
        <v>1278</v>
      </c>
      <c r="C74" s="433" t="s">
        <v>1279</v>
      </c>
      <c r="D74" s="434"/>
      <c r="E74" s="434"/>
      <c r="F74" s="435"/>
    </row>
    <row r="75" spans="1:6" s="187" customFormat="1" ht="14.25" customHeight="1">
      <c r="A75" s="127" t="s">
        <v>40</v>
      </c>
      <c r="B75" s="127" t="s">
        <v>963</v>
      </c>
      <c r="C75" s="408" t="s">
        <v>962</v>
      </c>
      <c r="D75" s="409"/>
      <c r="E75" s="409"/>
      <c r="F75" s="410"/>
    </row>
    <row r="76" spans="1:6" ht="27.75" customHeight="1">
      <c r="A76" s="129" t="s">
        <v>40</v>
      </c>
      <c r="B76" s="127" t="s">
        <v>965</v>
      </c>
      <c r="C76" s="427" t="s">
        <v>964</v>
      </c>
      <c r="D76" s="428"/>
      <c r="E76" s="428"/>
      <c r="F76" s="429"/>
    </row>
    <row r="77" spans="1:6" ht="27.75" customHeight="1" hidden="1">
      <c r="A77" s="354" t="s">
        <v>40</v>
      </c>
      <c r="B77" s="354" t="s">
        <v>1</v>
      </c>
      <c r="C77" s="411" t="s">
        <v>810</v>
      </c>
      <c r="D77" s="412"/>
      <c r="E77" s="412"/>
      <c r="F77" s="413"/>
    </row>
    <row r="78" spans="1:6" ht="28.5" customHeight="1">
      <c r="A78" s="127" t="s">
        <v>40</v>
      </c>
      <c r="B78" s="127" t="s">
        <v>966</v>
      </c>
      <c r="C78" s="408" t="s">
        <v>1135</v>
      </c>
      <c r="D78" s="409"/>
      <c r="E78" s="409"/>
      <c r="F78" s="410"/>
    </row>
    <row r="79" spans="1:6" ht="27.75" customHeight="1">
      <c r="A79" s="129" t="s">
        <v>40</v>
      </c>
      <c r="B79" s="127" t="s">
        <v>417</v>
      </c>
      <c r="C79" s="427" t="s">
        <v>416</v>
      </c>
      <c r="D79" s="428"/>
      <c r="E79" s="428"/>
      <c r="F79" s="429"/>
    </row>
    <row r="80" spans="1:6" ht="27.75" customHeight="1">
      <c r="A80" s="129" t="s">
        <v>40</v>
      </c>
      <c r="B80" s="127" t="s">
        <v>939</v>
      </c>
      <c r="C80" s="427" t="s">
        <v>938</v>
      </c>
      <c r="D80" s="428"/>
      <c r="E80" s="428"/>
      <c r="F80" s="429"/>
    </row>
    <row r="81" spans="1:6" ht="27.75" customHeight="1" hidden="1">
      <c r="A81" s="129" t="s">
        <v>40</v>
      </c>
      <c r="B81" s="127" t="s">
        <v>134</v>
      </c>
      <c r="C81" s="427" t="s">
        <v>135</v>
      </c>
      <c r="D81" s="428"/>
      <c r="E81" s="428"/>
      <c r="F81" s="429"/>
    </row>
    <row r="82" spans="1:6" ht="38.25" customHeight="1">
      <c r="A82" s="238" t="s">
        <v>40</v>
      </c>
      <c r="B82" s="127" t="s">
        <v>1026</v>
      </c>
      <c r="C82" s="427" t="s">
        <v>1236</v>
      </c>
      <c r="D82" s="428"/>
      <c r="E82" s="428"/>
      <c r="F82" s="429"/>
    </row>
    <row r="83" spans="1:6" s="130" customFormat="1" ht="85.5" customHeight="1">
      <c r="A83" s="129" t="s">
        <v>40</v>
      </c>
      <c r="B83" s="127" t="s">
        <v>1266</v>
      </c>
      <c r="C83" s="427" t="s">
        <v>1265</v>
      </c>
      <c r="D83" s="428"/>
      <c r="E83" s="428"/>
      <c r="F83" s="429"/>
    </row>
    <row r="84" spans="1:6" s="130" customFormat="1" ht="24" hidden="1">
      <c r="A84" s="355" t="s">
        <v>40</v>
      </c>
      <c r="B84" s="355" t="s">
        <v>811</v>
      </c>
      <c r="C84" s="443" t="s">
        <v>812</v>
      </c>
      <c r="D84" s="444"/>
      <c r="E84" s="444"/>
      <c r="F84" s="445"/>
    </row>
    <row r="85" spans="1:6" s="130" customFormat="1" ht="49.5" customHeight="1">
      <c r="A85" s="233" t="s">
        <v>40</v>
      </c>
      <c r="B85" s="237" t="s">
        <v>397</v>
      </c>
      <c r="C85" s="433" t="s">
        <v>420</v>
      </c>
      <c r="D85" s="434"/>
      <c r="E85" s="434"/>
      <c r="F85" s="435"/>
    </row>
    <row r="86" spans="1:6" s="187" customFormat="1" ht="38.25" customHeight="1">
      <c r="A86" s="233" t="s">
        <v>40</v>
      </c>
      <c r="B86" s="237" t="s">
        <v>421</v>
      </c>
      <c r="C86" s="433" t="s">
        <v>132</v>
      </c>
      <c r="D86" s="434"/>
      <c r="E86" s="434"/>
      <c r="F86" s="435"/>
    </row>
    <row r="87" spans="1:6" ht="16.5" customHeight="1">
      <c r="A87" s="127" t="s">
        <v>40</v>
      </c>
      <c r="B87" s="127" t="s">
        <v>1018</v>
      </c>
      <c r="C87" s="408" t="s">
        <v>1017</v>
      </c>
      <c r="D87" s="409"/>
      <c r="E87" s="409"/>
      <c r="F87" s="410"/>
    </row>
    <row r="88" spans="1:6" ht="39" customHeight="1">
      <c r="A88" s="129" t="s">
        <v>40</v>
      </c>
      <c r="B88" s="127" t="s">
        <v>1019</v>
      </c>
      <c r="C88" s="427" t="s">
        <v>1467</v>
      </c>
      <c r="D88" s="428"/>
      <c r="E88" s="428"/>
      <c r="F88" s="429"/>
    </row>
    <row r="89" spans="1:6" ht="36.75" customHeight="1">
      <c r="A89" s="129" t="s">
        <v>40</v>
      </c>
      <c r="B89" s="127" t="s">
        <v>1468</v>
      </c>
      <c r="C89" s="427" t="s">
        <v>797</v>
      </c>
      <c r="D89" s="428"/>
      <c r="E89" s="428"/>
      <c r="F89" s="429"/>
    </row>
    <row r="90" spans="1:6" s="194" customFormat="1" ht="24.75" customHeight="1">
      <c r="A90" s="129" t="s">
        <v>40</v>
      </c>
      <c r="B90" s="127" t="s">
        <v>1280</v>
      </c>
      <c r="C90" s="427" t="s">
        <v>1281</v>
      </c>
      <c r="D90" s="428"/>
      <c r="E90" s="428"/>
      <c r="F90" s="429"/>
    </row>
    <row r="91" spans="1:6" s="130" customFormat="1" ht="14.25" customHeight="1">
      <c r="A91" s="129" t="s">
        <v>40</v>
      </c>
      <c r="B91" s="127" t="s">
        <v>2</v>
      </c>
      <c r="C91" s="427" t="s">
        <v>1299</v>
      </c>
      <c r="D91" s="428"/>
      <c r="E91" s="428"/>
      <c r="F91" s="429"/>
    </row>
    <row r="92" spans="1:6" ht="15" customHeight="1">
      <c r="A92" s="124" t="s">
        <v>40</v>
      </c>
      <c r="B92" s="127" t="s">
        <v>430</v>
      </c>
      <c r="C92" s="416" t="s">
        <v>1027</v>
      </c>
      <c r="D92" s="416"/>
      <c r="E92" s="416"/>
      <c r="F92" s="416"/>
    </row>
    <row r="93" spans="1:6" ht="24" customHeight="1">
      <c r="A93" s="124" t="s">
        <v>40</v>
      </c>
      <c r="B93" s="127" t="s">
        <v>431</v>
      </c>
      <c r="C93" s="416" t="s">
        <v>263</v>
      </c>
      <c r="D93" s="416"/>
      <c r="E93" s="416"/>
      <c r="F93" s="416"/>
    </row>
    <row r="94" spans="1:6" ht="22.5" customHeight="1">
      <c r="A94" s="124" t="s">
        <v>40</v>
      </c>
      <c r="B94" s="127" t="s">
        <v>1028</v>
      </c>
      <c r="C94" s="416" t="s">
        <v>838</v>
      </c>
      <c r="D94" s="416"/>
      <c r="E94" s="416"/>
      <c r="F94" s="416"/>
    </row>
    <row r="95" spans="1:6" ht="25.5" customHeight="1">
      <c r="A95" s="124" t="s">
        <v>40</v>
      </c>
      <c r="B95" s="127" t="s">
        <v>723</v>
      </c>
      <c r="C95" s="416" t="s">
        <v>292</v>
      </c>
      <c r="D95" s="416"/>
      <c r="E95" s="416"/>
      <c r="F95" s="416"/>
    </row>
    <row r="96" spans="1:6" ht="28.5" customHeight="1">
      <c r="A96" s="124" t="s">
        <v>40</v>
      </c>
      <c r="B96" s="127" t="s">
        <v>724</v>
      </c>
      <c r="C96" s="416" t="s">
        <v>3</v>
      </c>
      <c r="D96" s="416"/>
      <c r="E96" s="416"/>
      <c r="F96" s="416"/>
    </row>
    <row r="97" spans="1:6" ht="39" customHeight="1">
      <c r="A97" s="124" t="s">
        <v>40</v>
      </c>
      <c r="B97" s="127" t="s">
        <v>725</v>
      </c>
      <c r="C97" s="416" t="s">
        <v>1387</v>
      </c>
      <c r="D97" s="416"/>
      <c r="E97" s="416"/>
      <c r="F97" s="416"/>
    </row>
    <row r="98" spans="1:6" ht="24" customHeight="1">
      <c r="A98" s="124" t="s">
        <v>40</v>
      </c>
      <c r="B98" s="127" t="s">
        <v>353</v>
      </c>
      <c r="C98" s="416" t="s">
        <v>1388</v>
      </c>
      <c r="D98" s="416"/>
      <c r="E98" s="416"/>
      <c r="F98" s="416"/>
    </row>
    <row r="99" spans="1:6" ht="24.75" customHeight="1">
      <c r="A99" s="124" t="s">
        <v>40</v>
      </c>
      <c r="B99" s="127" t="s">
        <v>354</v>
      </c>
      <c r="C99" s="416" t="s">
        <v>1254</v>
      </c>
      <c r="D99" s="416"/>
      <c r="E99" s="416"/>
      <c r="F99" s="416"/>
    </row>
    <row r="100" spans="1:6" ht="24.75" customHeight="1">
      <c r="A100" s="124" t="s">
        <v>40</v>
      </c>
      <c r="B100" s="127" t="s">
        <v>547</v>
      </c>
      <c r="C100" s="416" t="s">
        <v>1397</v>
      </c>
      <c r="D100" s="416"/>
      <c r="E100" s="416"/>
      <c r="F100" s="416"/>
    </row>
    <row r="101" spans="1:6" ht="22.5" customHeight="1">
      <c r="A101" s="124" t="s">
        <v>40</v>
      </c>
      <c r="B101" s="127" t="s">
        <v>548</v>
      </c>
      <c r="C101" s="416" t="s">
        <v>1398</v>
      </c>
      <c r="D101" s="416"/>
      <c r="E101" s="416"/>
      <c r="F101" s="416"/>
    </row>
    <row r="102" spans="1:6" ht="23.25" customHeight="1">
      <c r="A102" s="124" t="s">
        <v>40</v>
      </c>
      <c r="B102" s="127" t="s">
        <v>549</v>
      </c>
      <c r="C102" s="416" t="s">
        <v>895</v>
      </c>
      <c r="D102" s="416"/>
      <c r="E102" s="416"/>
      <c r="F102" s="416"/>
    </row>
    <row r="103" spans="1:6" ht="27" customHeight="1">
      <c r="A103" s="124" t="s">
        <v>40</v>
      </c>
      <c r="B103" s="127" t="s">
        <v>550</v>
      </c>
      <c r="C103" s="416" t="s">
        <v>896</v>
      </c>
      <c r="D103" s="416"/>
      <c r="E103" s="416"/>
      <c r="F103" s="416"/>
    </row>
    <row r="104" spans="1:6" ht="24" customHeight="1">
      <c r="A104" s="124" t="s">
        <v>40</v>
      </c>
      <c r="B104" s="127" t="s">
        <v>551</v>
      </c>
      <c r="C104" s="416" t="s">
        <v>897</v>
      </c>
      <c r="D104" s="416"/>
      <c r="E104" s="416"/>
      <c r="F104" s="416"/>
    </row>
    <row r="105" spans="1:6" ht="22.5" customHeight="1">
      <c r="A105" s="124" t="s">
        <v>40</v>
      </c>
      <c r="B105" s="127" t="s">
        <v>457</v>
      </c>
      <c r="C105" s="416" t="s">
        <v>400</v>
      </c>
      <c r="D105" s="416"/>
      <c r="E105" s="416"/>
      <c r="F105" s="416"/>
    </row>
    <row r="106" spans="1:6" ht="22.5" customHeight="1">
      <c r="A106" s="124" t="s">
        <v>40</v>
      </c>
      <c r="B106" s="127" t="s">
        <v>957</v>
      </c>
      <c r="C106" s="416" t="s">
        <v>1052</v>
      </c>
      <c r="D106" s="416"/>
      <c r="E106" s="416"/>
      <c r="F106" s="416"/>
    </row>
    <row r="107" spans="1:6" ht="24" customHeight="1">
      <c r="A107" s="124" t="s">
        <v>40</v>
      </c>
      <c r="B107" s="127" t="s">
        <v>958</v>
      </c>
      <c r="C107" s="416" t="s">
        <v>401</v>
      </c>
      <c r="D107" s="416"/>
      <c r="E107" s="416"/>
      <c r="F107" s="416"/>
    </row>
    <row r="108" spans="1:6" ht="22.5" customHeight="1">
      <c r="A108" s="124" t="s">
        <v>40</v>
      </c>
      <c r="B108" s="127" t="s">
        <v>1196</v>
      </c>
      <c r="C108" s="416" t="s">
        <v>402</v>
      </c>
      <c r="D108" s="416"/>
      <c r="E108" s="416"/>
      <c r="F108" s="416"/>
    </row>
    <row r="109" spans="1:6" ht="22.5" customHeight="1">
      <c r="A109" s="124" t="s">
        <v>40</v>
      </c>
      <c r="B109" s="127" t="s">
        <v>1197</v>
      </c>
      <c r="C109" s="416" t="s">
        <v>1167</v>
      </c>
      <c r="D109" s="416"/>
      <c r="E109" s="416"/>
      <c r="F109" s="416"/>
    </row>
    <row r="110" spans="1:6" ht="24.75" customHeight="1">
      <c r="A110" s="124" t="s">
        <v>40</v>
      </c>
      <c r="B110" s="127" t="s">
        <v>1198</v>
      </c>
      <c r="C110" s="416" t="s">
        <v>1168</v>
      </c>
      <c r="D110" s="416"/>
      <c r="E110" s="416"/>
      <c r="F110" s="416"/>
    </row>
    <row r="111" spans="1:6" ht="25.5" customHeight="1">
      <c r="A111" s="124" t="s">
        <v>40</v>
      </c>
      <c r="B111" s="127" t="s">
        <v>1199</v>
      </c>
      <c r="C111" s="416" t="s">
        <v>682</v>
      </c>
      <c r="D111" s="416"/>
      <c r="E111" s="416"/>
      <c r="F111" s="416"/>
    </row>
    <row r="112" spans="1:6" ht="29.25" customHeight="1">
      <c r="A112" s="124" t="s">
        <v>40</v>
      </c>
      <c r="B112" s="127" t="s">
        <v>1200</v>
      </c>
      <c r="C112" s="427" t="s">
        <v>1364</v>
      </c>
      <c r="D112" s="428"/>
      <c r="E112" s="428"/>
      <c r="F112" s="429"/>
    </row>
    <row r="113" spans="1:6" ht="39.75" customHeight="1">
      <c r="A113" s="124" t="s">
        <v>40</v>
      </c>
      <c r="B113" s="127" t="s">
        <v>726</v>
      </c>
      <c r="C113" s="416" t="s">
        <v>264</v>
      </c>
      <c r="D113" s="416"/>
      <c r="E113" s="416"/>
      <c r="F113" s="416"/>
    </row>
    <row r="114" spans="1:6" ht="25.5" customHeight="1">
      <c r="A114" s="212" t="s">
        <v>40</v>
      </c>
      <c r="B114" s="213" t="s">
        <v>727</v>
      </c>
      <c r="C114" s="415" t="s">
        <v>1365</v>
      </c>
      <c r="D114" s="415"/>
      <c r="E114" s="415"/>
      <c r="F114" s="415"/>
    </row>
    <row r="115" spans="1:7" ht="25.5" customHeight="1">
      <c r="A115" s="124" t="s">
        <v>40</v>
      </c>
      <c r="B115" s="127" t="s">
        <v>1267</v>
      </c>
      <c r="C115" s="416" t="s">
        <v>1353</v>
      </c>
      <c r="D115" s="416"/>
      <c r="E115" s="416"/>
      <c r="F115" s="416"/>
      <c r="G115" s="187"/>
    </row>
    <row r="116" spans="1:7" ht="25.5" customHeight="1">
      <c r="A116" s="137" t="s">
        <v>40</v>
      </c>
      <c r="B116" s="127" t="s">
        <v>1430</v>
      </c>
      <c r="C116" s="416" t="s">
        <v>10</v>
      </c>
      <c r="D116" s="416"/>
      <c r="E116" s="416"/>
      <c r="F116" s="416"/>
      <c r="G116" s="187"/>
    </row>
    <row r="117" spans="1:7" ht="27.75" customHeight="1">
      <c r="A117" s="137" t="s">
        <v>40</v>
      </c>
      <c r="B117" s="126" t="s">
        <v>877</v>
      </c>
      <c r="C117" s="414" t="s">
        <v>1300</v>
      </c>
      <c r="D117" s="414"/>
      <c r="E117" s="414"/>
      <c r="F117" s="414"/>
      <c r="G117" s="187"/>
    </row>
    <row r="118" spans="1:7" ht="37.5" customHeight="1">
      <c r="A118" s="137" t="s">
        <v>40</v>
      </c>
      <c r="B118" s="126" t="s">
        <v>813</v>
      </c>
      <c r="C118" s="416" t="s">
        <v>1150</v>
      </c>
      <c r="D118" s="416"/>
      <c r="E118" s="416"/>
      <c r="F118" s="416"/>
      <c r="G118" s="187"/>
    </row>
    <row r="119" spans="1:7" ht="26.25" customHeight="1">
      <c r="A119" s="137" t="s">
        <v>40</v>
      </c>
      <c r="B119" s="126" t="s">
        <v>1153</v>
      </c>
      <c r="C119" s="427" t="s">
        <v>1154</v>
      </c>
      <c r="D119" s="428"/>
      <c r="E119" s="428"/>
      <c r="F119" s="429"/>
      <c r="G119" s="187"/>
    </row>
    <row r="120" spans="1:6" ht="12.75" customHeight="1">
      <c r="A120" s="124" t="s">
        <v>40</v>
      </c>
      <c r="B120" s="202" t="s">
        <v>333</v>
      </c>
      <c r="C120" s="442" t="s">
        <v>1155</v>
      </c>
      <c r="D120" s="442"/>
      <c r="E120" s="442"/>
      <c r="F120" s="442"/>
    </row>
    <row r="121" spans="1:6" ht="12.75">
      <c r="A121" s="421" t="s">
        <v>265</v>
      </c>
      <c r="B121" s="422"/>
      <c r="C121" s="422"/>
      <c r="D121" s="422"/>
      <c r="E121" s="422"/>
      <c r="F121" s="423"/>
    </row>
    <row r="122" spans="1:6" ht="24">
      <c r="A122" s="137" t="s">
        <v>247</v>
      </c>
      <c r="B122" s="127" t="s">
        <v>582</v>
      </c>
      <c r="C122" s="416" t="s">
        <v>1441</v>
      </c>
      <c r="D122" s="416"/>
      <c r="E122" s="416"/>
      <c r="F122" s="416"/>
    </row>
    <row r="123" spans="1:6" s="130" customFormat="1" ht="18.75" customHeight="1">
      <c r="A123" s="137" t="s">
        <v>247</v>
      </c>
      <c r="B123" s="126" t="s">
        <v>154</v>
      </c>
      <c r="C123" s="416" t="s">
        <v>830</v>
      </c>
      <c r="D123" s="416"/>
      <c r="E123" s="416"/>
      <c r="F123" s="416"/>
    </row>
    <row r="124" spans="1:6" s="130" customFormat="1" ht="24" customHeight="1">
      <c r="A124" s="137" t="s">
        <v>247</v>
      </c>
      <c r="B124" s="237" t="s">
        <v>281</v>
      </c>
      <c r="C124" s="433" t="s">
        <v>1159</v>
      </c>
      <c r="D124" s="434"/>
      <c r="E124" s="434"/>
      <c r="F124" s="435"/>
    </row>
    <row r="125" spans="1:6" s="130" customFormat="1" ht="26.25" customHeight="1">
      <c r="A125" s="137" t="s">
        <v>247</v>
      </c>
      <c r="B125" s="237" t="s">
        <v>1273</v>
      </c>
      <c r="C125" s="433" t="s">
        <v>1339</v>
      </c>
      <c r="D125" s="434"/>
      <c r="E125" s="434"/>
      <c r="F125" s="435"/>
    </row>
    <row r="126" spans="1:6" s="130" customFormat="1" ht="27.75" customHeight="1">
      <c r="A126" s="137" t="s">
        <v>247</v>
      </c>
      <c r="B126" s="237" t="s">
        <v>395</v>
      </c>
      <c r="C126" s="433" t="s">
        <v>396</v>
      </c>
      <c r="D126" s="434"/>
      <c r="E126" s="434"/>
      <c r="F126" s="435"/>
    </row>
    <row r="127" spans="1:6" s="130" customFormat="1" ht="27.75" customHeight="1">
      <c r="A127" s="137" t="s">
        <v>247</v>
      </c>
      <c r="B127" s="237" t="s">
        <v>56</v>
      </c>
      <c r="C127" s="433" t="s">
        <v>57</v>
      </c>
      <c r="D127" s="434"/>
      <c r="E127" s="434"/>
      <c r="F127" s="435"/>
    </row>
    <row r="128" spans="1:6" ht="14.25" customHeight="1">
      <c r="A128" s="137" t="s">
        <v>247</v>
      </c>
      <c r="B128" s="127" t="s">
        <v>1136</v>
      </c>
      <c r="C128" s="408" t="s">
        <v>413</v>
      </c>
      <c r="D128" s="409"/>
      <c r="E128" s="409"/>
      <c r="F128" s="410"/>
    </row>
    <row r="129" spans="1:6" ht="30" customHeight="1">
      <c r="A129" s="137" t="s">
        <v>247</v>
      </c>
      <c r="B129" s="237" t="s">
        <v>415</v>
      </c>
      <c r="C129" s="433" t="s">
        <v>414</v>
      </c>
      <c r="D129" s="434"/>
      <c r="E129" s="434"/>
      <c r="F129" s="435"/>
    </row>
    <row r="130" spans="1:6" s="130" customFormat="1" ht="28.5" customHeight="1">
      <c r="A130" s="137" t="s">
        <v>247</v>
      </c>
      <c r="B130" s="237" t="s">
        <v>1282</v>
      </c>
      <c r="C130" s="433" t="s">
        <v>218</v>
      </c>
      <c r="D130" s="434"/>
      <c r="E130" s="434"/>
      <c r="F130" s="435"/>
    </row>
    <row r="131" spans="1:6" ht="14.25" customHeight="1">
      <c r="A131" s="137" t="s">
        <v>247</v>
      </c>
      <c r="B131" s="237" t="s">
        <v>409</v>
      </c>
      <c r="C131" s="433" t="s">
        <v>203</v>
      </c>
      <c r="D131" s="434"/>
      <c r="E131" s="434"/>
      <c r="F131" s="435"/>
    </row>
    <row r="132" spans="1:6" s="130" customFormat="1" ht="17.25" customHeight="1">
      <c r="A132" s="137" t="s">
        <v>247</v>
      </c>
      <c r="B132" s="127" t="s">
        <v>1087</v>
      </c>
      <c r="C132" s="427" t="s">
        <v>1086</v>
      </c>
      <c r="D132" s="428"/>
      <c r="E132" s="428"/>
      <c r="F132" s="429"/>
    </row>
    <row r="133" spans="1:6" ht="28.5" customHeight="1">
      <c r="A133" s="137" t="s">
        <v>247</v>
      </c>
      <c r="B133" s="237" t="s">
        <v>136</v>
      </c>
      <c r="C133" s="433" t="s">
        <v>1298</v>
      </c>
      <c r="D133" s="434"/>
      <c r="E133" s="434"/>
      <c r="F133" s="435"/>
    </row>
    <row r="134" spans="1:7" ht="35.25" customHeight="1">
      <c r="A134" s="137" t="s">
        <v>247</v>
      </c>
      <c r="B134" s="127" t="s">
        <v>1468</v>
      </c>
      <c r="C134" s="427" t="s">
        <v>797</v>
      </c>
      <c r="D134" s="428"/>
      <c r="E134" s="428"/>
      <c r="F134" s="429"/>
      <c r="G134" s="187"/>
    </row>
    <row r="135" spans="1:7" ht="25.5" customHeight="1">
      <c r="A135" s="137" t="s">
        <v>247</v>
      </c>
      <c r="B135" s="127" t="s">
        <v>1430</v>
      </c>
      <c r="C135" s="416" t="s">
        <v>10</v>
      </c>
      <c r="D135" s="416"/>
      <c r="E135" s="416"/>
      <c r="F135" s="416"/>
      <c r="G135" s="187"/>
    </row>
    <row r="136" spans="1:7" ht="29.25" customHeight="1">
      <c r="A136" s="137" t="s">
        <v>247</v>
      </c>
      <c r="B136" s="126" t="s">
        <v>877</v>
      </c>
      <c r="C136" s="416" t="s">
        <v>1169</v>
      </c>
      <c r="D136" s="416"/>
      <c r="E136" s="416"/>
      <c r="F136" s="416"/>
      <c r="G136" s="187"/>
    </row>
    <row r="137" spans="1:7" ht="40.5" customHeight="1">
      <c r="A137" s="137" t="s">
        <v>247</v>
      </c>
      <c r="B137" s="204" t="s">
        <v>813</v>
      </c>
      <c r="C137" s="417" t="s">
        <v>1150</v>
      </c>
      <c r="D137" s="417"/>
      <c r="E137" s="417"/>
      <c r="F137" s="417"/>
      <c r="G137" s="187"/>
    </row>
    <row r="138" spans="1:6" ht="26.25" customHeight="1">
      <c r="A138" s="137" t="s">
        <v>247</v>
      </c>
      <c r="B138" s="126" t="s">
        <v>1153</v>
      </c>
      <c r="C138" s="416" t="s">
        <v>1253</v>
      </c>
      <c r="D138" s="416"/>
      <c r="E138" s="416"/>
      <c r="F138" s="416"/>
    </row>
    <row r="139" spans="1:6" ht="12.75">
      <c r="A139" s="418" t="s">
        <v>436</v>
      </c>
      <c r="B139" s="419"/>
      <c r="C139" s="419"/>
      <c r="D139" s="419"/>
      <c r="E139" s="419"/>
      <c r="F139" s="420"/>
    </row>
    <row r="140" spans="1:6" ht="28.5" customHeight="1">
      <c r="A140" s="137" t="s">
        <v>37</v>
      </c>
      <c r="B140" s="127" t="s">
        <v>582</v>
      </c>
      <c r="C140" s="416" t="s">
        <v>1441</v>
      </c>
      <c r="D140" s="416"/>
      <c r="E140" s="416"/>
      <c r="F140" s="416"/>
    </row>
    <row r="141" spans="1:7" s="130" customFormat="1" ht="17.25" customHeight="1">
      <c r="A141" s="137" t="s">
        <v>37</v>
      </c>
      <c r="B141" s="126" t="s">
        <v>154</v>
      </c>
      <c r="C141" s="416" t="s">
        <v>830</v>
      </c>
      <c r="D141" s="416"/>
      <c r="E141" s="416"/>
      <c r="F141" s="416"/>
      <c r="G141" s="239"/>
    </row>
    <row r="142" spans="1:7" s="130" customFormat="1" ht="37.5" customHeight="1">
      <c r="A142" s="137" t="s">
        <v>37</v>
      </c>
      <c r="B142" s="237" t="s">
        <v>279</v>
      </c>
      <c r="C142" s="433" t="s">
        <v>1377</v>
      </c>
      <c r="D142" s="434"/>
      <c r="E142" s="434"/>
      <c r="F142" s="435"/>
      <c r="G142" s="239"/>
    </row>
    <row r="143" spans="1:6" s="130" customFormat="1" ht="61.5" customHeight="1">
      <c r="A143" s="356" t="s">
        <v>37</v>
      </c>
      <c r="B143" s="237" t="s">
        <v>596</v>
      </c>
      <c r="C143" s="405" t="s">
        <v>1311</v>
      </c>
      <c r="D143" s="406"/>
      <c r="E143" s="406"/>
      <c r="F143" s="407"/>
    </row>
    <row r="144" spans="1:6" s="130" customFormat="1" ht="29.25" customHeight="1">
      <c r="A144" s="137" t="s">
        <v>37</v>
      </c>
      <c r="B144" s="236" t="s">
        <v>1014</v>
      </c>
      <c r="C144" s="439" t="s">
        <v>1013</v>
      </c>
      <c r="D144" s="440"/>
      <c r="E144" s="440"/>
      <c r="F144" s="441"/>
    </row>
    <row r="145" spans="1:6" ht="36.75" customHeight="1">
      <c r="A145" s="137" t="s">
        <v>37</v>
      </c>
      <c r="B145" s="237" t="s">
        <v>1016</v>
      </c>
      <c r="C145" s="433" t="s">
        <v>1015</v>
      </c>
      <c r="D145" s="434"/>
      <c r="E145" s="434"/>
      <c r="F145" s="435"/>
    </row>
    <row r="146" spans="1:7" ht="36" customHeight="1">
      <c r="A146" s="137" t="s">
        <v>37</v>
      </c>
      <c r="B146" s="127" t="s">
        <v>1468</v>
      </c>
      <c r="C146" s="427" t="s">
        <v>797</v>
      </c>
      <c r="D146" s="428"/>
      <c r="E146" s="428"/>
      <c r="F146" s="429"/>
      <c r="G146" s="187"/>
    </row>
    <row r="147" spans="1:7" ht="24.75" customHeight="1">
      <c r="A147" s="137" t="s">
        <v>37</v>
      </c>
      <c r="B147" s="127" t="s">
        <v>58</v>
      </c>
      <c r="C147" s="427" t="s">
        <v>59</v>
      </c>
      <c r="D147" s="428"/>
      <c r="E147" s="428"/>
      <c r="F147" s="429"/>
      <c r="G147" s="187"/>
    </row>
    <row r="148" spans="1:7" ht="25.5" customHeight="1">
      <c r="A148" s="137" t="s">
        <v>37</v>
      </c>
      <c r="B148" s="127" t="s">
        <v>1430</v>
      </c>
      <c r="C148" s="416" t="s">
        <v>10</v>
      </c>
      <c r="D148" s="416"/>
      <c r="E148" s="416"/>
      <c r="F148" s="416"/>
      <c r="G148" s="187"/>
    </row>
    <row r="149" spans="1:7" ht="24">
      <c r="A149" s="137" t="s">
        <v>37</v>
      </c>
      <c r="B149" s="126" t="s">
        <v>877</v>
      </c>
      <c r="C149" s="416" t="s">
        <v>1169</v>
      </c>
      <c r="D149" s="416"/>
      <c r="E149" s="416"/>
      <c r="F149" s="416"/>
      <c r="G149" s="187"/>
    </row>
    <row r="150" spans="1:7" ht="39" customHeight="1">
      <c r="A150" s="137" t="s">
        <v>37</v>
      </c>
      <c r="B150" s="204" t="s">
        <v>813</v>
      </c>
      <c r="C150" s="417" t="s">
        <v>1150</v>
      </c>
      <c r="D150" s="417"/>
      <c r="E150" s="417"/>
      <c r="F150" s="417"/>
      <c r="G150" s="187"/>
    </row>
    <row r="151" spans="1:7" ht="42.75" customHeight="1">
      <c r="A151" s="137" t="s">
        <v>37</v>
      </c>
      <c r="B151" s="126" t="s">
        <v>170</v>
      </c>
      <c r="C151" s="416" t="s">
        <v>884</v>
      </c>
      <c r="D151" s="416"/>
      <c r="E151" s="416"/>
      <c r="F151" s="416"/>
      <c r="G151" s="187"/>
    </row>
    <row r="152" spans="1:7" ht="35.25" customHeight="1">
      <c r="A152" s="137" t="s">
        <v>37</v>
      </c>
      <c r="B152" s="126" t="s">
        <v>171</v>
      </c>
      <c r="C152" s="416" t="s">
        <v>365</v>
      </c>
      <c r="D152" s="416"/>
      <c r="E152" s="416"/>
      <c r="F152" s="416"/>
      <c r="G152" s="187"/>
    </row>
    <row r="153" spans="1:7" ht="61.5" customHeight="1">
      <c r="A153" s="137" t="s">
        <v>37</v>
      </c>
      <c r="B153" s="126" t="s">
        <v>706</v>
      </c>
      <c r="C153" s="416" t="s">
        <v>707</v>
      </c>
      <c r="D153" s="416"/>
      <c r="E153" s="416"/>
      <c r="F153" s="416"/>
      <c r="G153" s="187"/>
    </row>
    <row r="154" spans="1:6" ht="24">
      <c r="A154" s="137" t="s">
        <v>37</v>
      </c>
      <c r="B154" s="126" t="s">
        <v>1153</v>
      </c>
      <c r="C154" s="416" t="s">
        <v>1253</v>
      </c>
      <c r="D154" s="416"/>
      <c r="E154" s="416"/>
      <c r="F154" s="416"/>
    </row>
    <row r="155" spans="1:6" ht="12.75">
      <c r="A155" s="418" t="s">
        <v>119</v>
      </c>
      <c r="B155" s="419"/>
      <c r="C155" s="419"/>
      <c r="D155" s="419"/>
      <c r="E155" s="419"/>
      <c r="F155" s="420"/>
    </row>
    <row r="156" spans="1:6" ht="27" customHeight="1">
      <c r="A156" s="137" t="s">
        <v>39</v>
      </c>
      <c r="B156" s="127" t="s">
        <v>582</v>
      </c>
      <c r="C156" s="416" t="s">
        <v>1441</v>
      </c>
      <c r="D156" s="416"/>
      <c r="E156" s="416"/>
      <c r="F156" s="416"/>
    </row>
    <row r="157" spans="1:6" ht="18.75" customHeight="1">
      <c r="A157" s="137" t="s">
        <v>39</v>
      </c>
      <c r="B157" s="126" t="s">
        <v>154</v>
      </c>
      <c r="C157" s="416" t="s">
        <v>830</v>
      </c>
      <c r="D157" s="416"/>
      <c r="E157" s="416"/>
      <c r="F157" s="416"/>
    </row>
    <row r="158" spans="1:6" ht="36.75" customHeight="1">
      <c r="A158" s="137" t="s">
        <v>39</v>
      </c>
      <c r="B158" s="127" t="s">
        <v>1468</v>
      </c>
      <c r="C158" s="427" t="s">
        <v>797</v>
      </c>
      <c r="D158" s="428"/>
      <c r="E158" s="428"/>
      <c r="F158" s="429"/>
    </row>
    <row r="159" spans="1:7" ht="24.75" customHeight="1">
      <c r="A159" s="137" t="s">
        <v>39</v>
      </c>
      <c r="B159" s="127" t="s">
        <v>597</v>
      </c>
      <c r="C159" s="427" t="s">
        <v>44</v>
      </c>
      <c r="D159" s="428"/>
      <c r="E159" s="428"/>
      <c r="F159" s="429"/>
      <c r="G159" s="187"/>
    </row>
    <row r="160" spans="1:7" ht="25.5" customHeight="1">
      <c r="A160" s="137" t="s">
        <v>39</v>
      </c>
      <c r="B160" s="127" t="s">
        <v>1430</v>
      </c>
      <c r="C160" s="416" t="s">
        <v>10</v>
      </c>
      <c r="D160" s="416"/>
      <c r="E160" s="416"/>
      <c r="F160" s="416"/>
      <c r="G160" s="187"/>
    </row>
    <row r="161" spans="1:7" ht="27" customHeight="1">
      <c r="A161" s="137" t="s">
        <v>39</v>
      </c>
      <c r="B161" s="204" t="s">
        <v>877</v>
      </c>
      <c r="C161" s="417" t="s">
        <v>1169</v>
      </c>
      <c r="D161" s="417"/>
      <c r="E161" s="417"/>
      <c r="F161" s="417"/>
      <c r="G161" s="187"/>
    </row>
    <row r="162" spans="1:7" ht="37.5" customHeight="1">
      <c r="A162" s="137" t="s">
        <v>39</v>
      </c>
      <c r="B162" s="126" t="s">
        <v>813</v>
      </c>
      <c r="C162" s="416" t="s">
        <v>1150</v>
      </c>
      <c r="D162" s="416"/>
      <c r="E162" s="416"/>
      <c r="F162" s="416"/>
      <c r="G162" s="187"/>
    </row>
    <row r="163" spans="1:6" ht="26.25" customHeight="1">
      <c r="A163" s="137" t="s">
        <v>39</v>
      </c>
      <c r="B163" s="126" t="s">
        <v>1153</v>
      </c>
      <c r="C163" s="416" t="s">
        <v>1253</v>
      </c>
      <c r="D163" s="416"/>
      <c r="E163" s="416"/>
      <c r="F163" s="416"/>
    </row>
    <row r="164" spans="1:6" ht="12.75">
      <c r="A164" s="418" t="s">
        <v>1410</v>
      </c>
      <c r="B164" s="419"/>
      <c r="C164" s="419"/>
      <c r="D164" s="419"/>
      <c r="E164" s="419"/>
      <c r="F164" s="420"/>
    </row>
    <row r="165" spans="1:6" ht="15" customHeight="1">
      <c r="A165" s="137" t="s">
        <v>968</v>
      </c>
      <c r="B165" s="127" t="s">
        <v>582</v>
      </c>
      <c r="C165" s="416" t="s">
        <v>1441</v>
      </c>
      <c r="D165" s="416"/>
      <c r="E165" s="416"/>
      <c r="F165" s="416"/>
    </row>
    <row r="166" spans="1:7" ht="15" customHeight="1">
      <c r="A166" s="137" t="s">
        <v>968</v>
      </c>
      <c r="B166" s="126" t="s">
        <v>154</v>
      </c>
      <c r="C166" s="416" t="s">
        <v>830</v>
      </c>
      <c r="D166" s="416"/>
      <c r="E166" s="416"/>
      <c r="F166" s="416"/>
      <c r="G166" s="187"/>
    </row>
    <row r="167" spans="1:7" ht="27" customHeight="1">
      <c r="A167" s="203" t="s">
        <v>968</v>
      </c>
      <c r="B167" s="204" t="s">
        <v>877</v>
      </c>
      <c r="C167" s="417" t="s">
        <v>1169</v>
      </c>
      <c r="D167" s="417"/>
      <c r="E167" s="417"/>
      <c r="F167" s="417"/>
      <c r="G167" s="187"/>
    </row>
    <row r="168" spans="1:7" ht="39" customHeight="1">
      <c r="A168" s="124" t="s">
        <v>968</v>
      </c>
      <c r="B168" s="126" t="s">
        <v>813</v>
      </c>
      <c r="C168" s="416" t="s">
        <v>1150</v>
      </c>
      <c r="D168" s="416"/>
      <c r="E168" s="416"/>
      <c r="F168" s="416"/>
      <c r="G168" s="187"/>
    </row>
    <row r="169" spans="1:6" ht="26.25" customHeight="1">
      <c r="A169" s="124" t="s">
        <v>968</v>
      </c>
      <c r="B169" s="126" t="s">
        <v>1153</v>
      </c>
      <c r="C169" s="416" t="s">
        <v>1253</v>
      </c>
      <c r="D169" s="416"/>
      <c r="E169" s="416"/>
      <c r="F169" s="416"/>
    </row>
    <row r="170" spans="1:6" ht="12.75">
      <c r="A170" s="418" t="s">
        <v>904</v>
      </c>
      <c r="B170" s="419"/>
      <c r="C170" s="419"/>
      <c r="D170" s="419"/>
      <c r="E170" s="419"/>
      <c r="F170" s="420"/>
    </row>
    <row r="171" spans="1:7" ht="15" customHeight="1">
      <c r="A171" s="137" t="s">
        <v>905</v>
      </c>
      <c r="B171" s="126" t="s">
        <v>154</v>
      </c>
      <c r="C171" s="416" t="s">
        <v>830</v>
      </c>
      <c r="D171" s="416"/>
      <c r="E171" s="416"/>
      <c r="F171" s="416"/>
      <c r="G171" s="187"/>
    </row>
    <row r="172" spans="1:7" ht="27" customHeight="1">
      <c r="A172" s="137" t="s">
        <v>905</v>
      </c>
      <c r="B172" s="204" t="s">
        <v>877</v>
      </c>
      <c r="C172" s="417" t="s">
        <v>1169</v>
      </c>
      <c r="D172" s="417"/>
      <c r="E172" s="417"/>
      <c r="F172" s="417"/>
      <c r="G172" s="187"/>
    </row>
    <row r="173" spans="1:7" ht="39" customHeight="1">
      <c r="A173" s="137" t="s">
        <v>905</v>
      </c>
      <c r="B173" s="126" t="s">
        <v>813</v>
      </c>
      <c r="C173" s="416" t="s">
        <v>1150</v>
      </c>
      <c r="D173" s="416"/>
      <c r="E173" s="416"/>
      <c r="F173" s="416"/>
      <c r="G173" s="187"/>
    </row>
    <row r="174" spans="1:6" ht="26.25" customHeight="1">
      <c r="A174" s="137" t="s">
        <v>905</v>
      </c>
      <c r="B174" s="126" t="s">
        <v>1153</v>
      </c>
      <c r="C174" s="416" t="s">
        <v>1253</v>
      </c>
      <c r="D174" s="416"/>
      <c r="E174" s="416"/>
      <c r="F174" s="416"/>
    </row>
    <row r="175" spans="1:6" ht="15.75" customHeight="1">
      <c r="A175" s="418" t="s">
        <v>380</v>
      </c>
      <c r="B175" s="419"/>
      <c r="C175" s="419"/>
      <c r="D175" s="419"/>
      <c r="E175" s="419"/>
      <c r="F175" s="420"/>
    </row>
    <row r="176" spans="1:6" ht="15" customHeight="1">
      <c r="A176" s="205" t="s">
        <v>47</v>
      </c>
      <c r="B176" s="204" t="s">
        <v>154</v>
      </c>
      <c r="C176" s="417" t="s">
        <v>830</v>
      </c>
      <c r="D176" s="417"/>
      <c r="E176" s="417"/>
      <c r="F176" s="417"/>
    </row>
    <row r="177" spans="1:7" ht="48.75" customHeight="1">
      <c r="A177" s="137" t="s">
        <v>47</v>
      </c>
      <c r="B177" s="127" t="s">
        <v>1458</v>
      </c>
      <c r="C177" s="427" t="s">
        <v>1252</v>
      </c>
      <c r="D177" s="428"/>
      <c r="E177" s="428"/>
      <c r="F177" s="429"/>
      <c r="G177" s="187"/>
    </row>
    <row r="178" spans="1:8" ht="24" customHeight="1">
      <c r="A178" s="137" t="s">
        <v>47</v>
      </c>
      <c r="B178" s="126" t="s">
        <v>1151</v>
      </c>
      <c r="C178" s="427" t="s">
        <v>1152</v>
      </c>
      <c r="D178" s="428"/>
      <c r="E178" s="428"/>
      <c r="F178" s="429"/>
      <c r="G178" s="138"/>
      <c r="H178" s="138"/>
    </row>
    <row r="179" spans="1:6" ht="12.75">
      <c r="A179" s="424" t="s">
        <v>984</v>
      </c>
      <c r="B179" s="425"/>
      <c r="C179" s="425"/>
      <c r="D179" s="425"/>
      <c r="E179" s="425"/>
      <c r="F179" s="426"/>
    </row>
    <row r="180" spans="1:6" ht="37.5" customHeight="1">
      <c r="A180" s="129" t="s">
        <v>243</v>
      </c>
      <c r="B180" s="124" t="s">
        <v>1050</v>
      </c>
      <c r="C180" s="416" t="s">
        <v>857</v>
      </c>
      <c r="D180" s="416"/>
      <c r="E180" s="416"/>
      <c r="F180" s="416"/>
    </row>
    <row r="181" spans="1:6" ht="24" customHeight="1">
      <c r="A181" s="129" t="s">
        <v>243</v>
      </c>
      <c r="B181" s="127" t="s">
        <v>1385</v>
      </c>
      <c r="C181" s="416" t="s">
        <v>1448</v>
      </c>
      <c r="D181" s="416"/>
      <c r="E181" s="416"/>
      <c r="F181" s="416"/>
    </row>
    <row r="182" spans="1:6" ht="24" customHeight="1">
      <c r="A182" s="129" t="s">
        <v>243</v>
      </c>
      <c r="B182" s="127" t="s">
        <v>582</v>
      </c>
      <c r="C182" s="416" t="s">
        <v>1441</v>
      </c>
      <c r="D182" s="416"/>
      <c r="E182" s="416"/>
      <c r="F182" s="416"/>
    </row>
    <row r="183" spans="1:6" ht="22.5" customHeight="1">
      <c r="A183" s="129" t="s">
        <v>243</v>
      </c>
      <c r="B183" s="126" t="s">
        <v>334</v>
      </c>
      <c r="C183" s="416" t="s">
        <v>878</v>
      </c>
      <c r="D183" s="416"/>
      <c r="E183" s="416"/>
      <c r="F183" s="416"/>
    </row>
    <row r="184" spans="1:6" ht="27.75" customHeight="1">
      <c r="A184" s="129" t="s">
        <v>243</v>
      </c>
      <c r="B184" s="127" t="s">
        <v>553</v>
      </c>
      <c r="C184" s="416" t="s">
        <v>332</v>
      </c>
      <c r="D184" s="416"/>
      <c r="E184" s="416"/>
      <c r="F184" s="416"/>
    </row>
    <row r="185" spans="1:6" ht="26.25" customHeight="1">
      <c r="A185" s="129" t="s">
        <v>243</v>
      </c>
      <c r="B185" s="127" t="s">
        <v>1166</v>
      </c>
      <c r="C185" s="416" t="s">
        <v>614</v>
      </c>
      <c r="D185" s="416"/>
      <c r="E185" s="416"/>
      <c r="F185" s="416"/>
    </row>
    <row r="186" spans="1:6" ht="24.75" customHeight="1">
      <c r="A186" s="127" t="s">
        <v>243</v>
      </c>
      <c r="B186" s="127" t="s">
        <v>902</v>
      </c>
      <c r="C186" s="408" t="s">
        <v>903</v>
      </c>
      <c r="D186" s="409"/>
      <c r="E186" s="409"/>
      <c r="F186" s="410"/>
    </row>
    <row r="187" spans="1:6" ht="15" customHeight="1">
      <c r="A187" s="129" t="s">
        <v>243</v>
      </c>
      <c r="B187" s="127" t="s">
        <v>1452</v>
      </c>
      <c r="C187" s="416" t="s">
        <v>484</v>
      </c>
      <c r="D187" s="416"/>
      <c r="E187" s="416"/>
      <c r="F187" s="416"/>
    </row>
    <row r="188" spans="1:7" ht="15" customHeight="1">
      <c r="A188" s="129" t="s">
        <v>243</v>
      </c>
      <c r="B188" s="126" t="s">
        <v>154</v>
      </c>
      <c r="C188" s="416" t="s">
        <v>830</v>
      </c>
      <c r="D188" s="416"/>
      <c r="E188" s="416"/>
      <c r="F188" s="416"/>
      <c r="G188" s="201"/>
    </row>
    <row r="189" spans="1:6" ht="38.25" customHeight="1">
      <c r="A189" s="129" t="s">
        <v>243</v>
      </c>
      <c r="B189" s="127" t="s">
        <v>721</v>
      </c>
      <c r="C189" s="416" t="s">
        <v>141</v>
      </c>
      <c r="D189" s="416"/>
      <c r="E189" s="416"/>
      <c r="F189" s="416"/>
    </row>
    <row r="190" spans="1:6" s="130" customFormat="1" ht="15.75" customHeight="1">
      <c r="A190" s="129" t="s">
        <v>243</v>
      </c>
      <c r="B190" s="126" t="s">
        <v>158</v>
      </c>
      <c r="C190" s="416" t="s">
        <v>157</v>
      </c>
      <c r="D190" s="416"/>
      <c r="E190" s="416"/>
      <c r="F190" s="416"/>
    </row>
    <row r="191" spans="1:6" s="130" customFormat="1" ht="22.5" customHeight="1" hidden="1">
      <c r="A191" s="233" t="s">
        <v>243</v>
      </c>
      <c r="B191" s="234" t="s">
        <v>162</v>
      </c>
      <c r="C191" s="442" t="s">
        <v>307</v>
      </c>
      <c r="D191" s="442"/>
      <c r="E191" s="442"/>
      <c r="F191" s="442"/>
    </row>
    <row r="192" spans="1:6" s="130" customFormat="1" ht="24" customHeight="1">
      <c r="A192" s="129" t="s">
        <v>243</v>
      </c>
      <c r="B192" s="127" t="s">
        <v>278</v>
      </c>
      <c r="C192" s="427" t="s">
        <v>422</v>
      </c>
      <c r="D192" s="428"/>
      <c r="E192" s="428"/>
      <c r="F192" s="429"/>
    </row>
    <row r="193" spans="1:6" s="130" customFormat="1" ht="35.25" customHeight="1">
      <c r="A193" s="233" t="s">
        <v>243</v>
      </c>
      <c r="B193" s="237" t="s">
        <v>280</v>
      </c>
      <c r="C193" s="433" t="s">
        <v>1362</v>
      </c>
      <c r="D193" s="434"/>
      <c r="E193" s="434"/>
      <c r="F193" s="435"/>
    </row>
    <row r="194" spans="1:6" s="130" customFormat="1" ht="15" customHeight="1">
      <c r="A194" s="129" t="s">
        <v>243</v>
      </c>
      <c r="B194" s="237" t="s">
        <v>1271</v>
      </c>
      <c r="C194" s="433" t="s">
        <v>1160</v>
      </c>
      <c r="D194" s="434"/>
      <c r="E194" s="434"/>
      <c r="F194" s="435"/>
    </row>
    <row r="195" spans="1:6" s="130" customFormat="1" ht="28.5" customHeight="1">
      <c r="A195" s="129" t="s">
        <v>243</v>
      </c>
      <c r="B195" s="237" t="s">
        <v>381</v>
      </c>
      <c r="C195" s="433" t="s">
        <v>382</v>
      </c>
      <c r="D195" s="434"/>
      <c r="E195" s="434"/>
      <c r="F195" s="435"/>
    </row>
    <row r="196" spans="1:6" s="130" customFormat="1" ht="14.25" customHeight="1">
      <c r="A196" s="129" t="s">
        <v>243</v>
      </c>
      <c r="B196" s="237" t="s">
        <v>1274</v>
      </c>
      <c r="C196" s="433" t="s">
        <v>273</v>
      </c>
      <c r="D196" s="434"/>
      <c r="E196" s="434"/>
      <c r="F196" s="435"/>
    </row>
    <row r="197" spans="1:6" ht="36" customHeight="1">
      <c r="A197" s="129" t="s">
        <v>243</v>
      </c>
      <c r="B197" s="127" t="s">
        <v>54</v>
      </c>
      <c r="C197" s="427" t="s">
        <v>55</v>
      </c>
      <c r="D197" s="428"/>
      <c r="E197" s="428"/>
      <c r="F197" s="429"/>
    </row>
    <row r="198" spans="1:6" ht="24">
      <c r="A198" s="129" t="s">
        <v>243</v>
      </c>
      <c r="B198" s="127" t="s">
        <v>1061</v>
      </c>
      <c r="C198" s="427" t="s">
        <v>275</v>
      </c>
      <c r="D198" s="428"/>
      <c r="E198" s="428"/>
      <c r="F198" s="429"/>
    </row>
    <row r="199" spans="1:6" s="230" customFormat="1" ht="49.5" customHeight="1">
      <c r="A199" s="129" t="s">
        <v>243</v>
      </c>
      <c r="B199" s="127" t="s">
        <v>169</v>
      </c>
      <c r="C199" s="427" t="s">
        <v>423</v>
      </c>
      <c r="D199" s="428"/>
      <c r="E199" s="428"/>
      <c r="F199" s="429"/>
    </row>
    <row r="200" spans="1:6" s="130" customFormat="1" ht="35.25" customHeight="1">
      <c r="A200" s="129" t="s">
        <v>243</v>
      </c>
      <c r="B200" s="127" t="s">
        <v>424</v>
      </c>
      <c r="C200" s="427" t="s">
        <v>747</v>
      </c>
      <c r="D200" s="428"/>
      <c r="E200" s="428"/>
      <c r="F200" s="429"/>
    </row>
    <row r="201" spans="1:6" ht="20.25" customHeight="1">
      <c r="A201" s="129" t="s">
        <v>243</v>
      </c>
      <c r="B201" s="237" t="s">
        <v>963</v>
      </c>
      <c r="C201" s="433" t="s">
        <v>962</v>
      </c>
      <c r="D201" s="434"/>
      <c r="E201" s="434"/>
      <c r="F201" s="435"/>
    </row>
    <row r="202" spans="1:6" s="194" customFormat="1" ht="14.25" customHeight="1">
      <c r="A202" s="127" t="s">
        <v>243</v>
      </c>
      <c r="B202" s="127" t="s">
        <v>1</v>
      </c>
      <c r="C202" s="408" t="s">
        <v>810</v>
      </c>
      <c r="D202" s="409"/>
      <c r="E202" s="409"/>
      <c r="F202" s="410"/>
    </row>
    <row r="203" spans="1:6" ht="37.5" customHeight="1">
      <c r="A203" s="129" t="s">
        <v>243</v>
      </c>
      <c r="B203" s="127" t="s">
        <v>383</v>
      </c>
      <c r="C203" s="427" t="s">
        <v>384</v>
      </c>
      <c r="D203" s="428"/>
      <c r="E203" s="428"/>
      <c r="F203" s="429"/>
    </row>
    <row r="204" spans="1:6" ht="27" customHeight="1">
      <c r="A204" s="129" t="s">
        <v>243</v>
      </c>
      <c r="B204" s="127" t="s">
        <v>939</v>
      </c>
      <c r="C204" s="427" t="s">
        <v>938</v>
      </c>
      <c r="D204" s="428"/>
      <c r="E204" s="428"/>
      <c r="F204" s="429"/>
    </row>
    <row r="205" spans="1:7" ht="25.5" customHeight="1">
      <c r="A205" s="129" t="s">
        <v>243</v>
      </c>
      <c r="B205" s="127" t="s">
        <v>134</v>
      </c>
      <c r="C205" s="427" t="s">
        <v>135</v>
      </c>
      <c r="D205" s="428"/>
      <c r="E205" s="428"/>
      <c r="F205" s="429"/>
      <c r="G205" s="187"/>
    </row>
    <row r="206" spans="1:7" ht="27" customHeight="1">
      <c r="A206" s="127" t="s">
        <v>243</v>
      </c>
      <c r="B206" s="127" t="s">
        <v>811</v>
      </c>
      <c r="C206" s="408" t="s">
        <v>812</v>
      </c>
      <c r="D206" s="409"/>
      <c r="E206" s="409"/>
      <c r="F206" s="410"/>
      <c r="G206" s="187"/>
    </row>
    <row r="207" spans="1:7" ht="15.75" customHeight="1">
      <c r="A207" s="129" t="s">
        <v>243</v>
      </c>
      <c r="B207" s="237" t="s">
        <v>1018</v>
      </c>
      <c r="C207" s="433" t="s">
        <v>1017</v>
      </c>
      <c r="D207" s="434"/>
      <c r="E207" s="434"/>
      <c r="F207" s="435"/>
      <c r="G207" s="187"/>
    </row>
    <row r="208" spans="1:7" ht="37.5" customHeight="1">
      <c r="A208" s="129" t="s">
        <v>243</v>
      </c>
      <c r="B208" s="127" t="s">
        <v>1468</v>
      </c>
      <c r="C208" s="427" t="s">
        <v>797</v>
      </c>
      <c r="D208" s="428"/>
      <c r="E208" s="428"/>
      <c r="F208" s="429"/>
      <c r="G208" s="187"/>
    </row>
    <row r="209" spans="1:7" ht="18.75" customHeight="1">
      <c r="A209" s="129" t="s">
        <v>243</v>
      </c>
      <c r="B209" s="127" t="s">
        <v>2</v>
      </c>
      <c r="C209" s="427" t="s">
        <v>1299</v>
      </c>
      <c r="D209" s="428"/>
      <c r="E209" s="428"/>
      <c r="F209" s="429"/>
      <c r="G209" s="187"/>
    </row>
    <row r="210" spans="1:7" ht="16.5" customHeight="1">
      <c r="A210" s="127" t="s">
        <v>243</v>
      </c>
      <c r="B210" s="124" t="s">
        <v>430</v>
      </c>
      <c r="C210" s="416" t="s">
        <v>4</v>
      </c>
      <c r="D210" s="416"/>
      <c r="E210" s="416"/>
      <c r="F210" s="416"/>
      <c r="G210" s="187"/>
    </row>
    <row r="211" spans="1:6" ht="24">
      <c r="A211" s="137" t="s">
        <v>243</v>
      </c>
      <c r="B211" s="127" t="s">
        <v>1430</v>
      </c>
      <c r="C211" s="416" t="s">
        <v>10</v>
      </c>
      <c r="D211" s="416"/>
      <c r="E211" s="416"/>
      <c r="F211" s="416"/>
    </row>
    <row r="212" spans="1:6" ht="24">
      <c r="A212" s="124" t="s">
        <v>243</v>
      </c>
      <c r="B212" s="126" t="s">
        <v>615</v>
      </c>
      <c r="C212" s="427" t="s">
        <v>255</v>
      </c>
      <c r="D212" s="428"/>
      <c r="E212" s="428"/>
      <c r="F212" s="429"/>
    </row>
    <row r="213" spans="1:6" ht="24">
      <c r="A213" s="124" t="s">
        <v>243</v>
      </c>
      <c r="B213" s="126" t="s">
        <v>877</v>
      </c>
      <c r="C213" s="416" t="s">
        <v>1169</v>
      </c>
      <c r="D213" s="416"/>
      <c r="E213" s="416"/>
      <c r="F213" s="416"/>
    </row>
    <row r="214" spans="1:6" ht="24">
      <c r="A214" s="124" t="s">
        <v>243</v>
      </c>
      <c r="B214" s="126" t="s">
        <v>385</v>
      </c>
      <c r="C214" s="416" t="s">
        <v>386</v>
      </c>
      <c r="D214" s="416"/>
      <c r="E214" s="416"/>
      <c r="F214" s="416"/>
    </row>
    <row r="215" spans="1:6" ht="24">
      <c r="A215" s="212" t="s">
        <v>243</v>
      </c>
      <c r="B215" s="214" t="s">
        <v>387</v>
      </c>
      <c r="C215" s="415" t="s">
        <v>120</v>
      </c>
      <c r="D215" s="415"/>
      <c r="E215" s="415"/>
      <c r="F215" s="415"/>
    </row>
    <row r="216" spans="1:6" ht="24">
      <c r="A216" s="124" t="s">
        <v>243</v>
      </c>
      <c r="B216" s="126" t="s">
        <v>121</v>
      </c>
      <c r="C216" s="416" t="s">
        <v>87</v>
      </c>
      <c r="D216" s="416"/>
      <c r="E216" s="416"/>
      <c r="F216" s="416"/>
    </row>
    <row r="217" spans="1:6" ht="36" customHeight="1">
      <c r="A217" s="124" t="s">
        <v>243</v>
      </c>
      <c r="B217" s="126" t="s">
        <v>813</v>
      </c>
      <c r="C217" s="416" t="s">
        <v>1150</v>
      </c>
      <c r="D217" s="416"/>
      <c r="E217" s="416"/>
      <c r="F217" s="416"/>
    </row>
    <row r="218" spans="1:6" ht="24">
      <c r="A218" s="127" t="s">
        <v>243</v>
      </c>
      <c r="B218" s="126" t="s">
        <v>1153</v>
      </c>
      <c r="C218" s="416" t="s">
        <v>1170</v>
      </c>
      <c r="D218" s="416"/>
      <c r="E218" s="416"/>
      <c r="F218" s="416"/>
    </row>
  </sheetData>
  <mergeCells count="202">
    <mergeCell ref="C195:F195"/>
    <mergeCell ref="C191:F191"/>
    <mergeCell ref="C194:F194"/>
    <mergeCell ref="C187:F187"/>
    <mergeCell ref="C188:F188"/>
    <mergeCell ref="C189:F189"/>
    <mergeCell ref="C190:F190"/>
    <mergeCell ref="C192:F192"/>
    <mergeCell ref="C214:F214"/>
    <mergeCell ref="C200:F200"/>
    <mergeCell ref="C202:F202"/>
    <mergeCell ref="C205:F205"/>
    <mergeCell ref="C207:F207"/>
    <mergeCell ref="C211:F211"/>
    <mergeCell ref="C210:F210"/>
    <mergeCell ref="C218:F218"/>
    <mergeCell ref="A175:F175"/>
    <mergeCell ref="C215:F215"/>
    <mergeCell ref="C216:F216"/>
    <mergeCell ref="C217:F217"/>
    <mergeCell ref="C209:F209"/>
    <mergeCell ref="C212:F212"/>
    <mergeCell ref="C213:F213"/>
    <mergeCell ref="C193:F193"/>
    <mergeCell ref="C208:F208"/>
    <mergeCell ref="C196:F196"/>
    <mergeCell ref="C201:F201"/>
    <mergeCell ref="C203:F203"/>
    <mergeCell ref="C206:F206"/>
    <mergeCell ref="C204:F204"/>
    <mergeCell ref="C197:F197"/>
    <mergeCell ref="C198:F198"/>
    <mergeCell ref="C199:F199"/>
    <mergeCell ref="C184:F184"/>
    <mergeCell ref="C178:F178"/>
    <mergeCell ref="C177:F177"/>
    <mergeCell ref="C186:F186"/>
    <mergeCell ref="C185:F185"/>
    <mergeCell ref="C134:F134"/>
    <mergeCell ref="C107:F107"/>
    <mergeCell ref="C166:F166"/>
    <mergeCell ref="C169:F169"/>
    <mergeCell ref="C168:F168"/>
    <mergeCell ref="C128:F128"/>
    <mergeCell ref="C160:F160"/>
    <mergeCell ref="C165:F165"/>
    <mergeCell ref="C167:F167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1:F161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8:F158"/>
    <mergeCell ref="C137:F137"/>
    <mergeCell ref="C136:F136"/>
    <mergeCell ref="C157:F157"/>
    <mergeCell ref="C147:F147"/>
    <mergeCell ref="C151:F151"/>
    <mergeCell ref="C154:F154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4:F164"/>
    <mergeCell ref="C159:F159"/>
    <mergeCell ref="C42:F42"/>
    <mergeCell ref="C35:F35"/>
    <mergeCell ref="C41:F41"/>
    <mergeCell ref="C40:F40"/>
    <mergeCell ref="C39:F39"/>
    <mergeCell ref="C44:F44"/>
    <mergeCell ref="C45:F45"/>
    <mergeCell ref="C111:F111"/>
    <mergeCell ref="C163:F163"/>
    <mergeCell ref="A121:F121"/>
    <mergeCell ref="C180:F180"/>
    <mergeCell ref="A139:F139"/>
    <mergeCell ref="C141:F141"/>
    <mergeCell ref="A155:F155"/>
    <mergeCell ref="C156:F156"/>
    <mergeCell ref="C152:F152"/>
    <mergeCell ref="C162:F162"/>
    <mergeCell ref="A179:F179"/>
    <mergeCell ref="A170:F170"/>
    <mergeCell ref="C171:F171"/>
    <mergeCell ref="C172:F172"/>
    <mergeCell ref="C173:F173"/>
    <mergeCell ref="C174:F174"/>
    <mergeCell ref="C181:F181"/>
    <mergeCell ref="C182:F182"/>
    <mergeCell ref="C183:F183"/>
    <mergeCell ref="C176:F176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8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268</v>
      </c>
      <c r="C2"/>
    </row>
    <row r="3" spans="2:3" ht="12.75">
      <c r="B3" s="11" t="s">
        <v>1461</v>
      </c>
      <c r="C3"/>
    </row>
    <row r="4" spans="2:3" ht="12.75">
      <c r="B4" s="288" t="s">
        <v>112</v>
      </c>
      <c r="C4" s="288"/>
    </row>
    <row r="5" ht="12.75">
      <c r="B5" s="11"/>
    </row>
    <row r="6" spans="2:4" ht="12.75">
      <c r="B6" s="11" t="s">
        <v>268</v>
      </c>
      <c r="C6"/>
      <c r="D6"/>
    </row>
    <row r="7" spans="2:4" ht="12.75">
      <c r="B7" s="11" t="s">
        <v>1461</v>
      </c>
      <c r="C7"/>
      <c r="D7"/>
    </row>
    <row r="8" spans="2:4" ht="12.75">
      <c r="B8" s="288" t="s">
        <v>1202</v>
      </c>
      <c r="C8" s="288"/>
      <c r="D8" s="288"/>
    </row>
    <row r="10" spans="2:3" ht="12.75">
      <c r="B10" s="453"/>
      <c r="C10" s="453"/>
    </row>
    <row r="11" ht="10.5" customHeight="1"/>
    <row r="12" spans="1:3" ht="14.25" customHeight="1">
      <c r="A12" s="456" t="s">
        <v>748</v>
      </c>
      <c r="B12" s="456"/>
      <c r="C12" s="456"/>
    </row>
    <row r="13" spans="1:3" ht="12.75" hidden="1">
      <c r="A13" s="457"/>
      <c r="B13" s="457"/>
      <c r="C13" s="457"/>
    </row>
    <row r="14" spans="1:3" ht="1.5" customHeight="1">
      <c r="A14" s="457"/>
      <c r="B14" s="457"/>
      <c r="C14" s="457"/>
    </row>
    <row r="15" ht="9.75" customHeight="1" thickBot="1">
      <c r="C15" s="94" t="s">
        <v>1462</v>
      </c>
    </row>
    <row r="16" spans="1:3" ht="13.5" thickBot="1">
      <c r="A16" s="95" t="s">
        <v>1384</v>
      </c>
      <c r="B16" s="96" t="s">
        <v>1187</v>
      </c>
      <c r="C16" s="97" t="s">
        <v>1466</v>
      </c>
    </row>
    <row r="17" spans="1:3" s="98" customFormat="1" ht="15.75">
      <c r="A17" s="306" t="s">
        <v>1129</v>
      </c>
      <c r="B17" s="307" t="s">
        <v>515</v>
      </c>
      <c r="C17" s="308">
        <f>C18+C28+C33+C41+C48+C63+C81+C83+C91+C104+C128+C137</f>
        <v>2269570.7</v>
      </c>
    </row>
    <row r="18" spans="1:3" ht="15.75">
      <c r="A18" s="309" t="s">
        <v>516</v>
      </c>
      <c r="B18" s="310" t="s">
        <v>517</v>
      </c>
      <c r="C18" s="99">
        <f>C19</f>
        <v>1359264</v>
      </c>
    </row>
    <row r="19" spans="1:3" ht="15.75">
      <c r="A19" s="5" t="s">
        <v>187</v>
      </c>
      <c r="B19" s="310" t="s">
        <v>188</v>
      </c>
      <c r="C19" s="99">
        <f>C20+C21+C24+C25+C26+C27</f>
        <v>1359264</v>
      </c>
    </row>
    <row r="20" spans="1:3" ht="36">
      <c r="A20" s="311" t="s">
        <v>818</v>
      </c>
      <c r="B20" s="310" t="s">
        <v>1081</v>
      </c>
      <c r="C20" s="100">
        <f>34600-1500-16100+3700</f>
        <v>20700</v>
      </c>
    </row>
    <row r="21" spans="1:3" ht="24">
      <c r="A21" s="312" t="s">
        <v>1082</v>
      </c>
      <c r="B21" s="310" t="s">
        <v>215</v>
      </c>
      <c r="C21" s="99">
        <f>C22+C23</f>
        <v>1331494.7</v>
      </c>
    </row>
    <row r="22" spans="1:3" ht="60">
      <c r="A22" s="312" t="s">
        <v>709</v>
      </c>
      <c r="B22" s="310" t="s">
        <v>216</v>
      </c>
      <c r="C22" s="100">
        <f>1267145-56700+4936.6+100+21651.9+2285+38697.4+4500+47628.8</f>
        <v>1330244.7</v>
      </c>
    </row>
    <row r="23" spans="1:3" ht="48">
      <c r="A23" s="313" t="s">
        <v>1173</v>
      </c>
      <c r="B23" s="310" t="s">
        <v>217</v>
      </c>
      <c r="C23" s="100">
        <f>950+300</f>
        <v>1250</v>
      </c>
    </row>
    <row r="24" spans="1:3" ht="24">
      <c r="A24" s="314" t="s">
        <v>1074</v>
      </c>
      <c r="B24" s="310" t="s">
        <v>1075</v>
      </c>
      <c r="C24" s="100">
        <f>7320-500</f>
        <v>6820</v>
      </c>
    </row>
    <row r="25" spans="1:3" ht="48">
      <c r="A25" s="311" t="s">
        <v>63</v>
      </c>
      <c r="B25" s="310" t="s">
        <v>678</v>
      </c>
      <c r="C25" s="100">
        <v>190</v>
      </c>
    </row>
    <row r="26" spans="1:3" ht="60" customHeight="1" hidden="1">
      <c r="A26" s="309" t="s">
        <v>816</v>
      </c>
      <c r="B26" s="310" t="s">
        <v>679</v>
      </c>
      <c r="C26" s="99">
        <v>0</v>
      </c>
    </row>
    <row r="27" spans="1:3" ht="48.75">
      <c r="A27" s="309" t="s">
        <v>804</v>
      </c>
      <c r="B27" s="310" t="s">
        <v>805</v>
      </c>
      <c r="C27" s="99">
        <v>59.3</v>
      </c>
    </row>
    <row r="28" spans="1:3" ht="13.5" customHeight="1">
      <c r="A28" s="309" t="s">
        <v>680</v>
      </c>
      <c r="B28" s="310" t="s">
        <v>681</v>
      </c>
      <c r="C28" s="99">
        <f>C29+C32</f>
        <v>110321</v>
      </c>
    </row>
    <row r="29" spans="1:3" ht="13.5" customHeight="1">
      <c r="A29" s="5" t="s">
        <v>613</v>
      </c>
      <c r="B29" s="310" t="s">
        <v>513</v>
      </c>
      <c r="C29" s="100">
        <f>C30+C31</f>
        <v>110321</v>
      </c>
    </row>
    <row r="30" spans="1:3" ht="13.5" customHeight="1">
      <c r="A30" s="297" t="s">
        <v>613</v>
      </c>
      <c r="B30" s="310" t="s">
        <v>60</v>
      </c>
      <c r="C30" s="100">
        <f>78990.8+5000</f>
        <v>83990.8</v>
      </c>
    </row>
    <row r="31" spans="1:3" ht="24.75">
      <c r="A31" s="297" t="s">
        <v>61</v>
      </c>
      <c r="B31" s="310" t="s">
        <v>62</v>
      </c>
      <c r="C31" s="100">
        <v>26330.2</v>
      </c>
    </row>
    <row r="32" spans="1:3" ht="13.5" customHeight="1" hidden="1">
      <c r="A32" s="5" t="s">
        <v>514</v>
      </c>
      <c r="B32" s="310" t="s">
        <v>177</v>
      </c>
      <c r="C32" s="100">
        <v>0</v>
      </c>
    </row>
    <row r="33" spans="1:3" ht="12.75" customHeight="1">
      <c r="A33" s="309" t="s">
        <v>178</v>
      </c>
      <c r="B33" s="315" t="s">
        <v>179</v>
      </c>
      <c r="C33" s="99">
        <f>C34+C36</f>
        <v>361793.5</v>
      </c>
    </row>
    <row r="34" spans="1:3" ht="12" customHeight="1">
      <c r="A34" s="316" t="s">
        <v>180</v>
      </c>
      <c r="B34" s="310" t="s">
        <v>181</v>
      </c>
      <c r="C34" s="99">
        <f>C35</f>
        <v>3633.5</v>
      </c>
    </row>
    <row r="35" spans="1:3" ht="24.75">
      <c r="A35" s="39" t="s">
        <v>64</v>
      </c>
      <c r="B35" s="310" t="s">
        <v>1350</v>
      </c>
      <c r="C35" s="99">
        <f>1009.4+1500+624.1+500</f>
        <v>3633.5</v>
      </c>
    </row>
    <row r="36" spans="1:3" ht="14.25" customHeight="1">
      <c r="A36" s="316" t="s">
        <v>1351</v>
      </c>
      <c r="B36" s="310" t="s">
        <v>1352</v>
      </c>
      <c r="C36" s="99">
        <f>C37+C39</f>
        <v>358160</v>
      </c>
    </row>
    <row r="37" spans="1:3" ht="24.75">
      <c r="A37" s="309" t="s">
        <v>256</v>
      </c>
      <c r="B37" s="310" t="s">
        <v>257</v>
      </c>
      <c r="C37" s="99">
        <f>C38</f>
        <v>123350</v>
      </c>
    </row>
    <row r="38" spans="1:3" ht="36.75">
      <c r="A38" s="309" t="s">
        <v>1131</v>
      </c>
      <c r="B38" s="310" t="s">
        <v>1132</v>
      </c>
      <c r="C38" s="317">
        <f>115350-2000+10000</f>
        <v>123350</v>
      </c>
    </row>
    <row r="39" spans="1:3" ht="24.75">
      <c r="A39" s="309" t="s">
        <v>1133</v>
      </c>
      <c r="B39" s="310" t="s">
        <v>1134</v>
      </c>
      <c r="C39" s="99">
        <f>C40</f>
        <v>234810</v>
      </c>
    </row>
    <row r="40" spans="1:3" ht="36.75">
      <c r="A40" s="309" t="s">
        <v>272</v>
      </c>
      <c r="B40" s="310" t="s">
        <v>972</v>
      </c>
      <c r="C40" s="99">
        <f>249810-5000-10000</f>
        <v>234810</v>
      </c>
    </row>
    <row r="41" spans="1:3" ht="15.75">
      <c r="A41" s="309" t="s">
        <v>282</v>
      </c>
      <c r="B41" s="310" t="s">
        <v>973</v>
      </c>
      <c r="C41" s="99">
        <f>C42+C44+C45</f>
        <v>50900</v>
      </c>
    </row>
    <row r="42" spans="1:3" ht="24.75">
      <c r="A42" s="309" t="s">
        <v>974</v>
      </c>
      <c r="B42" s="310" t="s">
        <v>432</v>
      </c>
      <c r="C42" s="99">
        <f>C43</f>
        <v>20100</v>
      </c>
    </row>
    <row r="43" spans="1:3" ht="23.25" customHeight="1">
      <c r="A43" s="309" t="s">
        <v>283</v>
      </c>
      <c r="B43" s="310" t="s">
        <v>293</v>
      </c>
      <c r="C43" s="100">
        <f>23100-5000+2000</f>
        <v>20100</v>
      </c>
    </row>
    <row r="44" spans="1:3" ht="24.75" hidden="1">
      <c r="A44" s="309" t="s">
        <v>554</v>
      </c>
      <c r="B44" s="310" t="s">
        <v>555</v>
      </c>
      <c r="C44" s="99">
        <v>0</v>
      </c>
    </row>
    <row r="45" spans="1:3" ht="24.75">
      <c r="A45" s="309" t="s">
        <v>45</v>
      </c>
      <c r="B45" s="310" t="s">
        <v>252</v>
      </c>
      <c r="C45" s="99">
        <f>C46+C47</f>
        <v>30800</v>
      </c>
    </row>
    <row r="46" spans="1:3" ht="39" customHeight="1">
      <c r="A46" s="309" t="s">
        <v>1431</v>
      </c>
      <c r="B46" s="310" t="s">
        <v>253</v>
      </c>
      <c r="C46" s="100">
        <f>30000-2400+2000</f>
        <v>29600</v>
      </c>
    </row>
    <row r="47" spans="1:3" ht="26.25" customHeight="1">
      <c r="A47" s="309" t="s">
        <v>529</v>
      </c>
      <c r="B47" s="310" t="s">
        <v>254</v>
      </c>
      <c r="C47" s="99">
        <v>1200</v>
      </c>
    </row>
    <row r="48" spans="1:3" ht="24.75">
      <c r="A48" s="309" t="s">
        <v>612</v>
      </c>
      <c r="B48" s="310" t="s">
        <v>52</v>
      </c>
      <c r="C48" s="100">
        <f>C49+C54+C56+C51</f>
        <v>572</v>
      </c>
    </row>
    <row r="49" spans="1:3" ht="24.75" customHeight="1" hidden="1">
      <c r="A49" s="6" t="s">
        <v>287</v>
      </c>
      <c r="B49" s="310" t="s">
        <v>288</v>
      </c>
      <c r="C49" s="99">
        <f>SUM(C50)</f>
        <v>0</v>
      </c>
    </row>
    <row r="50" spans="1:3" ht="24.75" customHeight="1" hidden="1">
      <c r="A50" s="6" t="s">
        <v>284</v>
      </c>
      <c r="B50" s="310" t="s">
        <v>285</v>
      </c>
      <c r="C50" s="99">
        <v>0</v>
      </c>
    </row>
    <row r="51" spans="1:3" ht="15" customHeight="1">
      <c r="A51" s="6" t="s">
        <v>286</v>
      </c>
      <c r="B51" s="310" t="s">
        <v>1145</v>
      </c>
      <c r="C51" s="99">
        <f>SUM(C52)</f>
        <v>553</v>
      </c>
    </row>
    <row r="52" spans="1:3" ht="15" customHeight="1">
      <c r="A52" s="6" t="s">
        <v>906</v>
      </c>
      <c r="B52" s="310" t="s">
        <v>1297</v>
      </c>
      <c r="C52" s="99">
        <f>SUM(C53)</f>
        <v>553</v>
      </c>
    </row>
    <row r="53" spans="1:3" ht="25.5" customHeight="1">
      <c r="A53" s="6" t="s">
        <v>800</v>
      </c>
      <c r="B53" s="310" t="s">
        <v>801</v>
      </c>
      <c r="C53" s="99">
        <v>553</v>
      </c>
    </row>
    <row r="54" spans="1:3" ht="15.75" hidden="1">
      <c r="A54" s="309" t="s">
        <v>802</v>
      </c>
      <c r="B54" s="310" t="s">
        <v>803</v>
      </c>
      <c r="C54" s="99">
        <f>SUM(C55)</f>
        <v>0</v>
      </c>
    </row>
    <row r="55" spans="1:3" ht="13.5" customHeight="1" hidden="1">
      <c r="A55" s="309" t="s">
        <v>1258</v>
      </c>
      <c r="B55" s="310" t="s">
        <v>1259</v>
      </c>
      <c r="C55" s="99">
        <v>0</v>
      </c>
    </row>
    <row r="56" spans="1:3" ht="15.75">
      <c r="A56" s="309" t="s">
        <v>1260</v>
      </c>
      <c r="B56" s="315" t="s">
        <v>357</v>
      </c>
      <c r="C56" s="99">
        <f>SUM(C57+C59+C61)</f>
        <v>19</v>
      </c>
    </row>
    <row r="57" spans="1:3" ht="12" customHeight="1" hidden="1">
      <c r="A57" s="6" t="s">
        <v>358</v>
      </c>
      <c r="B57" s="315" t="s">
        <v>359</v>
      </c>
      <c r="C57" s="99">
        <f>SUM(C58)</f>
        <v>0</v>
      </c>
    </row>
    <row r="58" spans="1:3" ht="15.75" hidden="1">
      <c r="A58" s="6" t="s">
        <v>211</v>
      </c>
      <c r="B58" s="315" t="s">
        <v>608</v>
      </c>
      <c r="C58" s="99">
        <v>0</v>
      </c>
    </row>
    <row r="59" spans="1:3" ht="27.75" customHeight="1" hidden="1">
      <c r="A59" s="6" t="s">
        <v>1399</v>
      </c>
      <c r="B59" s="315" t="s">
        <v>315</v>
      </c>
      <c r="C59" s="99">
        <f>SUM(C60)</f>
        <v>0</v>
      </c>
    </row>
    <row r="60" spans="1:3" ht="36.75" hidden="1">
      <c r="A60" s="6" t="s">
        <v>82</v>
      </c>
      <c r="B60" s="315" t="s">
        <v>1389</v>
      </c>
      <c r="C60" s="99">
        <v>0</v>
      </c>
    </row>
    <row r="61" spans="1:3" ht="15.75">
      <c r="A61" s="6" t="s">
        <v>758</v>
      </c>
      <c r="B61" s="315" t="s">
        <v>759</v>
      </c>
      <c r="C61" s="99">
        <f>SUM(C62)</f>
        <v>19</v>
      </c>
    </row>
    <row r="62" spans="1:3" ht="17.25" customHeight="1">
      <c r="A62" s="6" t="s">
        <v>760</v>
      </c>
      <c r="B62" s="315" t="s">
        <v>761</v>
      </c>
      <c r="C62" s="99">
        <v>19</v>
      </c>
    </row>
    <row r="63" spans="1:3" ht="24.75">
      <c r="A63" s="6" t="s">
        <v>1208</v>
      </c>
      <c r="B63" s="315" t="s">
        <v>1034</v>
      </c>
      <c r="C63" s="99">
        <f>SUM(C64+C66+C68+C75+C78)</f>
        <v>292063.5</v>
      </c>
    </row>
    <row r="64" spans="1:3" ht="36.75">
      <c r="A64" s="6" t="s">
        <v>314</v>
      </c>
      <c r="B64" s="315" t="s">
        <v>1391</v>
      </c>
      <c r="C64" s="99">
        <f>SUM(C65)</f>
        <v>1160.2</v>
      </c>
    </row>
    <row r="65" spans="1:3" ht="36.75">
      <c r="A65" s="6" t="s">
        <v>1277</v>
      </c>
      <c r="B65" s="315" t="s">
        <v>1392</v>
      </c>
      <c r="C65" s="99">
        <f>1160+0.2</f>
        <v>1160.2</v>
      </c>
    </row>
    <row r="66" spans="1:3" ht="15.75" hidden="1">
      <c r="A66" s="6" t="s">
        <v>468</v>
      </c>
      <c r="B66" s="315" t="s">
        <v>469</v>
      </c>
      <c r="C66" s="99">
        <f>SUM(C67)</f>
        <v>0</v>
      </c>
    </row>
    <row r="67" spans="1:3" ht="24.75" hidden="1">
      <c r="A67" s="6" t="s">
        <v>1035</v>
      </c>
      <c r="B67" s="315" t="s">
        <v>1036</v>
      </c>
      <c r="C67" s="99">
        <v>0</v>
      </c>
    </row>
    <row r="68" spans="1:3" ht="50.25" customHeight="1">
      <c r="A68" s="6" t="s">
        <v>646</v>
      </c>
      <c r="B68" s="315" t="s">
        <v>470</v>
      </c>
      <c r="C68" s="100">
        <f>C69+C71+C73</f>
        <v>287603.3</v>
      </c>
    </row>
    <row r="69" spans="1:3" ht="36.75">
      <c r="A69" s="309" t="s">
        <v>371</v>
      </c>
      <c r="B69" s="318" t="s">
        <v>860</v>
      </c>
      <c r="C69" s="99">
        <f>C70</f>
        <v>164801.6</v>
      </c>
    </row>
    <row r="70" spans="1:3" ht="48.75">
      <c r="A70" s="309" t="s">
        <v>740</v>
      </c>
      <c r="B70" s="318" t="s">
        <v>741</v>
      </c>
      <c r="C70" s="100">
        <f>144801.6+5000+15000</f>
        <v>164801.6</v>
      </c>
    </row>
    <row r="71" spans="1:3" ht="38.25" customHeight="1" hidden="1">
      <c r="A71" s="319" t="s">
        <v>1047</v>
      </c>
      <c r="B71" s="310" t="s">
        <v>1048</v>
      </c>
      <c r="C71" s="99">
        <f>C72</f>
        <v>0</v>
      </c>
    </row>
    <row r="72" spans="1:3" ht="24.75" hidden="1">
      <c r="A72" s="309" t="s">
        <v>624</v>
      </c>
      <c r="B72" s="310" t="s">
        <v>915</v>
      </c>
      <c r="C72" s="99">
        <v>0</v>
      </c>
    </row>
    <row r="73" spans="1:3" ht="48.75">
      <c r="A73" s="309" t="s">
        <v>43</v>
      </c>
      <c r="B73" s="310" t="s">
        <v>1049</v>
      </c>
      <c r="C73" s="99">
        <f>C74</f>
        <v>122801.7</v>
      </c>
    </row>
    <row r="74" spans="1:3" ht="36.75">
      <c r="A74" s="309" t="s">
        <v>857</v>
      </c>
      <c r="B74" s="310" t="s">
        <v>1050</v>
      </c>
      <c r="C74" s="99">
        <f>123801.7-1000</f>
        <v>122801.7</v>
      </c>
    </row>
    <row r="75" spans="1:3" ht="15.75" hidden="1">
      <c r="A75" s="309" t="s">
        <v>1366</v>
      </c>
      <c r="B75" s="310" t="s">
        <v>916</v>
      </c>
      <c r="C75" s="99">
        <f>C76</f>
        <v>0</v>
      </c>
    </row>
    <row r="76" spans="1:3" ht="36.75" hidden="1">
      <c r="A76" s="309" t="s">
        <v>190</v>
      </c>
      <c r="B76" s="310" t="s">
        <v>191</v>
      </c>
      <c r="C76" s="99">
        <f>C77</f>
        <v>0</v>
      </c>
    </row>
    <row r="77" spans="1:3" ht="36.75" hidden="1">
      <c r="A77" s="309" t="s">
        <v>1000</v>
      </c>
      <c r="B77" s="310" t="s">
        <v>1001</v>
      </c>
      <c r="C77" s="100">
        <v>0</v>
      </c>
    </row>
    <row r="78" spans="1:3" ht="48.75">
      <c r="A78" s="39" t="s">
        <v>858</v>
      </c>
      <c r="B78" s="310" t="s">
        <v>137</v>
      </c>
      <c r="C78" s="99">
        <f>C79</f>
        <v>3300</v>
      </c>
    </row>
    <row r="79" spans="1:3" ht="48.75">
      <c r="A79" s="320" t="s">
        <v>859</v>
      </c>
      <c r="B79" s="310" t="s">
        <v>21</v>
      </c>
      <c r="C79" s="99">
        <f>SUM(C80)</f>
        <v>3300</v>
      </c>
    </row>
    <row r="80" spans="1:3" ht="48.75">
      <c r="A80" s="6" t="s">
        <v>16</v>
      </c>
      <c r="B80" s="310" t="s">
        <v>22</v>
      </c>
      <c r="C80" s="99">
        <v>3300</v>
      </c>
    </row>
    <row r="81" spans="1:3" ht="12.75" customHeight="1">
      <c r="A81" s="327" t="s">
        <v>494</v>
      </c>
      <c r="B81" s="328" t="s">
        <v>495</v>
      </c>
      <c r="C81" s="99">
        <f>SUM(C82)</f>
        <v>4500</v>
      </c>
    </row>
    <row r="82" spans="1:3" ht="15.75">
      <c r="A82" s="309" t="s">
        <v>1401</v>
      </c>
      <c r="B82" s="310" t="s">
        <v>1402</v>
      </c>
      <c r="C82" s="99">
        <f>2000+2500</f>
        <v>4500</v>
      </c>
    </row>
    <row r="83" spans="1:3" ht="27" customHeight="1">
      <c r="A83" s="39" t="s">
        <v>531</v>
      </c>
      <c r="B83" s="349" t="s">
        <v>532</v>
      </c>
      <c r="C83" s="100">
        <f>C84+C89</f>
        <v>4000</v>
      </c>
    </row>
    <row r="84" spans="1:3" ht="15.75" hidden="1">
      <c r="A84" s="39" t="s">
        <v>533</v>
      </c>
      <c r="B84" s="349" t="s">
        <v>534</v>
      </c>
      <c r="C84" s="100">
        <f>C85+C87</f>
        <v>0</v>
      </c>
    </row>
    <row r="85" spans="1:3" ht="15.75" hidden="1">
      <c r="A85" s="39" t="s">
        <v>437</v>
      </c>
      <c r="B85" s="349" t="s">
        <v>438</v>
      </c>
      <c r="C85" s="100">
        <f>SUM(C86)</f>
        <v>0</v>
      </c>
    </row>
    <row r="86" spans="1:3" ht="24.75" hidden="1">
      <c r="A86" s="39" t="s">
        <v>898</v>
      </c>
      <c r="B86" s="321" t="s">
        <v>102</v>
      </c>
      <c r="C86" s="100">
        <v>0</v>
      </c>
    </row>
    <row r="87" spans="1:3" ht="15.75" hidden="1">
      <c r="A87" s="39" t="s">
        <v>103</v>
      </c>
      <c r="B87" s="321" t="s">
        <v>104</v>
      </c>
      <c r="C87" s="100">
        <f>C88</f>
        <v>0</v>
      </c>
    </row>
    <row r="88" spans="1:3" ht="15.75" hidden="1">
      <c r="A88" s="39" t="s">
        <v>105</v>
      </c>
      <c r="B88" s="321" t="s">
        <v>106</v>
      </c>
      <c r="C88" s="100"/>
    </row>
    <row r="89" spans="1:3" ht="15.75">
      <c r="A89" s="39" t="s">
        <v>418</v>
      </c>
      <c r="B89" s="321" t="s">
        <v>1440</v>
      </c>
      <c r="C89" s="100">
        <f>C90</f>
        <v>4000</v>
      </c>
    </row>
    <row r="90" spans="1:3" ht="24.75">
      <c r="A90" s="39" t="s">
        <v>1441</v>
      </c>
      <c r="B90" s="321" t="s">
        <v>582</v>
      </c>
      <c r="C90" s="100">
        <f>2000+2000</f>
        <v>4000</v>
      </c>
    </row>
    <row r="91" spans="1:3" ht="27" customHeight="1">
      <c r="A91" s="309" t="s">
        <v>362</v>
      </c>
      <c r="B91" s="310" t="s">
        <v>1217</v>
      </c>
      <c r="C91" s="99">
        <f>C92+C94+C101</f>
        <v>38956.7</v>
      </c>
    </row>
    <row r="92" spans="1:3" ht="15.75">
      <c r="A92" s="309" t="s">
        <v>1218</v>
      </c>
      <c r="B92" s="310" t="s">
        <v>1219</v>
      </c>
      <c r="C92" s="99">
        <f>C93</f>
        <v>1696.4</v>
      </c>
    </row>
    <row r="93" spans="1:3" ht="13.5" customHeight="1">
      <c r="A93" s="309" t="s">
        <v>1220</v>
      </c>
      <c r="B93" s="310" t="s">
        <v>1221</v>
      </c>
      <c r="C93" s="99">
        <f>100+1511.4+85</f>
        <v>1696.4</v>
      </c>
    </row>
    <row r="94" spans="1:3" ht="48.75">
      <c r="A94" s="309" t="s">
        <v>17</v>
      </c>
      <c r="B94" s="310" t="s">
        <v>1222</v>
      </c>
      <c r="C94" s="99">
        <f>C95+C96</f>
        <v>1260.3</v>
      </c>
    </row>
    <row r="95" spans="1:3" ht="48.75">
      <c r="A95" s="39" t="s">
        <v>18</v>
      </c>
      <c r="B95" s="321" t="s">
        <v>1223</v>
      </c>
      <c r="C95" s="100">
        <f>C97+C99</f>
        <v>1260.3</v>
      </c>
    </row>
    <row r="96" spans="1:3" ht="60.75" hidden="1">
      <c r="A96" s="309" t="s">
        <v>19</v>
      </c>
      <c r="B96" s="310" t="s">
        <v>1224</v>
      </c>
      <c r="C96" s="99">
        <f>C98+C100</f>
        <v>0</v>
      </c>
    </row>
    <row r="97" spans="1:3" ht="48.75" hidden="1">
      <c r="A97" s="309" t="s">
        <v>20</v>
      </c>
      <c r="B97" s="310" t="s">
        <v>1225</v>
      </c>
      <c r="C97" s="99">
        <v>0</v>
      </c>
    </row>
    <row r="98" spans="1:3" ht="45.75" customHeight="1" hidden="1">
      <c r="A98" s="309" t="s">
        <v>592</v>
      </c>
      <c r="B98" s="310" t="s">
        <v>372</v>
      </c>
      <c r="C98" s="99">
        <v>0</v>
      </c>
    </row>
    <row r="99" spans="1:3" ht="50.25" customHeight="1">
      <c r="A99" s="309" t="s">
        <v>593</v>
      </c>
      <c r="B99" s="310" t="s">
        <v>1097</v>
      </c>
      <c r="C99" s="99">
        <v>1260.3</v>
      </c>
    </row>
    <row r="100" spans="1:3" ht="46.5" customHeight="1" hidden="1">
      <c r="A100" s="309" t="s">
        <v>645</v>
      </c>
      <c r="B100" s="310" t="s">
        <v>1098</v>
      </c>
      <c r="C100" s="99">
        <v>0</v>
      </c>
    </row>
    <row r="101" spans="1:3" ht="39" customHeight="1">
      <c r="A101" s="309" t="s">
        <v>1053</v>
      </c>
      <c r="B101" s="310" t="s">
        <v>940</v>
      </c>
      <c r="C101" s="99">
        <f>C102</f>
        <v>36000</v>
      </c>
    </row>
    <row r="102" spans="1:3" ht="27.75" customHeight="1">
      <c r="A102" s="309" t="s">
        <v>306</v>
      </c>
      <c r="B102" s="310" t="s">
        <v>941</v>
      </c>
      <c r="C102" s="99">
        <f>C103</f>
        <v>36000</v>
      </c>
    </row>
    <row r="103" spans="1:3" ht="27.75" customHeight="1">
      <c r="A103" s="309" t="s">
        <v>881</v>
      </c>
      <c r="B103" s="310" t="s">
        <v>1064</v>
      </c>
      <c r="C103" s="99">
        <v>36000</v>
      </c>
    </row>
    <row r="104" spans="1:3" ht="15.75">
      <c r="A104" s="309" t="s">
        <v>1099</v>
      </c>
      <c r="B104" s="310" t="s">
        <v>1100</v>
      </c>
      <c r="C104" s="99">
        <f>C105+C108+C110+C112+C126+C109+C114+C121+C122+C123+C124</f>
        <v>45200</v>
      </c>
    </row>
    <row r="105" spans="1:3" ht="18" customHeight="1">
      <c r="A105" s="309" t="s">
        <v>342</v>
      </c>
      <c r="B105" s="310" t="s">
        <v>343</v>
      </c>
      <c r="C105" s="99">
        <f>C106+C107</f>
        <v>400</v>
      </c>
    </row>
    <row r="106" spans="1:3" ht="63.75">
      <c r="A106" s="309" t="s">
        <v>585</v>
      </c>
      <c r="B106" s="310" t="s">
        <v>344</v>
      </c>
      <c r="C106" s="99">
        <f>200-50</f>
        <v>150</v>
      </c>
    </row>
    <row r="107" spans="1:3" ht="36.75">
      <c r="A107" s="309" t="s">
        <v>345</v>
      </c>
      <c r="B107" s="310" t="s">
        <v>346</v>
      </c>
      <c r="C107" s="99">
        <f>300-50</f>
        <v>250</v>
      </c>
    </row>
    <row r="108" spans="1:3" ht="36.75">
      <c r="A108" s="309" t="s">
        <v>347</v>
      </c>
      <c r="B108" s="310" t="s">
        <v>348</v>
      </c>
      <c r="C108" s="99">
        <f>2000-130-500-100</f>
        <v>1270</v>
      </c>
    </row>
    <row r="109" spans="1:3" ht="36.75">
      <c r="A109" s="309" t="s">
        <v>969</v>
      </c>
      <c r="B109" s="310" t="s">
        <v>970</v>
      </c>
      <c r="C109" s="99">
        <v>50</v>
      </c>
    </row>
    <row r="110" spans="1:3" ht="15.75" hidden="1">
      <c r="A110" s="309" t="s">
        <v>349</v>
      </c>
      <c r="B110" s="310" t="s">
        <v>350</v>
      </c>
      <c r="C110" s="99">
        <f>SUM(C111)</f>
        <v>0</v>
      </c>
    </row>
    <row r="111" spans="1:3" ht="24.75" hidden="1">
      <c r="A111" s="309" t="s">
        <v>552</v>
      </c>
      <c r="B111" s="310" t="s">
        <v>553</v>
      </c>
      <c r="C111" s="99"/>
    </row>
    <row r="112" spans="1:3" ht="27" customHeight="1" hidden="1">
      <c r="A112" s="309" t="s">
        <v>1435</v>
      </c>
      <c r="B112" s="310" t="s">
        <v>1436</v>
      </c>
      <c r="C112" s="99">
        <f>C113</f>
        <v>0</v>
      </c>
    </row>
    <row r="113" spans="1:3" ht="36.75" hidden="1">
      <c r="A113" s="309" t="s">
        <v>1408</v>
      </c>
      <c r="B113" s="310" t="s">
        <v>1409</v>
      </c>
      <c r="C113" s="99"/>
    </row>
    <row r="114" spans="1:3" ht="50.25" customHeight="1">
      <c r="A114" s="309" t="s">
        <v>1144</v>
      </c>
      <c r="B114" s="310" t="s">
        <v>971</v>
      </c>
      <c r="C114" s="99">
        <f>C115+C116+C117+C118+C119+C120</f>
        <v>2520</v>
      </c>
    </row>
    <row r="115" spans="1:3" ht="15.75">
      <c r="A115" s="309" t="s">
        <v>74</v>
      </c>
      <c r="B115" s="310" t="s">
        <v>75</v>
      </c>
      <c r="C115" s="99">
        <f>90+230+1000+100</f>
        <v>1420</v>
      </c>
    </row>
    <row r="116" spans="1:3" ht="24.75" hidden="1">
      <c r="A116" s="309" t="s">
        <v>76</v>
      </c>
      <c r="B116" s="310" t="s">
        <v>77</v>
      </c>
      <c r="C116" s="99">
        <f>2-2</f>
        <v>0</v>
      </c>
    </row>
    <row r="117" spans="1:3" ht="24.75" hidden="1">
      <c r="A117" s="309" t="s">
        <v>1368</v>
      </c>
      <c r="B117" s="310" t="s">
        <v>944</v>
      </c>
      <c r="C117" s="99"/>
    </row>
    <row r="118" spans="1:3" ht="24.75">
      <c r="A118" s="309" t="s">
        <v>78</v>
      </c>
      <c r="B118" s="310" t="s">
        <v>79</v>
      </c>
      <c r="C118" s="99">
        <v>1000</v>
      </c>
    </row>
    <row r="119" spans="1:3" ht="15.75">
      <c r="A119" s="309" t="s">
        <v>1051</v>
      </c>
      <c r="B119" s="310" t="s">
        <v>945</v>
      </c>
      <c r="C119" s="99">
        <v>100</v>
      </c>
    </row>
    <row r="120" spans="1:3" ht="15.75" hidden="1">
      <c r="A120" s="309" t="s">
        <v>943</v>
      </c>
      <c r="B120" s="310" t="s">
        <v>946</v>
      </c>
      <c r="C120" s="99"/>
    </row>
    <row r="121" spans="1:3" ht="15.75" hidden="1">
      <c r="A121" s="309" t="s">
        <v>947</v>
      </c>
      <c r="B121" s="310" t="s">
        <v>948</v>
      </c>
      <c r="C121" s="99"/>
    </row>
    <row r="122" spans="1:3" ht="36.75">
      <c r="A122" s="309" t="s">
        <v>535</v>
      </c>
      <c r="B122" s="310" t="s">
        <v>536</v>
      </c>
      <c r="C122" s="99">
        <v>2300</v>
      </c>
    </row>
    <row r="123" spans="1:3" ht="24.75">
      <c r="A123" s="309" t="s">
        <v>0</v>
      </c>
      <c r="B123" s="310" t="s">
        <v>1186</v>
      </c>
      <c r="C123" s="99">
        <v>25400</v>
      </c>
    </row>
    <row r="124" spans="1:3" ht="36.75" hidden="1">
      <c r="A124" s="309" t="s">
        <v>329</v>
      </c>
      <c r="B124" s="310" t="s">
        <v>330</v>
      </c>
      <c r="C124" s="99">
        <f>C125</f>
        <v>0</v>
      </c>
    </row>
    <row r="125" spans="1:3" ht="36.75" hidden="1">
      <c r="A125" s="309" t="s">
        <v>331</v>
      </c>
      <c r="B125" s="310" t="s">
        <v>1428</v>
      </c>
      <c r="C125" s="99">
        <v>0</v>
      </c>
    </row>
    <row r="126" spans="1:3" ht="24.75">
      <c r="A126" s="309" t="s">
        <v>925</v>
      </c>
      <c r="B126" s="310" t="s">
        <v>926</v>
      </c>
      <c r="C126" s="99">
        <f>SUM(C127)</f>
        <v>13260</v>
      </c>
    </row>
    <row r="127" spans="1:3" ht="24.75">
      <c r="A127" s="309" t="s">
        <v>1451</v>
      </c>
      <c r="B127" s="310" t="s">
        <v>1452</v>
      </c>
      <c r="C127" s="99">
        <f>13760-500</f>
        <v>13260</v>
      </c>
    </row>
    <row r="128" spans="1:3" ht="15.75">
      <c r="A128" s="309" t="s">
        <v>1453</v>
      </c>
      <c r="B128" s="310" t="s">
        <v>1454</v>
      </c>
      <c r="C128" s="99">
        <f>C129+C131+C133</f>
        <v>2000</v>
      </c>
    </row>
    <row r="129" spans="1:3" ht="15.75" hidden="1">
      <c r="A129" s="309" t="s">
        <v>1455</v>
      </c>
      <c r="B129" s="310" t="s">
        <v>1456</v>
      </c>
      <c r="C129" s="99">
        <f>C130</f>
        <v>0</v>
      </c>
    </row>
    <row r="130" spans="1:3" ht="15.75" hidden="1">
      <c r="A130" s="309" t="s">
        <v>830</v>
      </c>
      <c r="B130" s="310" t="s">
        <v>154</v>
      </c>
      <c r="C130" s="99">
        <v>0</v>
      </c>
    </row>
    <row r="131" spans="1:3" ht="36.75" hidden="1">
      <c r="A131" s="309" t="s">
        <v>419</v>
      </c>
      <c r="B131" s="310" t="s">
        <v>769</v>
      </c>
      <c r="C131" s="99">
        <f>C132</f>
        <v>0</v>
      </c>
    </row>
    <row r="132" spans="1:3" ht="36.75" hidden="1">
      <c r="A132" s="309" t="s">
        <v>770</v>
      </c>
      <c r="B132" s="310" t="s">
        <v>721</v>
      </c>
      <c r="C132" s="100">
        <v>0</v>
      </c>
    </row>
    <row r="133" spans="1:3" ht="15.75">
      <c r="A133" s="309" t="s">
        <v>155</v>
      </c>
      <c r="B133" s="310" t="s">
        <v>156</v>
      </c>
      <c r="C133" s="99">
        <f>SUM(C134)</f>
        <v>2000</v>
      </c>
    </row>
    <row r="134" spans="1:3" ht="15.75">
      <c r="A134" s="309" t="s">
        <v>157</v>
      </c>
      <c r="B134" s="310" t="s">
        <v>158</v>
      </c>
      <c r="C134" s="99">
        <f>C135+C136</f>
        <v>2000</v>
      </c>
    </row>
    <row r="135" spans="1:3" ht="15.75">
      <c r="A135" s="309" t="s">
        <v>1076</v>
      </c>
      <c r="B135" s="310" t="s">
        <v>159</v>
      </c>
      <c r="C135" s="99">
        <v>2000</v>
      </c>
    </row>
    <row r="136" spans="1:3" ht="36.75" hidden="1">
      <c r="A136" s="305" t="s">
        <v>644</v>
      </c>
      <c r="B136" s="303" t="s">
        <v>160</v>
      </c>
      <c r="C136" s="304">
        <v>0</v>
      </c>
    </row>
    <row r="137" spans="1:3" ht="36" hidden="1">
      <c r="A137" s="351" t="s">
        <v>240</v>
      </c>
      <c r="B137" s="303" t="s">
        <v>161</v>
      </c>
      <c r="C137" s="304">
        <f>C138</f>
        <v>0</v>
      </c>
    </row>
    <row r="138" spans="1:3" ht="24" hidden="1">
      <c r="A138" s="351" t="s">
        <v>819</v>
      </c>
      <c r="B138" s="303" t="s">
        <v>162</v>
      </c>
      <c r="C138" s="304">
        <v>0</v>
      </c>
    </row>
    <row r="139" spans="1:3" ht="15.75">
      <c r="A139" s="322" t="s">
        <v>163</v>
      </c>
      <c r="B139" s="323" t="s">
        <v>1149</v>
      </c>
      <c r="C139" s="324">
        <f>C140+C186+C191</f>
        <v>647723.9</v>
      </c>
    </row>
    <row r="140" spans="1:3" ht="24.75">
      <c r="A140" s="309" t="s">
        <v>1054</v>
      </c>
      <c r="B140" s="310" t="s">
        <v>1055</v>
      </c>
      <c r="C140" s="206">
        <f>C143+C156+C177+C141</f>
        <v>647281.8</v>
      </c>
    </row>
    <row r="141" spans="1:3" ht="19.5" customHeight="1" hidden="1">
      <c r="A141" s="309" t="s">
        <v>266</v>
      </c>
      <c r="B141" s="310" t="s">
        <v>267</v>
      </c>
      <c r="C141" s="206">
        <f>C142</f>
        <v>0</v>
      </c>
    </row>
    <row r="142" spans="1:3" ht="15.75" hidden="1">
      <c r="A142" s="309" t="s">
        <v>168</v>
      </c>
      <c r="B142" s="310" t="s">
        <v>167</v>
      </c>
      <c r="C142" s="99">
        <v>0</v>
      </c>
    </row>
    <row r="143" spans="1:3" ht="24.75">
      <c r="A143" s="309" t="s">
        <v>321</v>
      </c>
      <c r="B143" s="310" t="s">
        <v>322</v>
      </c>
      <c r="C143" s="206">
        <f>C154+C144+C146+C150+C152+C148</f>
        <v>14466</v>
      </c>
    </row>
    <row r="144" spans="1:3" ht="24.75" hidden="1">
      <c r="A144" s="309" t="s">
        <v>1244</v>
      </c>
      <c r="B144" s="310" t="s">
        <v>1245</v>
      </c>
      <c r="C144" s="206">
        <f>C145</f>
        <v>0</v>
      </c>
    </row>
    <row r="145" spans="1:3" ht="24.75" hidden="1">
      <c r="A145" s="309" t="s">
        <v>710</v>
      </c>
      <c r="B145" s="310" t="s">
        <v>281</v>
      </c>
      <c r="C145" s="206">
        <v>0</v>
      </c>
    </row>
    <row r="146" spans="1:3" ht="28.5" customHeight="1" hidden="1">
      <c r="A146" s="309" t="s">
        <v>711</v>
      </c>
      <c r="B146" s="310" t="s">
        <v>164</v>
      </c>
      <c r="C146" s="206">
        <f>C147</f>
        <v>0</v>
      </c>
    </row>
    <row r="147" spans="1:3" ht="24.75" hidden="1">
      <c r="A147" s="309" t="s">
        <v>165</v>
      </c>
      <c r="B147" s="310" t="s">
        <v>1272</v>
      </c>
      <c r="C147" s="206">
        <v>0</v>
      </c>
    </row>
    <row r="148" spans="1:3" ht="28.5" customHeight="1" hidden="1">
      <c r="A148" s="309" t="s">
        <v>820</v>
      </c>
      <c r="B148" s="310" t="s">
        <v>821</v>
      </c>
      <c r="C148" s="206">
        <v>0</v>
      </c>
    </row>
    <row r="149" spans="1:3" ht="36.75" hidden="1">
      <c r="A149" s="309" t="s">
        <v>84</v>
      </c>
      <c r="B149" s="310" t="s">
        <v>1363</v>
      </c>
      <c r="C149" s="206">
        <v>0</v>
      </c>
    </row>
    <row r="150" spans="1:3" ht="48.75" customHeight="1" hidden="1">
      <c r="A150" s="309" t="s">
        <v>1262</v>
      </c>
      <c r="B150" s="310" t="s">
        <v>1263</v>
      </c>
      <c r="C150" s="206">
        <f>C151</f>
        <v>0</v>
      </c>
    </row>
    <row r="151" spans="1:3" ht="48.75" hidden="1">
      <c r="A151" s="309" t="s">
        <v>1264</v>
      </c>
      <c r="B151" s="310" t="s">
        <v>852</v>
      </c>
      <c r="C151" s="206"/>
    </row>
    <row r="152" spans="1:3" ht="36.75" hidden="1">
      <c r="A152" s="309" t="s">
        <v>1066</v>
      </c>
      <c r="B152" s="310" t="s">
        <v>1067</v>
      </c>
      <c r="C152" s="206">
        <f>C153</f>
        <v>0</v>
      </c>
    </row>
    <row r="153" spans="1:3" ht="24.75" hidden="1">
      <c r="A153" s="309" t="s">
        <v>1068</v>
      </c>
      <c r="B153" s="310" t="s">
        <v>618</v>
      </c>
      <c r="C153" s="206"/>
    </row>
    <row r="154" spans="1:3" ht="15.75">
      <c r="A154" s="309" t="s">
        <v>323</v>
      </c>
      <c r="B154" s="310" t="s">
        <v>324</v>
      </c>
      <c r="C154" s="206">
        <f>C155</f>
        <v>14466</v>
      </c>
    </row>
    <row r="155" spans="1:3" ht="15.75">
      <c r="A155" s="309" t="s">
        <v>962</v>
      </c>
      <c r="B155" s="310" t="s">
        <v>963</v>
      </c>
      <c r="C155" s="206">
        <f>625+7299+6542</f>
        <v>14466</v>
      </c>
    </row>
    <row r="156" spans="1:3" ht="15.75">
      <c r="A156" s="309" t="s">
        <v>325</v>
      </c>
      <c r="B156" s="310" t="s">
        <v>183</v>
      </c>
      <c r="C156" s="206">
        <f>C159+C161+C163+C165+C167+C169+C175+C171+C173+C157</f>
        <v>623099.8</v>
      </c>
    </row>
    <row r="157" spans="1:3" ht="24.75" hidden="1">
      <c r="A157" s="309" t="s">
        <v>85</v>
      </c>
      <c r="B157" s="310" t="s">
        <v>86</v>
      </c>
      <c r="C157" s="206">
        <f>C158</f>
        <v>0</v>
      </c>
    </row>
    <row r="158" spans="1:3" ht="24.75" hidden="1">
      <c r="A158" s="309" t="s">
        <v>11</v>
      </c>
      <c r="B158" s="310" t="s">
        <v>1</v>
      </c>
      <c r="C158" s="206"/>
    </row>
    <row r="159" spans="1:3" ht="24.75">
      <c r="A159" s="309" t="s">
        <v>326</v>
      </c>
      <c r="B159" s="310" t="s">
        <v>327</v>
      </c>
      <c r="C159" s="206">
        <f>C160</f>
        <v>8135</v>
      </c>
    </row>
    <row r="160" spans="1:3" ht="24.75">
      <c r="A160" s="309" t="s">
        <v>771</v>
      </c>
      <c r="B160" s="310" t="s">
        <v>415</v>
      </c>
      <c r="C160" s="206">
        <f>8622-487</f>
        <v>8135</v>
      </c>
    </row>
    <row r="161" spans="1:3" ht="24.75">
      <c r="A161" s="309" t="s">
        <v>772</v>
      </c>
      <c r="B161" s="310" t="s">
        <v>773</v>
      </c>
      <c r="C161" s="206">
        <f>C162</f>
        <v>44712</v>
      </c>
    </row>
    <row r="162" spans="1:3" ht="24.75">
      <c r="A162" s="309" t="s">
        <v>33</v>
      </c>
      <c r="B162" s="310" t="s">
        <v>417</v>
      </c>
      <c r="C162" s="206">
        <v>44712</v>
      </c>
    </row>
    <row r="163" spans="1:3" ht="24.75">
      <c r="A163" s="309" t="s">
        <v>625</v>
      </c>
      <c r="B163" s="310" t="s">
        <v>626</v>
      </c>
      <c r="C163" s="206">
        <f>C164</f>
        <v>29690</v>
      </c>
    </row>
    <row r="164" spans="1:3" ht="24.75">
      <c r="A164" s="309" t="s">
        <v>627</v>
      </c>
      <c r="B164" s="310" t="s">
        <v>939</v>
      </c>
      <c r="C164" s="206">
        <f>27611+2079</f>
        <v>29690</v>
      </c>
    </row>
    <row r="165" spans="1:3" ht="48.75">
      <c r="A165" s="309" t="s">
        <v>1065</v>
      </c>
      <c r="B165" s="310" t="s">
        <v>212</v>
      </c>
      <c r="C165" s="206">
        <f>C166</f>
        <v>10357</v>
      </c>
    </row>
    <row r="166" spans="1:3" ht="50.25" customHeight="1">
      <c r="A166" s="309" t="s">
        <v>213</v>
      </c>
      <c r="B166" s="310" t="s">
        <v>1026</v>
      </c>
      <c r="C166" s="206">
        <f>12357-2000</f>
        <v>10357</v>
      </c>
    </row>
    <row r="167" spans="1:3" ht="48.75">
      <c r="A167" s="309" t="s">
        <v>5</v>
      </c>
      <c r="B167" s="310" t="s">
        <v>214</v>
      </c>
      <c r="C167" s="206">
        <f>C168</f>
        <v>12455</v>
      </c>
    </row>
    <row r="168" spans="1:3" ht="48.75">
      <c r="A168" s="309" t="s">
        <v>12</v>
      </c>
      <c r="B168" s="310" t="s">
        <v>409</v>
      </c>
      <c r="C168" s="206">
        <v>12455</v>
      </c>
    </row>
    <row r="169" spans="1:3" ht="36.75">
      <c r="A169" s="309" t="s">
        <v>777</v>
      </c>
      <c r="B169" s="310" t="s">
        <v>778</v>
      </c>
      <c r="C169" s="206">
        <f>C170</f>
        <v>6572</v>
      </c>
    </row>
    <row r="170" spans="1:3" ht="36.75">
      <c r="A170" s="309" t="s">
        <v>1216</v>
      </c>
      <c r="B170" s="310" t="s">
        <v>1016</v>
      </c>
      <c r="C170" s="100">
        <f>5755+817</f>
        <v>6572</v>
      </c>
    </row>
    <row r="171" spans="1:3" ht="60.75">
      <c r="A171" s="309" t="s">
        <v>849</v>
      </c>
      <c r="B171" s="310" t="s">
        <v>850</v>
      </c>
      <c r="C171" s="206">
        <f>C172</f>
        <v>6184.8</v>
      </c>
    </row>
    <row r="172" spans="1:3" ht="60.75">
      <c r="A172" s="309" t="s">
        <v>202</v>
      </c>
      <c r="B172" s="310" t="s">
        <v>397</v>
      </c>
      <c r="C172" s="206">
        <v>6184.8</v>
      </c>
    </row>
    <row r="173" spans="1:3" ht="48.75" hidden="1">
      <c r="A173" s="309" t="s">
        <v>220</v>
      </c>
      <c r="B173" s="310" t="s">
        <v>1375</v>
      </c>
      <c r="C173" s="206">
        <f>C174</f>
        <v>0</v>
      </c>
    </row>
    <row r="174" spans="1:3" ht="48.75" hidden="1">
      <c r="A174" s="309" t="s">
        <v>1374</v>
      </c>
      <c r="B174" s="310" t="s">
        <v>421</v>
      </c>
      <c r="C174" s="206"/>
    </row>
    <row r="175" spans="1:3" ht="12" customHeight="1">
      <c r="A175" s="39" t="s">
        <v>6</v>
      </c>
      <c r="B175" s="310" t="s">
        <v>1255</v>
      </c>
      <c r="C175" s="100">
        <f>C176</f>
        <v>504994</v>
      </c>
    </row>
    <row r="176" spans="1:3" ht="14.25" customHeight="1">
      <c r="A176" s="309" t="s">
        <v>1017</v>
      </c>
      <c r="B176" s="310" t="s">
        <v>1018</v>
      </c>
      <c r="C176" s="100">
        <f>501744+1252+1998</f>
        <v>504994</v>
      </c>
    </row>
    <row r="177" spans="1:3" ht="13.5" customHeight="1">
      <c r="A177" s="39" t="s">
        <v>184</v>
      </c>
      <c r="B177" s="310" t="s">
        <v>185</v>
      </c>
      <c r="C177" s="100">
        <f>C178+C182+C184+C180</f>
        <v>9716</v>
      </c>
    </row>
    <row r="178" spans="1:3" ht="48.75">
      <c r="A178" s="39" t="s">
        <v>982</v>
      </c>
      <c r="B178" s="310" t="s">
        <v>983</v>
      </c>
      <c r="C178" s="100">
        <f>C179</f>
        <v>168</v>
      </c>
    </row>
    <row r="179" spans="1:3" ht="48.75">
      <c r="A179" s="39" t="s">
        <v>616</v>
      </c>
      <c r="B179" s="310" t="s">
        <v>1019</v>
      </c>
      <c r="C179" s="100">
        <f>268-100</f>
        <v>168</v>
      </c>
    </row>
    <row r="180" spans="1:3" ht="36.75">
      <c r="A180" s="39" t="s">
        <v>1433</v>
      </c>
      <c r="B180" s="310" t="s">
        <v>1432</v>
      </c>
      <c r="C180" s="100">
        <f>C181</f>
        <v>9241</v>
      </c>
    </row>
    <row r="181" spans="1:3" ht="36.75">
      <c r="A181" s="39" t="s">
        <v>1433</v>
      </c>
      <c r="B181" s="310" t="s">
        <v>1468</v>
      </c>
      <c r="C181" s="100">
        <v>9241</v>
      </c>
    </row>
    <row r="182" spans="1:3" ht="36.75">
      <c r="A182" s="39" t="s">
        <v>955</v>
      </c>
      <c r="B182" s="310" t="s">
        <v>956</v>
      </c>
      <c r="C182" s="100">
        <f>C183</f>
        <v>307</v>
      </c>
    </row>
    <row r="183" spans="1:3" ht="24.75">
      <c r="A183" s="39" t="s">
        <v>44</v>
      </c>
      <c r="B183" s="310" t="s">
        <v>597</v>
      </c>
      <c r="C183" s="100">
        <v>307</v>
      </c>
    </row>
    <row r="184" spans="1:3" ht="15.75" hidden="1">
      <c r="A184" s="39" t="s">
        <v>25</v>
      </c>
      <c r="B184" s="310" t="s">
        <v>24</v>
      </c>
      <c r="C184" s="100">
        <f>C185</f>
        <v>0</v>
      </c>
    </row>
    <row r="185" spans="1:3" ht="15.75" hidden="1">
      <c r="A185" s="39" t="s">
        <v>26</v>
      </c>
      <c r="B185" s="310" t="s">
        <v>2</v>
      </c>
      <c r="C185" s="100">
        <f>9241-9241</f>
        <v>0</v>
      </c>
    </row>
    <row r="186" spans="1:3" ht="14.25" customHeight="1">
      <c r="A186" s="309" t="s">
        <v>428</v>
      </c>
      <c r="B186" s="310" t="s">
        <v>429</v>
      </c>
      <c r="C186" s="100">
        <f>C187</f>
        <v>3210.6</v>
      </c>
    </row>
    <row r="187" spans="1:3" ht="14.25" customHeight="1">
      <c r="A187" s="309" t="s">
        <v>4</v>
      </c>
      <c r="B187" s="310" t="s">
        <v>430</v>
      </c>
      <c r="C187" s="100">
        <f>C188</f>
        <v>3210.6</v>
      </c>
    </row>
    <row r="188" spans="1:3" ht="35.25" customHeight="1">
      <c r="A188" s="39" t="s">
        <v>7</v>
      </c>
      <c r="B188" s="310" t="s">
        <v>724</v>
      </c>
      <c r="C188" s="100">
        <v>3210.6</v>
      </c>
    </row>
    <row r="189" spans="1:3" ht="15.75" hidden="1">
      <c r="A189" s="39"/>
      <c r="B189" s="310"/>
      <c r="C189" s="100"/>
    </row>
    <row r="190" spans="1:3" ht="15.75" hidden="1">
      <c r="A190" s="39"/>
      <c r="B190" s="310"/>
      <c r="C190" s="100"/>
    </row>
    <row r="191" spans="1:3" ht="35.25" customHeight="1">
      <c r="A191" s="376" t="s">
        <v>240</v>
      </c>
      <c r="B191" s="310" t="s">
        <v>677</v>
      </c>
      <c r="C191" s="100">
        <f>C192</f>
        <v>-2768.5</v>
      </c>
    </row>
    <row r="192" spans="1:3" ht="24">
      <c r="A192" s="376" t="s">
        <v>819</v>
      </c>
      <c r="B192" s="310" t="s">
        <v>1430</v>
      </c>
      <c r="C192" s="100">
        <f>-2319.3-191.6-257.6</f>
        <v>-2768.5</v>
      </c>
    </row>
    <row r="193" spans="1:3" ht="15.75">
      <c r="A193" s="322" t="s">
        <v>647</v>
      </c>
      <c r="B193" s="323" t="s">
        <v>1268</v>
      </c>
      <c r="C193" s="324">
        <f>SUM(C194+C197)</f>
        <v>505272.4</v>
      </c>
    </row>
    <row r="194" spans="1:3" ht="13.5" customHeight="1">
      <c r="A194" s="309" t="s">
        <v>1269</v>
      </c>
      <c r="B194" s="310" t="s">
        <v>875</v>
      </c>
      <c r="C194" s="100">
        <f>SUM(C195)</f>
        <v>69160.4</v>
      </c>
    </row>
    <row r="195" spans="1:4" ht="12" customHeight="1">
      <c r="A195" s="309" t="s">
        <v>617</v>
      </c>
      <c r="B195" s="310" t="s">
        <v>876</v>
      </c>
      <c r="C195" s="100">
        <f>SUM(C196)</f>
        <v>69160.4</v>
      </c>
      <c r="D195" s="7"/>
    </row>
    <row r="196" spans="1:4" ht="24.75">
      <c r="A196" s="320" t="s">
        <v>1300</v>
      </c>
      <c r="B196" s="310" t="s">
        <v>877</v>
      </c>
      <c r="C196" s="99">
        <f>37260+2206+2000+26034+1257+166.4+237</f>
        <v>69160.4</v>
      </c>
      <c r="D196" s="7"/>
    </row>
    <row r="197" spans="1:4" ht="27" customHeight="1">
      <c r="A197" s="6" t="s">
        <v>621</v>
      </c>
      <c r="B197" s="310" t="s">
        <v>979</v>
      </c>
      <c r="C197" s="99">
        <f>C200+C202+C204+C198</f>
        <v>436112</v>
      </c>
      <c r="D197" s="7"/>
    </row>
    <row r="198" spans="1:4" ht="15.75">
      <c r="A198" s="6" t="s">
        <v>703</v>
      </c>
      <c r="B198" s="310" t="s">
        <v>704</v>
      </c>
      <c r="C198" s="99">
        <f>C199</f>
        <v>65</v>
      </c>
      <c r="D198" s="7"/>
    </row>
    <row r="199" spans="1:4" ht="47.25" customHeight="1">
      <c r="A199" s="6" t="s">
        <v>705</v>
      </c>
      <c r="B199" s="310" t="s">
        <v>813</v>
      </c>
      <c r="C199" s="99">
        <v>65</v>
      </c>
      <c r="D199" s="7"/>
    </row>
    <row r="200" spans="1:4" ht="36.75">
      <c r="A200" s="6" t="s">
        <v>882</v>
      </c>
      <c r="B200" s="310" t="s">
        <v>883</v>
      </c>
      <c r="C200" s="99">
        <f>C201</f>
        <v>426847</v>
      </c>
      <c r="D200" s="7"/>
    </row>
    <row r="201" spans="1:4" ht="48.75">
      <c r="A201" s="6" t="s">
        <v>884</v>
      </c>
      <c r="B201" s="310" t="s">
        <v>170</v>
      </c>
      <c r="C201" s="99">
        <f>427084-237</f>
        <v>426847</v>
      </c>
      <c r="D201" s="7"/>
    </row>
    <row r="202" spans="1:4" ht="24.75">
      <c r="A202" s="6" t="s">
        <v>885</v>
      </c>
      <c r="B202" s="310" t="s">
        <v>886</v>
      </c>
      <c r="C202" s="99">
        <f>C203</f>
        <v>8820</v>
      </c>
      <c r="D202" s="7"/>
    </row>
    <row r="203" spans="1:4" ht="46.5" customHeight="1">
      <c r="A203" s="6" t="s">
        <v>365</v>
      </c>
      <c r="B203" s="310" t="s">
        <v>171</v>
      </c>
      <c r="C203" s="99">
        <v>8820</v>
      </c>
      <c r="D203" s="7"/>
    </row>
    <row r="204" spans="1:4" ht="14.25" customHeight="1">
      <c r="A204" s="6" t="s">
        <v>980</v>
      </c>
      <c r="B204" s="310" t="s">
        <v>887</v>
      </c>
      <c r="C204" s="99">
        <f>C205</f>
        <v>380</v>
      </c>
      <c r="D204" s="7"/>
    </row>
    <row r="205" spans="1:4" ht="22.5" customHeight="1">
      <c r="A205" s="6" t="s">
        <v>1253</v>
      </c>
      <c r="B205" s="310" t="s">
        <v>1153</v>
      </c>
      <c r="C205" s="99">
        <f>100+30+200+50</f>
        <v>380</v>
      </c>
      <c r="D205" s="7"/>
    </row>
    <row r="206" spans="1:4" ht="14.25" customHeight="1">
      <c r="A206" s="325" t="s">
        <v>1121</v>
      </c>
      <c r="B206" s="310" t="s">
        <v>1122</v>
      </c>
      <c r="C206" s="326">
        <f>C17+C139+C193</f>
        <v>3422567</v>
      </c>
      <c r="D206" s="7"/>
    </row>
    <row r="207" spans="2:5" ht="12.75">
      <c r="B207" s="102"/>
      <c r="E207" s="7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  <row r="233" ht="12.75">
      <c r="B233" s="102"/>
    </row>
    <row r="234" ht="12.75">
      <c r="B234" s="102"/>
    </row>
    <row r="235" ht="12.75">
      <c r="B235" s="102"/>
    </row>
    <row r="236" ht="12.75">
      <c r="B236" s="102"/>
    </row>
    <row r="237" ht="12.75">
      <c r="B237" s="102"/>
    </row>
    <row r="238" ht="12.75">
      <c r="B238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30"/>
  <sheetViews>
    <sheetView showGridLines="0" showZeros="0" zoomScaleSheetLayoutView="75" workbookViewId="0" topLeftCell="A7">
      <selection activeCell="A21" sqref="A21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75"/>
      <c r="H3" s="475"/>
    </row>
    <row r="4" spans="7:8" ht="15.75" hidden="1">
      <c r="G4" s="11" t="s">
        <v>486</v>
      </c>
      <c r="H4" s="128"/>
    </row>
    <row r="5" ht="15.75" hidden="1">
      <c r="G5" s="11" t="s">
        <v>1461</v>
      </c>
    </row>
    <row r="6" spans="7:8" ht="15" customHeight="1" hidden="1">
      <c r="G6" s="475" t="s">
        <v>1469</v>
      </c>
      <c r="H6" s="475"/>
    </row>
    <row r="7" spans="7:8" ht="12" customHeight="1">
      <c r="G7" s="287"/>
      <c r="H7" s="287"/>
    </row>
    <row r="8" spans="7:8" ht="15">
      <c r="G8" s="11" t="s">
        <v>1354</v>
      </c>
      <c r="H8" s="128"/>
    </row>
    <row r="9" ht="15">
      <c r="G9" s="11" t="s">
        <v>1461</v>
      </c>
    </row>
    <row r="10" spans="7:8" ht="15" customHeight="1">
      <c r="G10" s="199" t="s">
        <v>113</v>
      </c>
      <c r="H10" s="199"/>
    </row>
    <row r="11" spans="7:8" ht="9" customHeight="1">
      <c r="G11" s="287"/>
      <c r="H11" s="287"/>
    </row>
    <row r="12" spans="7:8" ht="15">
      <c r="G12" s="11" t="s">
        <v>1354</v>
      </c>
      <c r="H12" s="128"/>
    </row>
    <row r="13" ht="14.25" customHeight="1">
      <c r="G13" s="11" t="s">
        <v>1461</v>
      </c>
    </row>
    <row r="14" spans="7:8" ht="13.5" customHeight="1">
      <c r="G14" s="199" t="s">
        <v>1203</v>
      </c>
      <c r="H14" s="199"/>
    </row>
    <row r="15" spans="7:8" ht="13.5" customHeight="1">
      <c r="G15" s="199"/>
      <c r="H15" s="199"/>
    </row>
    <row r="16" spans="1:8" ht="21" customHeight="1">
      <c r="A16" s="463" t="s">
        <v>1423</v>
      </c>
      <c r="B16" s="464"/>
      <c r="C16" s="464"/>
      <c r="D16" s="464"/>
      <c r="E16" s="464"/>
      <c r="F16" s="464"/>
      <c r="G16" s="464"/>
      <c r="H16" s="464"/>
    </row>
    <row r="17" spans="1:8" ht="12.75" customHeight="1">
      <c r="A17" s="463" t="s">
        <v>1207</v>
      </c>
      <c r="B17" s="464"/>
      <c r="C17" s="464"/>
      <c r="D17" s="464"/>
      <c r="E17" s="464"/>
      <c r="F17" s="464"/>
      <c r="G17" s="464"/>
      <c r="H17" s="464"/>
    </row>
    <row r="18" spans="1:8" ht="15" customHeight="1">
      <c r="A18" s="465"/>
      <c r="B18" s="465"/>
      <c r="C18" s="465"/>
      <c r="D18" s="465"/>
      <c r="E18" s="465"/>
      <c r="F18" s="465"/>
      <c r="G18" s="465"/>
      <c r="H18" s="465"/>
    </row>
    <row r="19" spans="1:8" ht="0" customHeight="1" hidden="1">
      <c r="A19" s="461"/>
      <c r="B19" s="461"/>
      <c r="C19" s="461"/>
      <c r="D19" s="461"/>
      <c r="E19" s="461"/>
      <c r="F19" s="461"/>
      <c r="G19" s="461"/>
      <c r="H19" s="461"/>
    </row>
    <row r="20" spans="1:8" ht="15.75" hidden="1">
      <c r="A20" s="462"/>
      <c r="B20" s="462"/>
      <c r="C20" s="462"/>
      <c r="D20" s="462"/>
      <c r="E20" s="462"/>
      <c r="F20" s="462"/>
      <c r="G20" s="462"/>
      <c r="H20" s="46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1462</v>
      </c>
    </row>
    <row r="22" spans="1:21" s="15" customFormat="1" ht="12" customHeight="1">
      <c r="A22" s="466" t="s">
        <v>1463</v>
      </c>
      <c r="B22" s="468" t="s">
        <v>374</v>
      </c>
      <c r="C22" s="469"/>
      <c r="D22" s="469"/>
      <c r="E22" s="470"/>
      <c r="F22" s="471" t="s">
        <v>1464</v>
      </c>
      <c r="G22" s="473" t="s">
        <v>1465</v>
      </c>
      <c r="H22" s="47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67"/>
      <c r="B23" s="215" t="s">
        <v>1324</v>
      </c>
      <c r="C23" s="215" t="s">
        <v>1325</v>
      </c>
      <c r="D23" s="215" t="s">
        <v>1326</v>
      </c>
      <c r="E23" s="215" t="s">
        <v>1327</v>
      </c>
      <c r="F23" s="472"/>
      <c r="G23" s="216" t="s">
        <v>373</v>
      </c>
      <c r="H23" s="217" t="s">
        <v>1042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69</v>
      </c>
      <c r="B24" s="16"/>
      <c r="C24" s="16"/>
      <c r="D24" s="16"/>
      <c r="E24" s="16"/>
      <c r="F24" s="2">
        <f>F25+F87+F92+F129+F181+F257+F266+F369+F414+F476+F579+F592+F601+F606</f>
        <v>3780633.4000000004</v>
      </c>
      <c r="G24" s="2">
        <f>G25+G87+G92+G129+G181+G257+G266+G369+G414+G476+G579+G592+G601+G606</f>
        <v>3157533.6</v>
      </c>
      <c r="H24" s="2">
        <f>H25+H87+H92+H129+H181+H257+H266+H369+H414+H476+H579</f>
        <v>623099.8</v>
      </c>
      <c r="I24" s="231">
        <v>3464482</v>
      </c>
      <c r="J24" s="143">
        <f>I24-F24</f>
        <v>-316151.4000000004</v>
      </c>
      <c r="K24" s="144">
        <v>3691286.4</v>
      </c>
      <c r="L24" s="144">
        <f>F24-K24</f>
        <v>89347.00000000047</v>
      </c>
    </row>
    <row r="25" spans="1:9" ht="25.5">
      <c r="A25" s="219" t="s">
        <v>581</v>
      </c>
      <c r="B25" s="220" t="s">
        <v>1328</v>
      </c>
      <c r="C25" s="220"/>
      <c r="D25" s="22"/>
      <c r="E25" s="22"/>
      <c r="F25" s="221">
        <f>F26+F30+F35+F42+F45+F52+F58+F62+F66+F71+F55</f>
        <v>407850.2</v>
      </c>
      <c r="G25" s="221">
        <f>G26+G30+G35+G42+G45+G52+G58+G62+G66+G71+G55</f>
        <v>399061.2</v>
      </c>
      <c r="H25" s="221">
        <f>H26+H30+H35+H42+H45+H52+H58+H62+H66+H71</f>
        <v>8789</v>
      </c>
      <c r="I25" s="291"/>
    </row>
    <row r="26" spans="1:8" ht="48">
      <c r="A26" s="41" t="s">
        <v>145</v>
      </c>
      <c r="B26" s="22" t="s">
        <v>1328</v>
      </c>
      <c r="C26" s="19" t="s">
        <v>611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949</v>
      </c>
      <c r="B27" s="19" t="s">
        <v>1328</v>
      </c>
      <c r="C27" s="19" t="s">
        <v>611</v>
      </c>
      <c r="D27" s="22" t="s">
        <v>950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1459</v>
      </c>
      <c r="B28" s="19" t="s">
        <v>1328</v>
      </c>
      <c r="C28" s="19" t="s">
        <v>611</v>
      </c>
      <c r="D28" s="22" t="s">
        <v>301</v>
      </c>
      <c r="E28" s="19" t="s">
        <v>243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302</v>
      </c>
      <c r="B29" s="19" t="s">
        <v>1328</v>
      </c>
      <c r="C29" s="19" t="s">
        <v>611</v>
      </c>
      <c r="D29" s="22" t="s">
        <v>301</v>
      </c>
      <c r="E29" s="19" t="s">
        <v>303</v>
      </c>
      <c r="F29" s="222">
        <v>1783.8</v>
      </c>
      <c r="G29" s="20">
        <f>F29-H29</f>
        <v>1783.8</v>
      </c>
      <c r="H29" s="222"/>
    </row>
    <row r="30" spans="1:8" ht="48">
      <c r="A30" s="44" t="s">
        <v>304</v>
      </c>
      <c r="B30" s="22" t="s">
        <v>1328</v>
      </c>
      <c r="C30" s="22" t="s">
        <v>453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949</v>
      </c>
      <c r="B31" s="22" t="s">
        <v>1328</v>
      </c>
      <c r="C31" s="22" t="s">
        <v>453</v>
      </c>
      <c r="D31" s="22" t="s">
        <v>950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1276</v>
      </c>
      <c r="B32" s="22" t="s">
        <v>305</v>
      </c>
      <c r="C32" s="22" t="s">
        <v>453</v>
      </c>
      <c r="D32" s="22" t="s">
        <v>530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302</v>
      </c>
      <c r="B33" s="22" t="s">
        <v>1328</v>
      </c>
      <c r="C33" s="22" t="s">
        <v>453</v>
      </c>
      <c r="D33" s="22" t="s">
        <v>530</v>
      </c>
      <c r="E33" s="22" t="s">
        <v>303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51</v>
      </c>
      <c r="B34" s="22" t="s">
        <v>1328</v>
      </c>
      <c r="C34" s="22" t="s">
        <v>453</v>
      </c>
      <c r="D34" s="22" t="s">
        <v>1275</v>
      </c>
      <c r="E34" s="22" t="s">
        <v>50</v>
      </c>
      <c r="F34" s="23"/>
      <c r="G34" s="20">
        <f>F34-H34</f>
        <v>0</v>
      </c>
      <c r="H34" s="221"/>
    </row>
    <row r="35" spans="1:8" ht="48">
      <c r="A35" s="44" t="s">
        <v>205</v>
      </c>
      <c r="B35" s="22" t="s">
        <v>1328</v>
      </c>
      <c r="C35" s="22" t="s">
        <v>684</v>
      </c>
      <c r="D35" s="22"/>
      <c r="E35" s="22"/>
      <c r="F35" s="20">
        <f>F36+F39</f>
        <v>216045.4</v>
      </c>
      <c r="G35" s="20">
        <f>G36+G39</f>
        <v>207256.4</v>
      </c>
      <c r="H35" s="20">
        <f>H36</f>
        <v>8789</v>
      </c>
    </row>
    <row r="36" spans="1:8" ht="24">
      <c r="A36" s="43" t="s">
        <v>1210</v>
      </c>
      <c r="B36" s="22" t="s">
        <v>1328</v>
      </c>
      <c r="C36" s="22" t="s">
        <v>684</v>
      </c>
      <c r="D36" s="22" t="s">
        <v>950</v>
      </c>
      <c r="E36" s="22"/>
      <c r="F36" s="20">
        <f>F37</f>
        <v>216045.4</v>
      </c>
      <c r="G36" s="20">
        <f>G37</f>
        <v>207256.4</v>
      </c>
      <c r="H36" s="20">
        <f>H37</f>
        <v>8789</v>
      </c>
    </row>
    <row r="37" spans="1:8" ht="24">
      <c r="A37" s="26" t="s">
        <v>1276</v>
      </c>
      <c r="B37" s="25" t="s">
        <v>1328</v>
      </c>
      <c r="C37" s="22" t="s">
        <v>684</v>
      </c>
      <c r="D37" s="22" t="s">
        <v>530</v>
      </c>
      <c r="E37" s="25" t="s">
        <v>243</v>
      </c>
      <c r="F37" s="27">
        <f>F38</f>
        <v>216045.4</v>
      </c>
      <c r="G37" s="20">
        <f>F37-H37</f>
        <v>207256.4</v>
      </c>
      <c r="H37" s="27">
        <f>H38</f>
        <v>8789</v>
      </c>
    </row>
    <row r="38" spans="1:8" ht="24">
      <c r="A38" s="21" t="s">
        <v>302</v>
      </c>
      <c r="B38" s="25" t="s">
        <v>1328</v>
      </c>
      <c r="C38" s="22" t="s">
        <v>684</v>
      </c>
      <c r="D38" s="22" t="s">
        <v>530</v>
      </c>
      <c r="E38" s="22" t="s">
        <v>303</v>
      </c>
      <c r="F38" s="23">
        <f>212931+450+1374.5-0.1+1350-60</f>
        <v>216045.4</v>
      </c>
      <c r="G38" s="20">
        <f>F38-H38</f>
        <v>207256.4</v>
      </c>
      <c r="H38" s="23">
        <f>2708+1672+3648+761</f>
        <v>8789</v>
      </c>
    </row>
    <row r="39" spans="1:8" ht="24.75" hidden="1">
      <c r="A39" s="46" t="s">
        <v>206</v>
      </c>
      <c r="B39" s="25" t="s">
        <v>1328</v>
      </c>
      <c r="C39" s="25" t="s">
        <v>684</v>
      </c>
      <c r="D39" s="22" t="s">
        <v>67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687</v>
      </c>
      <c r="B40" s="25" t="s">
        <v>1328</v>
      </c>
      <c r="C40" s="25" t="s">
        <v>684</v>
      </c>
      <c r="D40" s="22" t="s">
        <v>688</v>
      </c>
      <c r="E40" s="22" t="s">
        <v>243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689</v>
      </c>
      <c r="B41" s="25" t="s">
        <v>1328</v>
      </c>
      <c r="C41" s="25" t="s">
        <v>684</v>
      </c>
      <c r="D41" s="22" t="s">
        <v>688</v>
      </c>
      <c r="E41" s="22" t="s">
        <v>303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836</v>
      </c>
      <c r="B42" s="25" t="s">
        <v>1328</v>
      </c>
      <c r="C42" s="22" t="s">
        <v>448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456</v>
      </c>
      <c r="B43" s="25" t="s">
        <v>1328</v>
      </c>
      <c r="C43" s="22" t="s">
        <v>448</v>
      </c>
      <c r="D43" s="22" t="s">
        <v>1360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689</v>
      </c>
      <c r="B44" s="25" t="s">
        <v>1328</v>
      </c>
      <c r="C44" s="22" t="s">
        <v>448</v>
      </c>
      <c r="D44" s="22" t="s">
        <v>1360</v>
      </c>
      <c r="E44" s="22" t="s">
        <v>303</v>
      </c>
      <c r="F44" s="23"/>
      <c r="G44" s="20">
        <f>F44-H44</f>
        <v>0</v>
      </c>
      <c r="H44" s="232"/>
    </row>
    <row r="45" spans="1:8" ht="48">
      <c r="A45" s="44" t="s">
        <v>221</v>
      </c>
      <c r="B45" s="25" t="s">
        <v>1328</v>
      </c>
      <c r="C45" s="22" t="s">
        <v>447</v>
      </c>
      <c r="D45" s="22"/>
      <c r="E45" s="22"/>
      <c r="F45" s="20">
        <f>F46</f>
        <v>15639</v>
      </c>
      <c r="G45" s="20">
        <f>G46</f>
        <v>15639</v>
      </c>
      <c r="H45" s="20">
        <f>H46</f>
        <v>0</v>
      </c>
    </row>
    <row r="46" spans="1:8" ht="24">
      <c r="A46" s="26" t="s">
        <v>1276</v>
      </c>
      <c r="B46" s="25" t="s">
        <v>1328</v>
      </c>
      <c r="C46" s="22" t="s">
        <v>447</v>
      </c>
      <c r="D46" s="22" t="s">
        <v>530</v>
      </c>
      <c r="E46" s="25" t="s">
        <v>243</v>
      </c>
      <c r="F46" s="20">
        <f>SUM(F47:F48)</f>
        <v>15639</v>
      </c>
      <c r="G46" s="20">
        <f>SUM(G47:G48)</f>
        <v>15639</v>
      </c>
      <c r="H46" s="20">
        <f>SUM(H47:H48)</f>
        <v>0</v>
      </c>
    </row>
    <row r="47" spans="1:8" ht="24">
      <c r="A47" s="21" t="s">
        <v>302</v>
      </c>
      <c r="B47" s="25" t="s">
        <v>1328</v>
      </c>
      <c r="C47" s="22" t="s">
        <v>447</v>
      </c>
      <c r="D47" s="22" t="s">
        <v>530</v>
      </c>
      <c r="E47" s="22" t="s">
        <v>303</v>
      </c>
      <c r="F47" s="23">
        <f>15579+60</f>
        <v>15639</v>
      </c>
      <c r="G47" s="20">
        <f>F47-H47</f>
        <v>15639</v>
      </c>
      <c r="H47" s="23"/>
    </row>
    <row r="48" spans="1:8" ht="24.75" hidden="1">
      <c r="A48" s="292" t="s">
        <v>488</v>
      </c>
      <c r="B48" s="293" t="s">
        <v>1328</v>
      </c>
      <c r="C48" s="294" t="s">
        <v>447</v>
      </c>
      <c r="D48" s="294" t="s">
        <v>1275</v>
      </c>
      <c r="E48" s="294" t="s">
        <v>489</v>
      </c>
      <c r="F48" s="23"/>
      <c r="G48" s="20">
        <f>F48-H48</f>
        <v>0</v>
      </c>
      <c r="H48" s="23"/>
    </row>
    <row r="49" spans="1:8" ht="24" hidden="1">
      <c r="A49" s="45" t="s">
        <v>1043</v>
      </c>
      <c r="B49" s="25" t="s">
        <v>1328</v>
      </c>
      <c r="C49" s="22" t="s">
        <v>451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1044</v>
      </c>
      <c r="B50" s="25" t="s">
        <v>1328</v>
      </c>
      <c r="C50" s="22" t="s">
        <v>451</v>
      </c>
      <c r="D50" s="22" t="s">
        <v>1045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1247</v>
      </c>
      <c r="B51" s="25" t="s">
        <v>1328</v>
      </c>
      <c r="C51" s="22" t="s">
        <v>451</v>
      </c>
      <c r="D51" s="22" t="s">
        <v>1045</v>
      </c>
      <c r="E51" s="22" t="s">
        <v>1046</v>
      </c>
      <c r="F51" s="23"/>
      <c r="G51" s="20">
        <f>F51-H51</f>
        <v>0</v>
      </c>
      <c r="H51" s="23"/>
    </row>
    <row r="52" spans="1:8" ht="24" hidden="1">
      <c r="A52" s="45" t="s">
        <v>1043</v>
      </c>
      <c r="B52" s="25" t="s">
        <v>1328</v>
      </c>
      <c r="C52" s="22" t="s">
        <v>451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1276</v>
      </c>
      <c r="B53" s="25" t="s">
        <v>1328</v>
      </c>
      <c r="C53" s="22" t="s">
        <v>451</v>
      </c>
      <c r="D53" s="22" t="s">
        <v>530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689</v>
      </c>
      <c r="B54" s="25" t="s">
        <v>1328</v>
      </c>
      <c r="C54" s="22" t="s">
        <v>451</v>
      </c>
      <c r="D54" s="22" t="s">
        <v>530</v>
      </c>
      <c r="E54" s="22" t="s">
        <v>303</v>
      </c>
      <c r="F54" s="23"/>
      <c r="G54" s="20">
        <f>F54-H54</f>
        <v>0</v>
      </c>
      <c r="H54" s="23"/>
    </row>
    <row r="55" spans="1:8" ht="24" hidden="1">
      <c r="A55" s="45" t="s">
        <v>258</v>
      </c>
      <c r="B55" s="25" t="s">
        <v>1328</v>
      </c>
      <c r="C55" s="22" t="s">
        <v>937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259</v>
      </c>
      <c r="B56" s="25" t="s">
        <v>1328</v>
      </c>
      <c r="C56" s="22" t="s">
        <v>937</v>
      </c>
      <c r="D56" s="22" t="s">
        <v>260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261</v>
      </c>
      <c r="B57" s="25" t="s">
        <v>1328</v>
      </c>
      <c r="C57" s="22" t="s">
        <v>937</v>
      </c>
      <c r="D57" s="22" t="s">
        <v>260</v>
      </c>
      <c r="E57" s="22" t="s">
        <v>262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1305</v>
      </c>
      <c r="B58" s="25" t="s">
        <v>1328</v>
      </c>
      <c r="C58" s="22" t="s">
        <v>480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475</v>
      </c>
      <c r="B59" s="25" t="s">
        <v>1328</v>
      </c>
      <c r="C59" s="25" t="s">
        <v>480</v>
      </c>
      <c r="D59" s="25" t="s">
        <v>1188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1361</v>
      </c>
      <c r="B60" s="25" t="s">
        <v>1328</v>
      </c>
      <c r="C60" s="25" t="s">
        <v>480</v>
      </c>
      <c r="D60" s="25" t="s">
        <v>586</v>
      </c>
      <c r="E60" s="25" t="s">
        <v>243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587</v>
      </c>
      <c r="B61" s="25" t="s">
        <v>1328</v>
      </c>
      <c r="C61" s="25" t="s">
        <v>480</v>
      </c>
      <c r="D61" s="25" t="s">
        <v>586</v>
      </c>
      <c r="E61" s="25" t="s">
        <v>588</v>
      </c>
      <c r="F61" s="28"/>
      <c r="G61" s="20">
        <f>F61-H61</f>
        <v>0</v>
      </c>
      <c r="H61" s="28"/>
    </row>
    <row r="62" spans="1:8" ht="15">
      <c r="A62" s="145" t="s">
        <v>379</v>
      </c>
      <c r="B62" s="25" t="s">
        <v>1328</v>
      </c>
      <c r="C62" s="25" t="s">
        <v>480</v>
      </c>
      <c r="D62" s="12"/>
      <c r="E62" s="25"/>
      <c r="F62" s="27">
        <f>F64</f>
        <v>6677.7</v>
      </c>
      <c r="G62" s="27">
        <f>G64</f>
        <v>6677.7</v>
      </c>
      <c r="H62" s="27">
        <f>H64</f>
        <v>0</v>
      </c>
    </row>
    <row r="63" spans="1:8" ht="24">
      <c r="A63" s="49" t="s">
        <v>379</v>
      </c>
      <c r="B63" s="25" t="s">
        <v>1328</v>
      </c>
      <c r="C63" s="25" t="s">
        <v>480</v>
      </c>
      <c r="D63" s="25" t="s">
        <v>1189</v>
      </c>
      <c r="E63" s="25"/>
      <c r="F63" s="27">
        <f>F64</f>
        <v>6677.7</v>
      </c>
      <c r="G63" s="20">
        <f>F63-H63</f>
        <v>6677.7</v>
      </c>
      <c r="H63" s="27"/>
    </row>
    <row r="64" spans="1:8" ht="24">
      <c r="A64" s="26" t="s">
        <v>589</v>
      </c>
      <c r="B64" s="25" t="s">
        <v>1328</v>
      </c>
      <c r="C64" s="25" t="s">
        <v>480</v>
      </c>
      <c r="D64" s="25" t="s">
        <v>590</v>
      </c>
      <c r="E64" s="25" t="s">
        <v>243</v>
      </c>
      <c r="F64" s="27">
        <f>F65</f>
        <v>6677.7</v>
      </c>
      <c r="G64" s="20">
        <f>F64-H64</f>
        <v>6677.7</v>
      </c>
      <c r="H64" s="28"/>
    </row>
    <row r="65" spans="1:8" ht="24">
      <c r="A65" s="21" t="s">
        <v>587</v>
      </c>
      <c r="B65" s="25" t="s">
        <v>1328</v>
      </c>
      <c r="C65" s="25" t="s">
        <v>480</v>
      </c>
      <c r="D65" s="25" t="s">
        <v>590</v>
      </c>
      <c r="E65" s="25" t="s">
        <v>588</v>
      </c>
      <c r="F65" s="28">
        <v>6677.7</v>
      </c>
      <c r="G65" s="20">
        <f>F65-H65</f>
        <v>6677.7</v>
      </c>
      <c r="H65" s="28"/>
    </row>
    <row r="66" spans="1:8" ht="24" hidden="1">
      <c r="A66" s="45" t="s">
        <v>628</v>
      </c>
      <c r="B66" s="25" t="s">
        <v>1328</v>
      </c>
      <c r="C66" s="25" t="s">
        <v>41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1210</v>
      </c>
      <c r="B67" s="25" t="s">
        <v>1328</v>
      </c>
      <c r="C67" s="22" t="s">
        <v>41</v>
      </c>
      <c r="D67" s="22" t="s">
        <v>591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1146</v>
      </c>
      <c r="B68" s="25" t="s">
        <v>1328</v>
      </c>
      <c r="C68" s="22" t="s">
        <v>41</v>
      </c>
      <c r="D68" s="22" t="s">
        <v>66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403</v>
      </c>
      <c r="B69" s="25" t="s">
        <v>1328</v>
      </c>
      <c r="C69" s="22" t="s">
        <v>41</v>
      </c>
      <c r="D69" s="22" t="s">
        <v>1147</v>
      </c>
      <c r="E69" s="22" t="s">
        <v>243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1148</v>
      </c>
      <c r="B70" s="25" t="s">
        <v>1328</v>
      </c>
      <c r="C70" s="22" t="s">
        <v>41</v>
      </c>
      <c r="D70" s="22" t="s">
        <v>1147</v>
      </c>
      <c r="E70" s="25" t="s">
        <v>712</v>
      </c>
      <c r="F70" s="28">
        <v>0</v>
      </c>
      <c r="G70" s="20"/>
      <c r="H70" s="28">
        <v>0</v>
      </c>
    </row>
    <row r="71" spans="1:8" ht="24">
      <c r="A71" s="44" t="s">
        <v>1460</v>
      </c>
      <c r="B71" s="25" t="s">
        <v>1328</v>
      </c>
      <c r="C71" s="25" t="s">
        <v>41</v>
      </c>
      <c r="D71" s="25"/>
      <c r="E71" s="25"/>
      <c r="F71" s="27">
        <f>F72+F74+F76+F79</f>
        <v>158048.1</v>
      </c>
      <c r="G71" s="27">
        <f>G72+G74+G76+G79</f>
        <v>158048.1</v>
      </c>
      <c r="H71" s="27">
        <f>H72+H74+H76+H79</f>
        <v>0</v>
      </c>
    </row>
    <row r="72" spans="1:8" ht="36" hidden="1">
      <c r="A72" s="44" t="s">
        <v>222</v>
      </c>
      <c r="B72" s="25" t="s">
        <v>1328</v>
      </c>
      <c r="C72" s="25" t="s">
        <v>41</v>
      </c>
      <c r="D72" s="22" t="s">
        <v>223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689</v>
      </c>
      <c r="B73" s="25" t="s">
        <v>1328</v>
      </c>
      <c r="C73" s="25" t="s">
        <v>41</v>
      </c>
      <c r="D73" s="22" t="s">
        <v>223</v>
      </c>
      <c r="E73" s="25" t="s">
        <v>303</v>
      </c>
      <c r="F73" s="28"/>
      <c r="G73" s="20">
        <f t="shared" si="6"/>
        <v>0</v>
      </c>
      <c r="H73" s="28"/>
    </row>
    <row r="74" spans="1:8" ht="24">
      <c r="A74" s="43" t="s">
        <v>1276</v>
      </c>
      <c r="B74" s="25" t="s">
        <v>1328</v>
      </c>
      <c r="C74" s="25" t="s">
        <v>41</v>
      </c>
      <c r="D74" s="22" t="s">
        <v>530</v>
      </c>
      <c r="E74" s="25"/>
      <c r="F74" s="27">
        <f>F75</f>
        <v>15149.4</v>
      </c>
      <c r="G74" s="20">
        <f t="shared" si="6"/>
        <v>15149.4</v>
      </c>
      <c r="H74" s="27">
        <f>SUM(H75:H76)</f>
        <v>0</v>
      </c>
    </row>
    <row r="75" spans="1:8" ht="24">
      <c r="A75" s="26" t="s">
        <v>302</v>
      </c>
      <c r="B75" s="25" t="s">
        <v>1328</v>
      </c>
      <c r="C75" s="25" t="s">
        <v>41</v>
      </c>
      <c r="D75" s="22" t="s">
        <v>530</v>
      </c>
      <c r="E75" s="25" t="s">
        <v>303</v>
      </c>
      <c r="F75" s="28">
        <f>16086.4-1037+100</f>
        <v>15149.4</v>
      </c>
      <c r="G75" s="20">
        <f t="shared" si="6"/>
        <v>15149.4</v>
      </c>
      <c r="H75" s="27"/>
    </row>
    <row r="76" spans="1:8" ht="48">
      <c r="A76" s="49" t="s">
        <v>949</v>
      </c>
      <c r="B76" s="25" t="s">
        <v>1328</v>
      </c>
      <c r="C76" s="25" t="s">
        <v>41</v>
      </c>
      <c r="D76" s="22" t="s">
        <v>950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403</v>
      </c>
      <c r="B77" s="25" t="s">
        <v>1328</v>
      </c>
      <c r="C77" s="25" t="s">
        <v>41</v>
      </c>
      <c r="D77" s="25" t="s">
        <v>713</v>
      </c>
      <c r="E77" s="25" t="s">
        <v>243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1148</v>
      </c>
      <c r="B78" s="25" t="s">
        <v>1328</v>
      </c>
      <c r="C78" s="25" t="s">
        <v>41</v>
      </c>
      <c r="D78" s="25" t="s">
        <v>713</v>
      </c>
      <c r="E78" s="25" t="s">
        <v>712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911</v>
      </c>
      <c r="B79" s="25" t="s">
        <v>1328</v>
      </c>
      <c r="C79" s="25" t="s">
        <v>41</v>
      </c>
      <c r="D79" s="25" t="s">
        <v>912</v>
      </c>
      <c r="E79" s="25"/>
      <c r="F79" s="27">
        <f>F80+F83</f>
        <v>130072.1</v>
      </c>
      <c r="G79" s="27">
        <f>G80+G83</f>
        <v>130072.1</v>
      </c>
      <c r="H79" s="27">
        <f>SUM(H83:H85)</f>
        <v>0</v>
      </c>
    </row>
    <row r="80" spans="1:8" ht="36">
      <c r="A80" s="24" t="s">
        <v>207</v>
      </c>
      <c r="B80" s="25" t="s">
        <v>1328</v>
      </c>
      <c r="C80" s="25" t="s">
        <v>41</v>
      </c>
      <c r="D80" s="25" t="s">
        <v>208</v>
      </c>
      <c r="E80" s="25" t="s">
        <v>243</v>
      </c>
      <c r="F80" s="27">
        <f>F81+F82</f>
        <v>50</v>
      </c>
      <c r="G80" s="20">
        <f aca="true" t="shared" si="7" ref="G80:G86">F80-H80</f>
        <v>50</v>
      </c>
      <c r="H80" s="27"/>
    </row>
    <row r="81" spans="1:8" ht="24.75" hidden="1">
      <c r="A81" s="26" t="s">
        <v>598</v>
      </c>
      <c r="B81" s="25" t="s">
        <v>1328</v>
      </c>
      <c r="C81" s="25" t="s">
        <v>41</v>
      </c>
      <c r="D81" s="25" t="s">
        <v>208</v>
      </c>
      <c r="E81" s="25" t="s">
        <v>599</v>
      </c>
      <c r="F81" s="28">
        <v>0</v>
      </c>
      <c r="G81" s="20">
        <f t="shared" si="7"/>
        <v>0</v>
      </c>
      <c r="H81" s="27"/>
    </row>
    <row r="82" spans="1:8" ht="24">
      <c r="A82" s="21" t="s">
        <v>302</v>
      </c>
      <c r="B82" s="25" t="s">
        <v>1328</v>
      </c>
      <c r="C82" s="25" t="s">
        <v>41</v>
      </c>
      <c r="D82" s="25" t="s">
        <v>208</v>
      </c>
      <c r="E82" s="25" t="s">
        <v>303</v>
      </c>
      <c r="F82" s="28">
        <v>50</v>
      </c>
      <c r="G82" s="20">
        <f t="shared" si="7"/>
        <v>50</v>
      </c>
      <c r="H82" s="27"/>
    </row>
    <row r="83" spans="1:8" ht="24">
      <c r="A83" s="21" t="s">
        <v>756</v>
      </c>
      <c r="B83" s="25" t="s">
        <v>1328</v>
      </c>
      <c r="C83" s="25" t="s">
        <v>41</v>
      </c>
      <c r="D83" s="25" t="s">
        <v>714</v>
      </c>
      <c r="E83" s="25" t="s">
        <v>243</v>
      </c>
      <c r="F83" s="27">
        <f>F84+F85+F86</f>
        <v>130022.1</v>
      </c>
      <c r="G83" s="20">
        <f t="shared" si="7"/>
        <v>130022.1</v>
      </c>
      <c r="H83" s="28"/>
    </row>
    <row r="84" spans="1:8" ht="24">
      <c r="A84" s="26" t="s">
        <v>598</v>
      </c>
      <c r="B84" s="25" t="s">
        <v>1328</v>
      </c>
      <c r="C84" s="25" t="s">
        <v>41</v>
      </c>
      <c r="D84" s="25" t="s">
        <v>714</v>
      </c>
      <c r="E84" s="25" t="s">
        <v>599</v>
      </c>
      <c r="F84" s="28">
        <v>2138.2</v>
      </c>
      <c r="G84" s="20">
        <f t="shared" si="7"/>
        <v>2138.2</v>
      </c>
      <c r="H84" s="28"/>
    </row>
    <row r="85" spans="1:8" ht="24">
      <c r="A85" s="21" t="s">
        <v>302</v>
      </c>
      <c r="B85" s="25" t="s">
        <v>1328</v>
      </c>
      <c r="C85" s="25" t="s">
        <v>41</v>
      </c>
      <c r="D85" s="25" t="s">
        <v>714</v>
      </c>
      <c r="E85" s="25" t="s">
        <v>303</v>
      </c>
      <c r="F85" s="28">
        <f>49297.8+1000+69048.1+8538</f>
        <v>127883.90000000001</v>
      </c>
      <c r="G85" s="20">
        <f t="shared" si="7"/>
        <v>127883.90000000001</v>
      </c>
      <c r="H85" s="28"/>
    </row>
    <row r="86" spans="1:8" ht="36" hidden="1">
      <c r="A86" s="21" t="s">
        <v>485</v>
      </c>
      <c r="B86" s="25" t="s">
        <v>1328</v>
      </c>
      <c r="C86" s="25" t="s">
        <v>65</v>
      </c>
      <c r="D86" s="25" t="s">
        <v>714</v>
      </c>
      <c r="E86" s="25" t="s">
        <v>303</v>
      </c>
      <c r="F86" s="28">
        <v>0</v>
      </c>
      <c r="G86" s="20">
        <f t="shared" si="7"/>
        <v>0</v>
      </c>
      <c r="H86" s="28"/>
    </row>
    <row r="87" spans="1:8" ht="15.75">
      <c r="A87" s="29" t="s">
        <v>1058</v>
      </c>
      <c r="B87" s="30" t="s">
        <v>611</v>
      </c>
      <c r="C87" s="25"/>
      <c r="D87" s="25"/>
      <c r="E87" s="25"/>
      <c r="F87" s="146">
        <f aca="true" t="shared" si="8" ref="F87:H89">F88</f>
        <v>205</v>
      </c>
      <c r="G87" s="146">
        <f t="shared" si="8"/>
        <v>205</v>
      </c>
      <c r="H87" s="27">
        <f t="shared" si="8"/>
        <v>0</v>
      </c>
    </row>
    <row r="88" spans="1:8" ht="24">
      <c r="A88" s="44" t="s">
        <v>715</v>
      </c>
      <c r="B88" s="25" t="s">
        <v>611</v>
      </c>
      <c r="C88" s="25" t="s">
        <v>684</v>
      </c>
      <c r="D88" s="25"/>
      <c r="E88" s="25"/>
      <c r="F88" s="27">
        <f t="shared" si="8"/>
        <v>205</v>
      </c>
      <c r="G88" s="27">
        <f t="shared" si="8"/>
        <v>205</v>
      </c>
      <c r="H88" s="27">
        <f t="shared" si="8"/>
        <v>0</v>
      </c>
    </row>
    <row r="89" spans="1:8" ht="24">
      <c r="A89" s="43" t="s">
        <v>1059</v>
      </c>
      <c r="B89" s="25" t="s">
        <v>611</v>
      </c>
      <c r="C89" s="25" t="s">
        <v>684</v>
      </c>
      <c r="D89" s="25" t="s">
        <v>1060</v>
      </c>
      <c r="E89" s="25"/>
      <c r="F89" s="27">
        <f t="shared" si="8"/>
        <v>205</v>
      </c>
      <c r="G89" s="27">
        <f t="shared" si="8"/>
        <v>205</v>
      </c>
      <c r="H89" s="27">
        <f t="shared" si="8"/>
        <v>0</v>
      </c>
    </row>
    <row r="90" spans="1:8" ht="24">
      <c r="A90" s="21" t="s">
        <v>842</v>
      </c>
      <c r="B90" s="25" t="s">
        <v>611</v>
      </c>
      <c r="C90" s="25" t="s">
        <v>684</v>
      </c>
      <c r="D90" s="25" t="s">
        <v>716</v>
      </c>
      <c r="E90" s="25" t="s">
        <v>243</v>
      </c>
      <c r="F90" s="27">
        <f>F91</f>
        <v>205</v>
      </c>
      <c r="G90" s="20">
        <f>F90-H90</f>
        <v>205</v>
      </c>
      <c r="H90" s="28"/>
    </row>
    <row r="91" spans="1:8" ht="24">
      <c r="A91" s="21" t="s">
        <v>302</v>
      </c>
      <c r="B91" s="25" t="s">
        <v>611</v>
      </c>
      <c r="C91" s="25" t="s">
        <v>684</v>
      </c>
      <c r="D91" s="25" t="s">
        <v>716</v>
      </c>
      <c r="E91" s="25" t="s">
        <v>303</v>
      </c>
      <c r="F91" s="28">
        <v>205</v>
      </c>
      <c r="G91" s="20">
        <f>F91-H91</f>
        <v>205</v>
      </c>
      <c r="H91" s="28"/>
    </row>
    <row r="92" spans="1:8" ht="38.25">
      <c r="A92" s="29" t="s">
        <v>442</v>
      </c>
      <c r="B92" s="30" t="s">
        <v>453</v>
      </c>
      <c r="C92" s="25"/>
      <c r="D92" s="25"/>
      <c r="E92" s="25"/>
      <c r="F92" s="31">
        <f>F93+F108+F115+F119</f>
        <v>9146.3</v>
      </c>
      <c r="G92" s="31">
        <f>G93+G108+G115+G119</f>
        <v>9146.3</v>
      </c>
      <c r="H92" s="31">
        <f>H93+H108+H115+H119</f>
        <v>0</v>
      </c>
    </row>
    <row r="93" spans="1:8" ht="15">
      <c r="A93" s="44" t="s">
        <v>449</v>
      </c>
      <c r="B93" s="25" t="s">
        <v>453</v>
      </c>
      <c r="C93" s="25" t="s">
        <v>611</v>
      </c>
      <c r="D93" s="25"/>
      <c r="E93" s="25"/>
      <c r="F93" s="27">
        <f>F94</f>
        <v>5400.9</v>
      </c>
      <c r="G93" s="27">
        <f>G94</f>
        <v>5400.9</v>
      </c>
      <c r="H93" s="27">
        <f>H94</f>
        <v>0</v>
      </c>
    </row>
    <row r="94" spans="1:8" ht="24">
      <c r="A94" s="43" t="s">
        <v>376</v>
      </c>
      <c r="B94" s="25" t="s">
        <v>453</v>
      </c>
      <c r="C94" s="25" t="s">
        <v>611</v>
      </c>
      <c r="D94" s="25" t="s">
        <v>377</v>
      </c>
      <c r="E94" s="25"/>
      <c r="F94" s="27">
        <f>F95+F97+F100+F103+F105</f>
        <v>5400.9</v>
      </c>
      <c r="G94" s="27">
        <f>G95+G97+G100+G103+G105</f>
        <v>5400.9</v>
      </c>
      <c r="H94" s="27">
        <f>H95</f>
        <v>0</v>
      </c>
    </row>
    <row r="95" spans="1:8" ht="72">
      <c r="A95" s="21" t="s">
        <v>717</v>
      </c>
      <c r="B95" s="25" t="s">
        <v>453</v>
      </c>
      <c r="C95" s="25" t="s">
        <v>611</v>
      </c>
      <c r="D95" s="25" t="s">
        <v>718</v>
      </c>
      <c r="E95" s="25" t="s">
        <v>243</v>
      </c>
      <c r="F95" s="27">
        <f>F96</f>
        <v>168</v>
      </c>
      <c r="G95" s="20">
        <f>F95-H95</f>
        <v>168</v>
      </c>
      <c r="H95" s="27">
        <f>H96</f>
        <v>0</v>
      </c>
    </row>
    <row r="96" spans="1:8" ht="43.5" customHeight="1">
      <c r="A96" s="24" t="s">
        <v>720</v>
      </c>
      <c r="B96" s="25" t="s">
        <v>453</v>
      </c>
      <c r="C96" s="25" t="s">
        <v>611</v>
      </c>
      <c r="D96" s="25" t="s">
        <v>718</v>
      </c>
      <c r="E96" s="25" t="s">
        <v>247</v>
      </c>
      <c r="F96" s="28">
        <f>268-100</f>
        <v>168</v>
      </c>
      <c r="G96" s="20">
        <f>F96-H96</f>
        <v>168</v>
      </c>
      <c r="H96" s="28">
        <v>0</v>
      </c>
    </row>
    <row r="97" spans="1:8" ht="24">
      <c r="A97" s="24" t="s">
        <v>1084</v>
      </c>
      <c r="B97" s="25" t="s">
        <v>453</v>
      </c>
      <c r="C97" s="25" t="s">
        <v>611</v>
      </c>
      <c r="D97" s="25" t="s">
        <v>1085</v>
      </c>
      <c r="E97" s="25" t="s">
        <v>243</v>
      </c>
      <c r="F97" s="27">
        <f>F98+F99</f>
        <v>2388</v>
      </c>
      <c r="G97" s="20">
        <f>F97-H97</f>
        <v>2388</v>
      </c>
      <c r="H97" s="28"/>
    </row>
    <row r="98" spans="1:8" ht="36">
      <c r="A98" s="24" t="s">
        <v>742</v>
      </c>
      <c r="B98" s="25" t="s">
        <v>453</v>
      </c>
      <c r="C98" s="25" t="s">
        <v>611</v>
      </c>
      <c r="D98" s="25" t="s">
        <v>1085</v>
      </c>
      <c r="E98" s="25" t="s">
        <v>247</v>
      </c>
      <c r="F98" s="28">
        <v>2388</v>
      </c>
      <c r="G98" s="20">
        <f>F98-H98</f>
        <v>2388</v>
      </c>
      <c r="H98" s="28"/>
    </row>
    <row r="99" spans="1:8" ht="15.75" hidden="1">
      <c r="A99" s="24"/>
      <c r="B99" s="25"/>
      <c r="C99" s="25"/>
      <c r="D99" s="25"/>
      <c r="E99" s="25"/>
      <c r="F99" s="28"/>
      <c r="G99" s="20"/>
      <c r="H99" s="28"/>
    </row>
    <row r="100" spans="1:8" ht="36">
      <c r="A100" s="24" t="s">
        <v>720</v>
      </c>
      <c r="B100" s="25" t="s">
        <v>453</v>
      </c>
      <c r="C100" s="25" t="s">
        <v>611</v>
      </c>
      <c r="D100" s="25" t="s">
        <v>743</v>
      </c>
      <c r="E100" s="25"/>
      <c r="F100" s="27">
        <f>F101+F102</f>
        <v>2664.9</v>
      </c>
      <c r="G100" s="20">
        <f aca="true" t="shared" si="9" ref="G100:G107">F100-H100</f>
        <v>2664.9</v>
      </c>
      <c r="H100" s="28"/>
    </row>
    <row r="101" spans="1:8" ht="36">
      <c r="A101" s="24" t="s">
        <v>742</v>
      </c>
      <c r="B101" s="25" t="s">
        <v>453</v>
      </c>
      <c r="C101" s="25" t="s">
        <v>611</v>
      </c>
      <c r="D101" s="25" t="s">
        <v>743</v>
      </c>
      <c r="E101" s="25" t="s">
        <v>247</v>
      </c>
      <c r="F101" s="28">
        <f>2299+365.9</f>
        <v>2664.9</v>
      </c>
      <c r="G101" s="20">
        <f t="shared" si="9"/>
        <v>2664.9</v>
      </c>
      <c r="H101" s="28"/>
    </row>
    <row r="102" spans="1:8" ht="15.75" hidden="1">
      <c r="A102" s="24"/>
      <c r="B102" s="25"/>
      <c r="C102" s="25"/>
      <c r="D102" s="25"/>
      <c r="E102" s="25"/>
      <c r="F102" s="28"/>
      <c r="G102" s="20">
        <f t="shared" si="9"/>
        <v>0</v>
      </c>
      <c r="H102" s="28"/>
    </row>
    <row r="103" spans="1:8" ht="24">
      <c r="A103" s="24" t="s">
        <v>233</v>
      </c>
      <c r="B103" s="25" t="s">
        <v>453</v>
      </c>
      <c r="C103" s="25" t="s">
        <v>611</v>
      </c>
      <c r="D103" s="25" t="s">
        <v>234</v>
      </c>
      <c r="E103" s="25"/>
      <c r="F103" s="27">
        <f>F104</f>
        <v>20</v>
      </c>
      <c r="G103" s="20">
        <f t="shared" si="9"/>
        <v>20</v>
      </c>
      <c r="H103" s="28"/>
    </row>
    <row r="104" spans="1:8" ht="36">
      <c r="A104" s="24" t="s">
        <v>742</v>
      </c>
      <c r="B104" s="25" t="s">
        <v>453</v>
      </c>
      <c r="C104" s="25" t="s">
        <v>611</v>
      </c>
      <c r="D104" s="25" t="s">
        <v>234</v>
      </c>
      <c r="E104" s="25" t="s">
        <v>247</v>
      </c>
      <c r="F104" s="28">
        <v>20</v>
      </c>
      <c r="G104" s="20">
        <f t="shared" si="9"/>
        <v>20</v>
      </c>
      <c r="H104" s="28"/>
    </row>
    <row r="105" spans="1:8" ht="36">
      <c r="A105" s="21" t="s">
        <v>630</v>
      </c>
      <c r="B105" s="25" t="s">
        <v>453</v>
      </c>
      <c r="C105" s="25" t="s">
        <v>611</v>
      </c>
      <c r="D105" s="25" t="s">
        <v>744</v>
      </c>
      <c r="E105" s="25"/>
      <c r="F105" s="27">
        <f>F107</f>
        <v>160</v>
      </c>
      <c r="G105" s="20">
        <f t="shared" si="9"/>
        <v>160</v>
      </c>
      <c r="H105" s="28"/>
    </row>
    <row r="106" spans="1:8" ht="24.75" hidden="1">
      <c r="A106" s="24" t="s">
        <v>204</v>
      </c>
      <c r="B106" s="25" t="s">
        <v>453</v>
      </c>
      <c r="C106" s="25" t="s">
        <v>611</v>
      </c>
      <c r="D106" s="25" t="s">
        <v>744</v>
      </c>
      <c r="E106" s="25" t="s">
        <v>243</v>
      </c>
      <c r="F106" s="27"/>
      <c r="G106" s="20">
        <f t="shared" si="9"/>
        <v>0</v>
      </c>
      <c r="H106" s="28"/>
    </row>
    <row r="107" spans="1:8" ht="24">
      <c r="A107" s="21" t="s">
        <v>337</v>
      </c>
      <c r="B107" s="25" t="s">
        <v>453</v>
      </c>
      <c r="C107" s="25" t="s">
        <v>611</v>
      </c>
      <c r="D107" s="25" t="s">
        <v>744</v>
      </c>
      <c r="E107" s="25" t="s">
        <v>246</v>
      </c>
      <c r="F107" s="28">
        <v>160</v>
      </c>
      <c r="G107" s="20">
        <f t="shared" si="9"/>
        <v>160</v>
      </c>
      <c r="H107" s="28"/>
    </row>
    <row r="108" spans="1:8" ht="48">
      <c r="A108" s="44" t="s">
        <v>633</v>
      </c>
      <c r="B108" s="25" t="s">
        <v>453</v>
      </c>
      <c r="C108" s="25" t="s">
        <v>452</v>
      </c>
      <c r="D108" s="25"/>
      <c r="E108" s="25"/>
      <c r="F108" s="27">
        <f>F109+F112</f>
        <v>2070.4</v>
      </c>
      <c r="G108" s="27">
        <f>G109+G112</f>
        <v>2070.4</v>
      </c>
      <c r="H108" s="27">
        <f>H109+H112</f>
        <v>0</v>
      </c>
    </row>
    <row r="109" spans="1:8" ht="36">
      <c r="A109" s="43" t="s">
        <v>814</v>
      </c>
      <c r="B109" s="25" t="s">
        <v>453</v>
      </c>
      <c r="C109" s="25" t="s">
        <v>452</v>
      </c>
      <c r="D109" s="25" t="s">
        <v>815</v>
      </c>
      <c r="E109" s="25"/>
      <c r="F109" s="27">
        <f>F110</f>
        <v>100</v>
      </c>
      <c r="G109" s="27">
        <f>G110</f>
        <v>100</v>
      </c>
      <c r="H109" s="27">
        <f>H110</f>
        <v>0</v>
      </c>
    </row>
    <row r="110" spans="1:8" ht="41.25" customHeight="1">
      <c r="A110" s="21" t="s">
        <v>987</v>
      </c>
      <c r="B110" s="25" t="s">
        <v>453</v>
      </c>
      <c r="C110" s="25" t="s">
        <v>452</v>
      </c>
      <c r="D110" s="25" t="s">
        <v>339</v>
      </c>
      <c r="E110" s="25" t="s">
        <v>243</v>
      </c>
      <c r="F110" s="27">
        <f>F111</f>
        <v>100</v>
      </c>
      <c r="G110" s="20">
        <f>F110-H110</f>
        <v>100</v>
      </c>
      <c r="H110" s="28"/>
    </row>
    <row r="111" spans="1:8" ht="25.5" customHeight="1">
      <c r="A111" s="21" t="s">
        <v>689</v>
      </c>
      <c r="B111" s="25" t="s">
        <v>453</v>
      </c>
      <c r="C111" s="25" t="s">
        <v>452</v>
      </c>
      <c r="D111" s="25" t="s">
        <v>339</v>
      </c>
      <c r="E111" s="25" t="s">
        <v>303</v>
      </c>
      <c r="F111" s="28">
        <v>100</v>
      </c>
      <c r="G111" s="20">
        <f>F111-H111</f>
        <v>100</v>
      </c>
      <c r="H111" s="28"/>
    </row>
    <row r="112" spans="1:8" ht="24">
      <c r="A112" s="43" t="s">
        <v>683</v>
      </c>
      <c r="B112" s="25" t="s">
        <v>453</v>
      </c>
      <c r="C112" s="25" t="s">
        <v>452</v>
      </c>
      <c r="D112" s="25" t="s">
        <v>445</v>
      </c>
      <c r="E112" s="25"/>
      <c r="F112" s="27">
        <f>F113</f>
        <v>1970.4</v>
      </c>
      <c r="G112" s="27">
        <f>G113</f>
        <v>1970.4</v>
      </c>
      <c r="H112" s="27">
        <f>H113</f>
        <v>0</v>
      </c>
    </row>
    <row r="113" spans="1:8" ht="36">
      <c r="A113" s="21" t="s">
        <v>1119</v>
      </c>
      <c r="B113" s="25" t="s">
        <v>453</v>
      </c>
      <c r="C113" s="25" t="s">
        <v>452</v>
      </c>
      <c r="D113" s="25" t="s">
        <v>340</v>
      </c>
      <c r="E113" s="25" t="s">
        <v>243</v>
      </c>
      <c r="F113" s="27">
        <f>F114</f>
        <v>1970.4</v>
      </c>
      <c r="G113" s="20">
        <f>F113-H113</f>
        <v>1970.4</v>
      </c>
      <c r="H113" s="28"/>
    </row>
    <row r="114" spans="1:8" ht="24">
      <c r="A114" s="21" t="s">
        <v>689</v>
      </c>
      <c r="B114" s="25" t="s">
        <v>453</v>
      </c>
      <c r="C114" s="25" t="s">
        <v>452</v>
      </c>
      <c r="D114" s="25" t="s">
        <v>340</v>
      </c>
      <c r="E114" s="25" t="s">
        <v>303</v>
      </c>
      <c r="F114" s="28">
        <v>1970.4</v>
      </c>
      <c r="G114" s="20">
        <f>F114-H114</f>
        <v>1970.4</v>
      </c>
      <c r="H114" s="28"/>
    </row>
    <row r="115" spans="1:8" ht="15.75" hidden="1">
      <c r="A115" s="44" t="s">
        <v>341</v>
      </c>
      <c r="B115" s="25" t="s">
        <v>453</v>
      </c>
      <c r="C115" s="25" t="s">
        <v>450</v>
      </c>
      <c r="D115" s="25"/>
      <c r="E115" s="25"/>
      <c r="F115" s="27">
        <f aca="true" t="shared" si="10" ref="F115:H116">F116</f>
        <v>0</v>
      </c>
      <c r="G115" s="27">
        <f t="shared" si="10"/>
        <v>0</v>
      </c>
      <c r="H115" s="27">
        <f t="shared" si="10"/>
        <v>0</v>
      </c>
    </row>
    <row r="116" spans="1:8" ht="36" hidden="1">
      <c r="A116" s="43" t="s">
        <v>369</v>
      </c>
      <c r="B116" s="25" t="s">
        <v>453</v>
      </c>
      <c r="C116" s="25" t="s">
        <v>450</v>
      </c>
      <c r="D116" s="25" t="s">
        <v>1367</v>
      </c>
      <c r="E116" s="25"/>
      <c r="F116" s="27">
        <f t="shared" si="10"/>
        <v>0</v>
      </c>
      <c r="G116" s="27">
        <f t="shared" si="10"/>
        <v>0</v>
      </c>
      <c r="H116" s="27">
        <f t="shared" si="10"/>
        <v>0</v>
      </c>
    </row>
    <row r="117" spans="1:8" ht="24.75" hidden="1">
      <c r="A117" s="26" t="s">
        <v>403</v>
      </c>
      <c r="B117" s="25" t="s">
        <v>453</v>
      </c>
      <c r="C117" s="25" t="s">
        <v>450</v>
      </c>
      <c r="D117" s="25" t="s">
        <v>370</v>
      </c>
      <c r="E117" s="25" t="s">
        <v>243</v>
      </c>
      <c r="F117" s="27">
        <f>F118</f>
        <v>0</v>
      </c>
      <c r="G117" s="20">
        <f>F117-H117</f>
        <v>0</v>
      </c>
      <c r="H117" s="28"/>
    </row>
    <row r="118" spans="1:8" ht="24.75" hidden="1">
      <c r="A118" s="21" t="s">
        <v>1148</v>
      </c>
      <c r="B118" s="25" t="s">
        <v>453</v>
      </c>
      <c r="C118" s="25" t="s">
        <v>450</v>
      </c>
      <c r="D118" s="25" t="s">
        <v>370</v>
      </c>
      <c r="E118" s="25" t="s">
        <v>712</v>
      </c>
      <c r="F118" s="28"/>
      <c r="G118" s="20">
        <f>F118-H118</f>
        <v>0</v>
      </c>
      <c r="H118" s="28"/>
    </row>
    <row r="119" spans="1:8" ht="36">
      <c r="A119" s="44" t="s">
        <v>478</v>
      </c>
      <c r="B119" s="25" t="s">
        <v>453</v>
      </c>
      <c r="C119" s="25" t="s">
        <v>65</v>
      </c>
      <c r="D119" s="25"/>
      <c r="E119" s="25"/>
      <c r="F119" s="27">
        <f>F120+F124</f>
        <v>1675</v>
      </c>
      <c r="G119" s="27">
        <f>G120+F124</f>
        <v>1675</v>
      </c>
      <c r="H119" s="27">
        <f>H120</f>
        <v>0</v>
      </c>
    </row>
    <row r="120" spans="1:8" ht="36">
      <c r="A120" s="49" t="s">
        <v>369</v>
      </c>
      <c r="B120" s="25" t="s">
        <v>453</v>
      </c>
      <c r="C120" s="25" t="s">
        <v>65</v>
      </c>
      <c r="D120" s="25" t="s">
        <v>1367</v>
      </c>
      <c r="E120" s="25"/>
      <c r="F120" s="27">
        <f>F121+F122</f>
        <v>550</v>
      </c>
      <c r="G120" s="27">
        <f>G121+G122</f>
        <v>550</v>
      </c>
      <c r="H120" s="27">
        <f>H121+H124</f>
        <v>0</v>
      </c>
    </row>
    <row r="121" spans="1:8" ht="24">
      <c r="A121" s="26" t="s">
        <v>302</v>
      </c>
      <c r="B121" s="25" t="s">
        <v>453</v>
      </c>
      <c r="C121" s="25" t="s">
        <v>65</v>
      </c>
      <c r="D121" s="25" t="s">
        <v>1367</v>
      </c>
      <c r="E121" s="25" t="s">
        <v>303</v>
      </c>
      <c r="F121" s="28">
        <v>550</v>
      </c>
      <c r="G121" s="20">
        <f>F121-H121</f>
        <v>550</v>
      </c>
      <c r="H121" s="28"/>
    </row>
    <row r="122" spans="1:8" ht="24.75" hidden="1">
      <c r="A122" s="26" t="s">
        <v>403</v>
      </c>
      <c r="B122" s="25" t="s">
        <v>453</v>
      </c>
      <c r="C122" s="25" t="s">
        <v>65</v>
      </c>
      <c r="D122" s="25" t="s">
        <v>370</v>
      </c>
      <c r="E122" s="25"/>
      <c r="F122" s="27">
        <f>F123</f>
        <v>0</v>
      </c>
      <c r="G122" s="27">
        <f>G123</f>
        <v>0</v>
      </c>
      <c r="H122" s="28"/>
    </row>
    <row r="123" spans="1:8" ht="24.75" hidden="1">
      <c r="A123" s="26" t="s">
        <v>1148</v>
      </c>
      <c r="B123" s="25" t="s">
        <v>453</v>
      </c>
      <c r="C123" s="25" t="s">
        <v>65</v>
      </c>
      <c r="D123" s="25" t="s">
        <v>370</v>
      </c>
      <c r="E123" s="25" t="s">
        <v>712</v>
      </c>
      <c r="F123" s="28"/>
      <c r="G123" s="20">
        <f aca="true" t="shared" si="11" ref="G123:G128">F123-H123</f>
        <v>0</v>
      </c>
      <c r="H123" s="28"/>
    </row>
    <row r="124" spans="1:8" ht="24">
      <c r="A124" s="49" t="s">
        <v>1209</v>
      </c>
      <c r="B124" s="25" t="s">
        <v>453</v>
      </c>
      <c r="C124" s="25" t="s">
        <v>65</v>
      </c>
      <c r="D124" s="25" t="s">
        <v>763</v>
      </c>
      <c r="E124" s="25"/>
      <c r="F124" s="27">
        <f>F125+F127</f>
        <v>1125</v>
      </c>
      <c r="G124" s="20">
        <f t="shared" si="11"/>
        <v>1125</v>
      </c>
      <c r="H124" s="28"/>
    </row>
    <row r="125" spans="1:8" ht="36">
      <c r="A125" s="39" t="s">
        <v>143</v>
      </c>
      <c r="B125" s="25" t="s">
        <v>453</v>
      </c>
      <c r="C125" s="25" t="s">
        <v>65</v>
      </c>
      <c r="D125" s="25" t="s">
        <v>123</v>
      </c>
      <c r="E125" s="25" t="s">
        <v>243</v>
      </c>
      <c r="F125" s="27">
        <f>F126</f>
        <v>150</v>
      </c>
      <c r="G125" s="20">
        <f t="shared" si="11"/>
        <v>150</v>
      </c>
      <c r="H125" s="28"/>
    </row>
    <row r="126" spans="1:8" ht="24">
      <c r="A126" s="26" t="s">
        <v>689</v>
      </c>
      <c r="B126" s="25" t="s">
        <v>453</v>
      </c>
      <c r="C126" s="25" t="s">
        <v>65</v>
      </c>
      <c r="D126" s="25" t="s">
        <v>123</v>
      </c>
      <c r="E126" s="25" t="s">
        <v>303</v>
      </c>
      <c r="F126" s="28">
        <v>150</v>
      </c>
      <c r="G126" s="20">
        <f t="shared" si="11"/>
        <v>150</v>
      </c>
      <c r="H126" s="28"/>
    </row>
    <row r="127" spans="1:8" ht="36">
      <c r="A127" s="39" t="s">
        <v>124</v>
      </c>
      <c r="B127" s="25" t="s">
        <v>453</v>
      </c>
      <c r="C127" s="25" t="s">
        <v>65</v>
      </c>
      <c r="D127" s="25" t="s">
        <v>125</v>
      </c>
      <c r="E127" s="25" t="s">
        <v>243</v>
      </c>
      <c r="F127" s="27">
        <f>F128</f>
        <v>975</v>
      </c>
      <c r="G127" s="20">
        <f t="shared" si="11"/>
        <v>975</v>
      </c>
      <c r="H127" s="28"/>
    </row>
    <row r="128" spans="1:8" ht="24">
      <c r="A128" s="26" t="s">
        <v>689</v>
      </c>
      <c r="B128" s="25" t="s">
        <v>453</v>
      </c>
      <c r="C128" s="25" t="s">
        <v>65</v>
      </c>
      <c r="D128" s="25" t="s">
        <v>125</v>
      </c>
      <c r="E128" s="25" t="s">
        <v>303</v>
      </c>
      <c r="F128" s="28">
        <v>975</v>
      </c>
      <c r="G128" s="20">
        <f t="shared" si="11"/>
        <v>975</v>
      </c>
      <c r="H128" s="28"/>
    </row>
    <row r="129" spans="1:8" ht="23.25" customHeight="1">
      <c r="A129" s="29" t="s">
        <v>1190</v>
      </c>
      <c r="B129" s="32" t="s">
        <v>684</v>
      </c>
      <c r="C129" s="32"/>
      <c r="D129" s="37"/>
      <c r="E129" s="37"/>
      <c r="F129" s="2">
        <f>F130+F133+F139++F146+F165+F172</f>
        <v>173969.19999999998</v>
      </c>
      <c r="G129" s="2">
        <f>G130+G133+G139++G146+G165+G172</f>
        <v>173969.19999999998</v>
      </c>
      <c r="H129" s="2">
        <f>H130+H139+H165+H172</f>
        <v>0</v>
      </c>
    </row>
    <row r="130" spans="1:8" ht="15.75" hidden="1">
      <c r="A130" s="44" t="s">
        <v>98</v>
      </c>
      <c r="B130" s="50" t="s">
        <v>684</v>
      </c>
      <c r="C130" s="50" t="s">
        <v>448</v>
      </c>
      <c r="D130" s="224"/>
      <c r="E130" s="50"/>
      <c r="F130" s="51">
        <f aca="true" t="shared" si="12" ref="F130:H131">F131</f>
        <v>0</v>
      </c>
      <c r="G130" s="51">
        <f t="shared" si="12"/>
        <v>0</v>
      </c>
      <c r="H130" s="51">
        <f t="shared" si="12"/>
        <v>0</v>
      </c>
    </row>
    <row r="131" spans="1:8" ht="24" hidden="1">
      <c r="A131" s="46" t="s">
        <v>1248</v>
      </c>
      <c r="B131" s="50" t="s">
        <v>684</v>
      </c>
      <c r="C131" s="50" t="s">
        <v>448</v>
      </c>
      <c r="D131" s="52" t="s">
        <v>1249</v>
      </c>
      <c r="E131" s="37"/>
      <c r="F131" s="51">
        <f t="shared" si="12"/>
        <v>0</v>
      </c>
      <c r="G131" s="51">
        <f t="shared" si="12"/>
        <v>0</v>
      </c>
      <c r="H131" s="51">
        <f t="shared" si="12"/>
        <v>0</v>
      </c>
    </row>
    <row r="132" spans="1:8" ht="24" hidden="1">
      <c r="A132" s="24" t="s">
        <v>1251</v>
      </c>
      <c r="B132" s="50" t="s">
        <v>684</v>
      </c>
      <c r="C132" s="50" t="s">
        <v>448</v>
      </c>
      <c r="D132" s="52" t="s">
        <v>1249</v>
      </c>
      <c r="E132" s="37" t="s">
        <v>1250</v>
      </c>
      <c r="F132" s="53"/>
      <c r="G132" s="20">
        <f>F132-H132</f>
        <v>0</v>
      </c>
      <c r="H132" s="53"/>
    </row>
    <row r="133" spans="1:8" ht="15">
      <c r="A133" s="45" t="s">
        <v>879</v>
      </c>
      <c r="B133" s="50" t="s">
        <v>684</v>
      </c>
      <c r="C133" s="50" t="s">
        <v>451</v>
      </c>
      <c r="D133" s="52"/>
      <c r="E133" s="37"/>
      <c r="F133" s="27">
        <f>F134</f>
        <v>2014</v>
      </c>
      <c r="G133" s="27">
        <f>G134</f>
        <v>2014</v>
      </c>
      <c r="H133" s="53"/>
    </row>
    <row r="134" spans="1:8" ht="24">
      <c r="A134" s="46" t="s">
        <v>126</v>
      </c>
      <c r="B134" s="50" t="s">
        <v>684</v>
      </c>
      <c r="C134" s="50" t="s">
        <v>451</v>
      </c>
      <c r="D134" s="52" t="s">
        <v>127</v>
      </c>
      <c r="E134" s="37"/>
      <c r="F134" s="27">
        <f>F135</f>
        <v>2014</v>
      </c>
      <c r="G134" s="27">
        <f>G135</f>
        <v>2014</v>
      </c>
      <c r="H134" s="53"/>
    </row>
    <row r="135" spans="1:8" ht="24">
      <c r="A135" s="24" t="s">
        <v>128</v>
      </c>
      <c r="B135" s="50" t="s">
        <v>684</v>
      </c>
      <c r="C135" s="50" t="s">
        <v>451</v>
      </c>
      <c r="D135" s="52" t="s">
        <v>129</v>
      </c>
      <c r="E135" s="37" t="s">
        <v>243</v>
      </c>
      <c r="F135" s="51">
        <f>F136+F137</f>
        <v>2014</v>
      </c>
      <c r="G135" s="20">
        <f>F135-H135</f>
        <v>2014</v>
      </c>
      <c r="H135" s="53"/>
    </row>
    <row r="136" spans="1:8" ht="24" hidden="1">
      <c r="A136" s="24" t="s">
        <v>598</v>
      </c>
      <c r="B136" s="50" t="s">
        <v>684</v>
      </c>
      <c r="C136" s="50" t="s">
        <v>451</v>
      </c>
      <c r="D136" s="52" t="s">
        <v>129</v>
      </c>
      <c r="E136" s="37" t="s">
        <v>599</v>
      </c>
      <c r="F136" s="53">
        <v>0</v>
      </c>
      <c r="G136" s="20">
        <f>F136-H136</f>
        <v>0</v>
      </c>
      <c r="H136" s="53"/>
    </row>
    <row r="137" spans="1:8" ht="24">
      <c r="A137" s="26" t="s">
        <v>1481</v>
      </c>
      <c r="B137" s="50" t="s">
        <v>684</v>
      </c>
      <c r="C137" s="50" t="s">
        <v>451</v>
      </c>
      <c r="D137" s="52" t="s">
        <v>129</v>
      </c>
      <c r="E137" s="37" t="s">
        <v>1482</v>
      </c>
      <c r="F137" s="211">
        <v>2014</v>
      </c>
      <c r="G137" s="20">
        <f>F137-H137</f>
        <v>2014</v>
      </c>
      <c r="H137" s="53"/>
    </row>
    <row r="138" spans="1:8" ht="24" hidden="1">
      <c r="A138" s="26" t="s">
        <v>302</v>
      </c>
      <c r="B138" s="50" t="s">
        <v>684</v>
      </c>
      <c r="C138" s="50" t="s">
        <v>451</v>
      </c>
      <c r="D138" s="52" t="s">
        <v>129</v>
      </c>
      <c r="E138" s="37" t="s">
        <v>303</v>
      </c>
      <c r="F138" s="53"/>
      <c r="G138" s="20">
        <f>F138-H138</f>
        <v>0</v>
      </c>
      <c r="H138" s="53"/>
    </row>
    <row r="139" spans="1:8" ht="15">
      <c r="A139" s="47" t="s">
        <v>1437</v>
      </c>
      <c r="B139" s="25" t="s">
        <v>684</v>
      </c>
      <c r="C139" s="25" t="s">
        <v>937</v>
      </c>
      <c r="D139" s="22"/>
      <c r="E139" s="25"/>
      <c r="F139" s="27">
        <f>F140+F142</f>
        <v>50189</v>
      </c>
      <c r="G139" s="27">
        <f>G140+G142</f>
        <v>50189</v>
      </c>
      <c r="H139" s="27">
        <f>H140+H142</f>
        <v>0</v>
      </c>
    </row>
    <row r="140" spans="1:8" ht="24.75" hidden="1">
      <c r="A140" s="48" t="s">
        <v>1438</v>
      </c>
      <c r="B140" s="25" t="s">
        <v>684</v>
      </c>
      <c r="C140" s="25" t="s">
        <v>937</v>
      </c>
      <c r="D140" s="22" t="s">
        <v>1439</v>
      </c>
      <c r="E140" s="25"/>
      <c r="F140" s="27">
        <f>F141</f>
        <v>0</v>
      </c>
      <c r="G140" s="27">
        <f>G141</f>
        <v>0</v>
      </c>
      <c r="H140" s="27">
        <f>H141</f>
        <v>0</v>
      </c>
    </row>
    <row r="141" spans="1:8" ht="24.75" hidden="1">
      <c r="A141" s="26" t="s">
        <v>1056</v>
      </c>
      <c r="B141" s="25" t="s">
        <v>684</v>
      </c>
      <c r="C141" s="25" t="s">
        <v>937</v>
      </c>
      <c r="D141" s="22" t="s">
        <v>1439</v>
      </c>
      <c r="E141" s="25" t="s">
        <v>1057</v>
      </c>
      <c r="F141" s="28">
        <v>0</v>
      </c>
      <c r="G141" s="20">
        <f>F141-H141</f>
        <v>0</v>
      </c>
      <c r="H141" s="28"/>
    </row>
    <row r="142" spans="1:8" ht="24">
      <c r="A142" s="49" t="s">
        <v>130</v>
      </c>
      <c r="B142" s="25" t="s">
        <v>684</v>
      </c>
      <c r="C142" s="25" t="s">
        <v>937</v>
      </c>
      <c r="D142" s="22" t="s">
        <v>131</v>
      </c>
      <c r="E142" s="25"/>
      <c r="F142" s="27">
        <f>F143</f>
        <v>50189</v>
      </c>
      <c r="G142" s="27">
        <f>G143</f>
        <v>50189</v>
      </c>
      <c r="H142" s="27">
        <f>H143</f>
        <v>0</v>
      </c>
    </row>
    <row r="143" spans="1:8" ht="24">
      <c r="A143" s="54" t="s">
        <v>749</v>
      </c>
      <c r="B143" s="25" t="s">
        <v>684</v>
      </c>
      <c r="C143" s="25" t="s">
        <v>937</v>
      </c>
      <c r="D143" s="22" t="s">
        <v>750</v>
      </c>
      <c r="E143" s="25" t="s">
        <v>243</v>
      </c>
      <c r="F143" s="27">
        <f>F144+F145</f>
        <v>50189</v>
      </c>
      <c r="G143" s="20">
        <f>F143-H143</f>
        <v>50189</v>
      </c>
      <c r="H143" s="28"/>
    </row>
    <row r="144" spans="1:8" ht="24">
      <c r="A144" s="26" t="s">
        <v>598</v>
      </c>
      <c r="B144" s="25" t="s">
        <v>684</v>
      </c>
      <c r="C144" s="25" t="s">
        <v>937</v>
      </c>
      <c r="D144" s="22" t="s">
        <v>750</v>
      </c>
      <c r="E144" s="25" t="s">
        <v>599</v>
      </c>
      <c r="F144" s="28">
        <f>6000+152+152-152-152</f>
        <v>6000</v>
      </c>
      <c r="G144" s="20">
        <f>F144-H144</f>
        <v>6000</v>
      </c>
      <c r="H144" s="28"/>
    </row>
    <row r="145" spans="1:8" ht="24">
      <c r="A145" s="26" t="s">
        <v>587</v>
      </c>
      <c r="B145" s="25" t="s">
        <v>684</v>
      </c>
      <c r="C145" s="25" t="s">
        <v>937</v>
      </c>
      <c r="D145" s="22" t="s">
        <v>750</v>
      </c>
      <c r="E145" s="25" t="s">
        <v>588</v>
      </c>
      <c r="F145" s="28">
        <f>43885+152+152</f>
        <v>44189</v>
      </c>
      <c r="G145" s="20">
        <f>F145-H145</f>
        <v>44189</v>
      </c>
      <c r="H145" s="28"/>
    </row>
    <row r="146" spans="1:8" ht="24">
      <c r="A146" s="145" t="s">
        <v>146</v>
      </c>
      <c r="B146" s="25" t="s">
        <v>684</v>
      </c>
      <c r="C146" s="25" t="s">
        <v>452</v>
      </c>
      <c r="D146" s="22"/>
      <c r="E146" s="25"/>
      <c r="F146" s="27">
        <f>F147+F150+F159</f>
        <v>107469.9</v>
      </c>
      <c r="G146" s="27">
        <f>G147+G150+G159</f>
        <v>107469.9</v>
      </c>
      <c r="H146" s="28"/>
    </row>
    <row r="147" spans="1:8" ht="36.75" hidden="1">
      <c r="A147" s="106" t="s">
        <v>600</v>
      </c>
      <c r="B147" s="25" t="s">
        <v>684</v>
      </c>
      <c r="C147" s="25" t="s">
        <v>452</v>
      </c>
      <c r="D147" s="22" t="s">
        <v>232</v>
      </c>
      <c r="E147" s="25"/>
      <c r="F147" s="27">
        <f>F148</f>
        <v>0</v>
      </c>
      <c r="G147" s="20">
        <f>F147-H147</f>
        <v>0</v>
      </c>
      <c r="H147" s="28"/>
    </row>
    <row r="148" spans="1:8" ht="36.75" hidden="1">
      <c r="A148" s="106" t="s">
        <v>728</v>
      </c>
      <c r="B148" s="25" t="s">
        <v>684</v>
      </c>
      <c r="C148" s="25" t="s">
        <v>452</v>
      </c>
      <c r="D148" s="22" t="s">
        <v>729</v>
      </c>
      <c r="E148" s="25" t="s">
        <v>243</v>
      </c>
      <c r="F148" s="27">
        <f>F149</f>
        <v>0</v>
      </c>
      <c r="G148" s="20">
        <f>F148-H148</f>
        <v>0</v>
      </c>
      <c r="H148" s="28"/>
    </row>
    <row r="149" spans="1:8" ht="24.75" hidden="1">
      <c r="A149" s="106" t="s">
        <v>527</v>
      </c>
      <c r="B149" s="25" t="s">
        <v>684</v>
      </c>
      <c r="C149" s="25" t="s">
        <v>452</v>
      </c>
      <c r="D149" s="22" t="s">
        <v>729</v>
      </c>
      <c r="E149" s="25" t="s">
        <v>528</v>
      </c>
      <c r="F149" s="28"/>
      <c r="G149" s="20">
        <f>F149-H149</f>
        <v>0</v>
      </c>
      <c r="H149" s="28"/>
    </row>
    <row r="150" spans="1:8" ht="24">
      <c r="A150" s="49" t="s">
        <v>1438</v>
      </c>
      <c r="B150" s="25" t="s">
        <v>684</v>
      </c>
      <c r="C150" s="25" t="s">
        <v>452</v>
      </c>
      <c r="D150" s="22" t="s">
        <v>1439</v>
      </c>
      <c r="E150" s="25"/>
      <c r="F150" s="27">
        <f>F157+F154+F151</f>
        <v>107469.9</v>
      </c>
      <c r="G150" s="20">
        <f>F150-H150</f>
        <v>107469.9</v>
      </c>
      <c r="H150" s="28"/>
    </row>
    <row r="151" spans="1:8" ht="24">
      <c r="A151" s="54" t="s">
        <v>853</v>
      </c>
      <c r="B151" s="25" t="s">
        <v>684</v>
      </c>
      <c r="C151" s="25" t="s">
        <v>452</v>
      </c>
      <c r="D151" s="22" t="s">
        <v>854</v>
      </c>
      <c r="E151" s="25"/>
      <c r="F151" s="27">
        <f>F153+F152</f>
        <v>107469.9</v>
      </c>
      <c r="G151" s="27">
        <f>G153+G152</f>
        <v>107469.9</v>
      </c>
      <c r="H151" s="28"/>
    </row>
    <row r="152" spans="1:8" ht="24">
      <c r="A152" s="26" t="s">
        <v>1481</v>
      </c>
      <c r="B152" s="25" t="s">
        <v>684</v>
      </c>
      <c r="C152" s="25" t="s">
        <v>452</v>
      </c>
      <c r="D152" s="22" t="s">
        <v>854</v>
      </c>
      <c r="E152" s="25" t="s">
        <v>1482</v>
      </c>
      <c r="F152" s="147">
        <f>65940-10633-13509.4+375.6</f>
        <v>42173.2</v>
      </c>
      <c r="G152" s="20">
        <f aca="true" t="shared" si="13" ref="G152:G164">F152-H152</f>
        <v>42173.2</v>
      </c>
      <c r="H152" s="28"/>
    </row>
    <row r="153" spans="1:8" ht="24">
      <c r="A153" s="54" t="s">
        <v>689</v>
      </c>
      <c r="B153" s="25" t="s">
        <v>684</v>
      </c>
      <c r="C153" s="25" t="s">
        <v>452</v>
      </c>
      <c r="D153" s="22" t="s">
        <v>854</v>
      </c>
      <c r="E153" s="25" t="s">
        <v>303</v>
      </c>
      <c r="F153" s="28">
        <f>72816+14664-19397-7754.1-375.6+1287.2+1583.7+2472.5</f>
        <v>65296.7</v>
      </c>
      <c r="G153" s="20">
        <f t="shared" si="13"/>
        <v>65296.7</v>
      </c>
      <c r="H153" s="28"/>
    </row>
    <row r="154" spans="1:8" ht="48" hidden="1">
      <c r="A154" s="54" t="s">
        <v>1406</v>
      </c>
      <c r="B154" s="25" t="s">
        <v>684</v>
      </c>
      <c r="C154" s="25" t="s">
        <v>452</v>
      </c>
      <c r="D154" s="22" t="s">
        <v>1407</v>
      </c>
      <c r="E154" s="25"/>
      <c r="F154" s="27">
        <f>F156+F155</f>
        <v>0</v>
      </c>
      <c r="G154" s="20">
        <f t="shared" si="13"/>
        <v>0</v>
      </c>
      <c r="H154" s="28"/>
    </row>
    <row r="155" spans="1:8" ht="24.75" hidden="1">
      <c r="A155" s="54" t="s">
        <v>689</v>
      </c>
      <c r="B155" s="25" t="s">
        <v>684</v>
      </c>
      <c r="C155" s="25" t="s">
        <v>452</v>
      </c>
      <c r="D155" s="22" t="s">
        <v>1407</v>
      </c>
      <c r="E155" s="25" t="s">
        <v>303</v>
      </c>
      <c r="F155" s="147"/>
      <c r="G155" s="20">
        <f t="shared" si="13"/>
        <v>0</v>
      </c>
      <c r="H155" s="28"/>
    </row>
    <row r="156" spans="1:8" ht="24" hidden="1">
      <c r="A156" s="26" t="s">
        <v>109</v>
      </c>
      <c r="B156" s="25" t="s">
        <v>684</v>
      </c>
      <c r="C156" s="25" t="s">
        <v>452</v>
      </c>
      <c r="D156" s="22" t="s">
        <v>856</v>
      </c>
      <c r="E156" s="25" t="s">
        <v>1057</v>
      </c>
      <c r="F156" s="28"/>
      <c r="G156" s="20">
        <f t="shared" si="13"/>
        <v>0</v>
      </c>
      <c r="H156" s="28"/>
    </row>
    <row r="157" spans="1:8" ht="24.75" hidden="1">
      <c r="A157" s="26" t="s">
        <v>107</v>
      </c>
      <c r="B157" s="25" t="s">
        <v>684</v>
      </c>
      <c r="C157" s="25" t="s">
        <v>452</v>
      </c>
      <c r="D157" s="22" t="s">
        <v>108</v>
      </c>
      <c r="E157" s="25" t="s">
        <v>243</v>
      </c>
      <c r="F157" s="27">
        <f>F158</f>
        <v>0</v>
      </c>
      <c r="G157" s="20">
        <f t="shared" si="13"/>
        <v>0</v>
      </c>
      <c r="H157" s="28"/>
    </row>
    <row r="158" spans="1:8" ht="24.75" hidden="1">
      <c r="A158" s="26" t="s">
        <v>988</v>
      </c>
      <c r="B158" s="25" t="s">
        <v>684</v>
      </c>
      <c r="C158" s="25" t="s">
        <v>452</v>
      </c>
      <c r="D158" s="22" t="s">
        <v>108</v>
      </c>
      <c r="E158" s="25" t="s">
        <v>989</v>
      </c>
      <c r="F158" s="28"/>
      <c r="G158" s="20">
        <f t="shared" si="13"/>
        <v>0</v>
      </c>
      <c r="H158" s="28"/>
    </row>
    <row r="159" spans="1:8" ht="24.75" hidden="1">
      <c r="A159" s="56" t="s">
        <v>1209</v>
      </c>
      <c r="B159" s="36" t="s">
        <v>684</v>
      </c>
      <c r="C159" s="25" t="s">
        <v>452</v>
      </c>
      <c r="D159" s="25" t="s">
        <v>763</v>
      </c>
      <c r="E159" s="25"/>
      <c r="F159" s="27">
        <f>F160+F163</f>
        <v>0</v>
      </c>
      <c r="G159" s="20">
        <f t="shared" si="13"/>
        <v>0</v>
      </c>
      <c r="H159" s="28"/>
    </row>
    <row r="160" spans="1:8" ht="26.25" customHeight="1" hidden="1">
      <c r="A160" s="39" t="s">
        <v>942</v>
      </c>
      <c r="B160" s="36" t="s">
        <v>684</v>
      </c>
      <c r="C160" s="25" t="s">
        <v>452</v>
      </c>
      <c r="D160" s="25" t="s">
        <v>991</v>
      </c>
      <c r="E160" s="25" t="s">
        <v>243</v>
      </c>
      <c r="F160" s="27">
        <f>F162+F161</f>
        <v>0</v>
      </c>
      <c r="G160" s="20">
        <f t="shared" si="13"/>
        <v>0</v>
      </c>
      <c r="H160" s="28"/>
    </row>
    <row r="161" spans="1:8" ht="17.25" customHeight="1" hidden="1">
      <c r="A161" s="26" t="s">
        <v>598</v>
      </c>
      <c r="B161" s="36" t="s">
        <v>684</v>
      </c>
      <c r="C161" s="25" t="s">
        <v>452</v>
      </c>
      <c r="D161" s="25" t="s">
        <v>991</v>
      </c>
      <c r="E161" s="25" t="s">
        <v>599</v>
      </c>
      <c r="F161" s="147"/>
      <c r="G161" s="20">
        <f t="shared" si="13"/>
        <v>0</v>
      </c>
      <c r="H161" s="28"/>
    </row>
    <row r="162" spans="1:8" ht="24.75" hidden="1">
      <c r="A162" s="39" t="s">
        <v>1056</v>
      </c>
      <c r="B162" s="36" t="s">
        <v>684</v>
      </c>
      <c r="C162" s="25" t="s">
        <v>452</v>
      </c>
      <c r="D162" s="25" t="s">
        <v>991</v>
      </c>
      <c r="E162" s="25" t="s">
        <v>1057</v>
      </c>
      <c r="F162" s="28"/>
      <c r="G162" s="20">
        <f t="shared" si="13"/>
        <v>0</v>
      </c>
      <c r="H162" s="28"/>
    </row>
    <row r="163" spans="1:8" ht="24.75" hidden="1">
      <c r="A163" s="39" t="s">
        <v>176</v>
      </c>
      <c r="B163" s="36" t="s">
        <v>684</v>
      </c>
      <c r="C163" s="25" t="s">
        <v>452</v>
      </c>
      <c r="D163" s="25" t="s">
        <v>556</v>
      </c>
      <c r="E163" s="25" t="s">
        <v>243</v>
      </c>
      <c r="F163" s="27">
        <f>F164</f>
        <v>0</v>
      </c>
      <c r="G163" s="20">
        <f t="shared" si="13"/>
        <v>0</v>
      </c>
      <c r="H163" s="28"/>
    </row>
    <row r="164" spans="1:8" ht="24.75" hidden="1">
      <c r="A164" s="26" t="s">
        <v>598</v>
      </c>
      <c r="B164" s="36" t="s">
        <v>684</v>
      </c>
      <c r="C164" s="25" t="s">
        <v>452</v>
      </c>
      <c r="D164" s="25" t="s">
        <v>556</v>
      </c>
      <c r="E164" s="25" t="s">
        <v>599</v>
      </c>
      <c r="F164" s="28"/>
      <c r="G164" s="20">
        <f t="shared" si="13"/>
        <v>0</v>
      </c>
      <c r="H164" s="28"/>
    </row>
    <row r="165" spans="1:8" ht="15">
      <c r="A165" s="47" t="s">
        <v>1191</v>
      </c>
      <c r="B165" s="25" t="s">
        <v>684</v>
      </c>
      <c r="C165" s="25" t="s">
        <v>450</v>
      </c>
      <c r="D165" s="25"/>
      <c r="E165" s="25"/>
      <c r="F165" s="27">
        <f>F166+F169</f>
        <v>12630.3</v>
      </c>
      <c r="G165" s="27">
        <f>G166+G169</f>
        <v>12630.3</v>
      </c>
      <c r="H165" s="27">
        <f>H166+H169</f>
        <v>0</v>
      </c>
    </row>
    <row r="166" spans="1:8" ht="24">
      <c r="A166" s="48" t="s">
        <v>1192</v>
      </c>
      <c r="B166" s="25" t="s">
        <v>684</v>
      </c>
      <c r="C166" s="25" t="s">
        <v>450</v>
      </c>
      <c r="D166" s="25" t="s">
        <v>1193</v>
      </c>
      <c r="E166" s="25"/>
      <c r="F166" s="27">
        <f>F167</f>
        <v>12630.3</v>
      </c>
      <c r="G166" s="27">
        <f>G167</f>
        <v>12630.3</v>
      </c>
      <c r="H166" s="27">
        <f>H167</f>
        <v>0</v>
      </c>
    </row>
    <row r="167" spans="1:8" ht="24">
      <c r="A167" s="26" t="s">
        <v>403</v>
      </c>
      <c r="B167" s="25" t="s">
        <v>684</v>
      </c>
      <c r="C167" s="25" t="s">
        <v>450</v>
      </c>
      <c r="D167" s="25" t="s">
        <v>992</v>
      </c>
      <c r="E167" s="25" t="s">
        <v>243</v>
      </c>
      <c r="F167" s="27">
        <f>F168</f>
        <v>12630.3</v>
      </c>
      <c r="G167" s="20">
        <f>F167-H167</f>
        <v>12630.3</v>
      </c>
      <c r="H167" s="28"/>
    </row>
    <row r="168" spans="1:8" ht="24">
      <c r="A168" s="21" t="s">
        <v>1148</v>
      </c>
      <c r="B168" s="25" t="s">
        <v>684</v>
      </c>
      <c r="C168" s="25" t="s">
        <v>450</v>
      </c>
      <c r="D168" s="25" t="s">
        <v>992</v>
      </c>
      <c r="E168" s="25" t="s">
        <v>712</v>
      </c>
      <c r="F168" s="28">
        <f>9715+2000+166.4+248.8+0.1+500</f>
        <v>12630.3</v>
      </c>
      <c r="G168" s="20">
        <f>F168-H168</f>
        <v>12630.3</v>
      </c>
      <c r="H168" s="28"/>
    </row>
    <row r="169" spans="1:8" ht="24.75" hidden="1">
      <c r="A169" s="49" t="s">
        <v>1209</v>
      </c>
      <c r="B169" s="25" t="s">
        <v>684</v>
      </c>
      <c r="C169" s="25" t="s">
        <v>450</v>
      </c>
      <c r="D169" s="25" t="s">
        <v>763</v>
      </c>
      <c r="E169" s="25"/>
      <c r="F169" s="27">
        <f>F170</f>
        <v>0</v>
      </c>
      <c r="G169" s="27">
        <f>G170</f>
        <v>0</v>
      </c>
      <c r="H169" s="27">
        <f>H170</f>
        <v>0</v>
      </c>
    </row>
    <row r="170" spans="1:8" ht="25.5" customHeight="1" hidden="1">
      <c r="A170" s="225" t="s">
        <v>993</v>
      </c>
      <c r="B170" s="25" t="s">
        <v>684</v>
      </c>
      <c r="C170" s="25" t="s">
        <v>450</v>
      </c>
      <c r="D170" s="25" t="s">
        <v>994</v>
      </c>
      <c r="E170" s="35" t="s">
        <v>243</v>
      </c>
      <c r="F170" s="27">
        <f>F171</f>
        <v>0</v>
      </c>
      <c r="G170" s="20">
        <f>F170-H170</f>
        <v>0</v>
      </c>
      <c r="H170" s="28"/>
    </row>
    <row r="171" spans="1:8" ht="24.75" hidden="1">
      <c r="A171" s="26" t="s">
        <v>527</v>
      </c>
      <c r="B171" s="25" t="s">
        <v>684</v>
      </c>
      <c r="C171" s="25" t="s">
        <v>450</v>
      </c>
      <c r="D171" s="25" t="s">
        <v>994</v>
      </c>
      <c r="E171" s="35" t="s">
        <v>528</v>
      </c>
      <c r="F171" s="28"/>
      <c r="G171" s="20">
        <f>F171-H171</f>
        <v>0</v>
      </c>
      <c r="H171" s="28"/>
    </row>
    <row r="172" spans="1:8" ht="24">
      <c r="A172" s="47" t="s">
        <v>479</v>
      </c>
      <c r="B172" s="25" t="s">
        <v>684</v>
      </c>
      <c r="C172" s="25" t="s">
        <v>455</v>
      </c>
      <c r="D172" s="25"/>
      <c r="E172" s="35"/>
      <c r="F172" s="27">
        <f>F173+F175</f>
        <v>1666</v>
      </c>
      <c r="G172" s="27">
        <f>G173+G175</f>
        <v>1666</v>
      </c>
      <c r="H172" s="27">
        <f>H173+H175</f>
        <v>0</v>
      </c>
    </row>
    <row r="173" spans="1:8" ht="24.75" hidden="1">
      <c r="A173" s="49" t="s">
        <v>1091</v>
      </c>
      <c r="B173" s="25" t="s">
        <v>684</v>
      </c>
      <c r="C173" s="25" t="s">
        <v>480</v>
      </c>
      <c r="D173" s="25" t="s">
        <v>1092</v>
      </c>
      <c r="E173" s="35"/>
      <c r="F173" s="27">
        <f>F174</f>
        <v>0</v>
      </c>
      <c r="G173" s="27">
        <f>G174</f>
        <v>0</v>
      </c>
      <c r="H173" s="27">
        <f>H174</f>
        <v>0</v>
      </c>
    </row>
    <row r="174" spans="1:8" ht="24.75" hidden="1">
      <c r="A174" s="54" t="s">
        <v>676</v>
      </c>
      <c r="B174" s="25" t="s">
        <v>684</v>
      </c>
      <c r="C174" s="25" t="s">
        <v>480</v>
      </c>
      <c r="D174" s="25" t="s">
        <v>1092</v>
      </c>
      <c r="E174" s="35" t="s">
        <v>1093</v>
      </c>
      <c r="F174" s="28"/>
      <c r="G174" s="20">
        <f>F174-H174</f>
        <v>0</v>
      </c>
      <c r="H174" s="27"/>
    </row>
    <row r="175" spans="1:8" ht="24">
      <c r="A175" s="48" t="s">
        <v>229</v>
      </c>
      <c r="B175" s="36" t="s">
        <v>684</v>
      </c>
      <c r="C175" s="25" t="s">
        <v>455</v>
      </c>
      <c r="D175" s="25" t="s">
        <v>230</v>
      </c>
      <c r="E175" s="25"/>
      <c r="F175" s="27">
        <f>F176+F178</f>
        <v>1666</v>
      </c>
      <c r="G175" s="27">
        <f>G176+G178</f>
        <v>1666</v>
      </c>
      <c r="H175" s="27"/>
    </row>
    <row r="176" spans="1:8" ht="24">
      <c r="A176" s="39" t="s">
        <v>635</v>
      </c>
      <c r="B176" s="36" t="s">
        <v>684</v>
      </c>
      <c r="C176" s="25" t="s">
        <v>455</v>
      </c>
      <c r="D176" s="25" t="s">
        <v>634</v>
      </c>
      <c r="E176" s="35" t="s">
        <v>243</v>
      </c>
      <c r="F176" s="27">
        <f>F177</f>
        <v>1020</v>
      </c>
      <c r="G176" s="20">
        <f aca="true" t="shared" si="14" ref="G176:G193">F176-H176</f>
        <v>1020</v>
      </c>
      <c r="H176" s="27"/>
    </row>
    <row r="177" spans="1:8" ht="24">
      <c r="A177" s="54" t="s">
        <v>689</v>
      </c>
      <c r="B177" s="36" t="s">
        <v>684</v>
      </c>
      <c r="C177" s="25" t="s">
        <v>455</v>
      </c>
      <c r="D177" s="25" t="s">
        <v>634</v>
      </c>
      <c r="E177" s="35" t="s">
        <v>303</v>
      </c>
      <c r="F177" s="28">
        <v>1020</v>
      </c>
      <c r="G177" s="20">
        <f t="shared" si="14"/>
        <v>1020</v>
      </c>
      <c r="H177" s="27"/>
    </row>
    <row r="178" spans="1:8" ht="72">
      <c r="A178" s="26" t="s">
        <v>1372</v>
      </c>
      <c r="B178" s="36" t="s">
        <v>684</v>
      </c>
      <c r="C178" s="25" t="s">
        <v>455</v>
      </c>
      <c r="D178" s="25" t="s">
        <v>996</v>
      </c>
      <c r="E178" s="25" t="s">
        <v>243</v>
      </c>
      <c r="F178" s="27">
        <f>F180+F179</f>
        <v>646</v>
      </c>
      <c r="G178" s="20">
        <f t="shared" si="14"/>
        <v>646</v>
      </c>
      <c r="H178" s="27"/>
    </row>
    <row r="179" spans="1:8" ht="24">
      <c r="A179" s="26" t="s">
        <v>1481</v>
      </c>
      <c r="B179" s="36" t="s">
        <v>684</v>
      </c>
      <c r="C179" s="25" t="s">
        <v>455</v>
      </c>
      <c r="D179" s="25" t="s">
        <v>996</v>
      </c>
      <c r="E179" s="25" t="s">
        <v>1482</v>
      </c>
      <c r="F179" s="147">
        <v>646</v>
      </c>
      <c r="G179" s="20">
        <f t="shared" si="14"/>
        <v>646</v>
      </c>
      <c r="H179" s="27"/>
    </row>
    <row r="180" spans="1:8" ht="24.75" hidden="1">
      <c r="A180" s="26" t="s">
        <v>587</v>
      </c>
      <c r="B180" s="36" t="s">
        <v>684</v>
      </c>
      <c r="C180" s="25" t="s">
        <v>455</v>
      </c>
      <c r="D180" s="25" t="s">
        <v>996</v>
      </c>
      <c r="E180" s="25" t="s">
        <v>588</v>
      </c>
      <c r="F180" s="28"/>
      <c r="G180" s="20">
        <f t="shared" si="14"/>
        <v>0</v>
      </c>
      <c r="H180" s="27"/>
    </row>
    <row r="181" spans="1:8" ht="25.5">
      <c r="A181" s="33" t="s">
        <v>454</v>
      </c>
      <c r="B181" s="34" t="s">
        <v>448</v>
      </c>
      <c r="C181" s="34"/>
      <c r="D181" s="35"/>
      <c r="E181" s="35"/>
      <c r="F181" s="31">
        <f>F182+F219+F240</f>
        <v>246139.8</v>
      </c>
      <c r="G181" s="146">
        <f t="shared" si="14"/>
        <v>246139.8</v>
      </c>
      <c r="H181" s="31">
        <f>H182+H219+H252</f>
        <v>0</v>
      </c>
    </row>
    <row r="182" spans="1:8" ht="15">
      <c r="A182" s="47" t="s">
        <v>1102</v>
      </c>
      <c r="B182" s="35" t="s">
        <v>448</v>
      </c>
      <c r="C182" s="35" t="s">
        <v>1328</v>
      </c>
      <c r="D182" s="35"/>
      <c r="E182" s="35"/>
      <c r="F182" s="27">
        <f>F183+F189+F194+F197+F215+F208</f>
        <v>122195.2</v>
      </c>
      <c r="G182" s="27">
        <f t="shared" si="14"/>
        <v>122195.2</v>
      </c>
      <c r="H182" s="27">
        <f>H195+H197+H215</f>
        <v>0</v>
      </c>
    </row>
    <row r="183" spans="1:8" ht="48" hidden="1">
      <c r="A183" s="49" t="s">
        <v>998</v>
      </c>
      <c r="B183" s="35" t="s">
        <v>448</v>
      </c>
      <c r="C183" s="35" t="s">
        <v>1328</v>
      </c>
      <c r="D183" s="35" t="s">
        <v>999</v>
      </c>
      <c r="E183" s="35"/>
      <c r="F183" s="27">
        <f>F184+F186+F188</f>
        <v>0</v>
      </c>
      <c r="G183" s="20">
        <f t="shared" si="14"/>
        <v>0</v>
      </c>
      <c r="H183" s="27"/>
    </row>
    <row r="184" spans="1:8" ht="60" hidden="1">
      <c r="A184" s="54" t="s">
        <v>583</v>
      </c>
      <c r="B184" s="35" t="s">
        <v>448</v>
      </c>
      <c r="C184" s="35" t="s">
        <v>1328</v>
      </c>
      <c r="D184" s="35" t="s">
        <v>294</v>
      </c>
      <c r="E184" s="35"/>
      <c r="F184" s="27">
        <f>F185</f>
        <v>0</v>
      </c>
      <c r="G184" s="20">
        <f t="shared" si="14"/>
        <v>0</v>
      </c>
      <c r="H184" s="27"/>
    </row>
    <row r="185" spans="1:8" ht="15.75" hidden="1">
      <c r="A185" s="54" t="s">
        <v>598</v>
      </c>
      <c r="B185" s="35" t="s">
        <v>448</v>
      </c>
      <c r="C185" s="35" t="s">
        <v>1328</v>
      </c>
      <c r="D185" s="35" t="s">
        <v>294</v>
      </c>
      <c r="E185" s="35" t="s">
        <v>599</v>
      </c>
      <c r="F185" s="28"/>
      <c r="G185" s="20">
        <f t="shared" si="14"/>
        <v>0</v>
      </c>
      <c r="H185" s="27"/>
    </row>
    <row r="186" spans="1:8" ht="42.75" customHeight="1" hidden="1">
      <c r="A186" s="54" t="s">
        <v>629</v>
      </c>
      <c r="B186" s="25" t="s">
        <v>448</v>
      </c>
      <c r="C186" s="25" t="s">
        <v>1328</v>
      </c>
      <c r="D186" s="25" t="s">
        <v>295</v>
      </c>
      <c r="E186" s="35"/>
      <c r="F186" s="27">
        <f>F187</f>
        <v>0</v>
      </c>
      <c r="G186" s="20">
        <f t="shared" si="14"/>
        <v>0</v>
      </c>
      <c r="H186" s="27"/>
    </row>
    <row r="187" spans="1:8" ht="24.75" hidden="1">
      <c r="A187" s="54" t="s">
        <v>598</v>
      </c>
      <c r="B187" s="25" t="s">
        <v>448</v>
      </c>
      <c r="C187" s="25" t="s">
        <v>1328</v>
      </c>
      <c r="D187" s="25" t="s">
        <v>295</v>
      </c>
      <c r="E187" s="35" t="s">
        <v>599</v>
      </c>
      <c r="F187" s="28"/>
      <c r="G187" s="20">
        <f t="shared" si="14"/>
        <v>0</v>
      </c>
      <c r="H187" s="27"/>
    </row>
    <row r="188" spans="1:8" ht="42" customHeight="1" hidden="1">
      <c r="A188" s="54" t="s">
        <v>1373</v>
      </c>
      <c r="B188" s="25" t="s">
        <v>448</v>
      </c>
      <c r="C188" s="25" t="s">
        <v>1328</v>
      </c>
      <c r="D188" s="25" t="s">
        <v>888</v>
      </c>
      <c r="E188" s="35" t="s">
        <v>303</v>
      </c>
      <c r="F188" s="28">
        <v>0</v>
      </c>
      <c r="G188" s="20">
        <f t="shared" si="14"/>
        <v>0</v>
      </c>
      <c r="H188" s="27"/>
    </row>
    <row r="189" spans="1:8" ht="24" customHeight="1" hidden="1">
      <c r="A189" s="54" t="s">
        <v>224</v>
      </c>
      <c r="B189" s="25" t="s">
        <v>448</v>
      </c>
      <c r="C189" s="25" t="s">
        <v>1328</v>
      </c>
      <c r="D189" s="25" t="s">
        <v>225</v>
      </c>
      <c r="E189" s="35"/>
      <c r="F189" s="27">
        <f>F190</f>
        <v>0</v>
      </c>
      <c r="G189" s="20">
        <f t="shared" si="14"/>
        <v>0</v>
      </c>
      <c r="H189" s="27"/>
    </row>
    <row r="190" spans="1:8" ht="27" customHeight="1" hidden="1">
      <c r="A190" s="54" t="s">
        <v>226</v>
      </c>
      <c r="B190" s="25" t="s">
        <v>448</v>
      </c>
      <c r="C190" s="25" t="s">
        <v>1328</v>
      </c>
      <c r="D190" s="25" t="s">
        <v>227</v>
      </c>
      <c r="E190" s="35"/>
      <c r="F190" s="27">
        <f>F191</f>
        <v>0</v>
      </c>
      <c r="G190" s="20">
        <f t="shared" si="14"/>
        <v>0</v>
      </c>
      <c r="H190" s="27"/>
    </row>
    <row r="191" spans="1:8" ht="27" customHeight="1" hidden="1">
      <c r="A191" s="54" t="s">
        <v>1429</v>
      </c>
      <c r="B191" s="25" t="s">
        <v>448</v>
      </c>
      <c r="C191" s="25" t="s">
        <v>1328</v>
      </c>
      <c r="D191" s="25" t="s">
        <v>227</v>
      </c>
      <c r="E191" s="35" t="s">
        <v>15</v>
      </c>
      <c r="F191" s="27">
        <f>F192+F193</f>
        <v>0</v>
      </c>
      <c r="G191" s="20">
        <f t="shared" si="14"/>
        <v>0</v>
      </c>
      <c r="H191" s="27"/>
    </row>
    <row r="192" spans="1:8" ht="90" customHeight="1" hidden="1">
      <c r="A192" s="54" t="s">
        <v>1476</v>
      </c>
      <c r="B192" s="25" t="s">
        <v>448</v>
      </c>
      <c r="C192" s="25" t="s">
        <v>1328</v>
      </c>
      <c r="D192" s="25" t="s">
        <v>227</v>
      </c>
      <c r="E192" s="35" t="s">
        <v>15</v>
      </c>
      <c r="F192" s="28"/>
      <c r="G192" s="20">
        <f t="shared" si="14"/>
        <v>0</v>
      </c>
      <c r="H192" s="27"/>
    </row>
    <row r="193" spans="1:8" ht="84.75" customHeight="1" hidden="1">
      <c r="A193" s="54" t="s">
        <v>228</v>
      </c>
      <c r="B193" s="25" t="s">
        <v>448</v>
      </c>
      <c r="C193" s="25" t="s">
        <v>1328</v>
      </c>
      <c r="D193" s="25" t="s">
        <v>227</v>
      </c>
      <c r="E193" s="35" t="s">
        <v>15</v>
      </c>
      <c r="F193" s="28"/>
      <c r="G193" s="20">
        <f t="shared" si="14"/>
        <v>0</v>
      </c>
      <c r="H193" s="27"/>
    </row>
    <row r="194" spans="1:8" ht="42" customHeight="1">
      <c r="A194" s="54" t="s">
        <v>1289</v>
      </c>
      <c r="B194" s="35" t="s">
        <v>448</v>
      </c>
      <c r="C194" s="35" t="s">
        <v>1328</v>
      </c>
      <c r="D194" s="25" t="s">
        <v>232</v>
      </c>
      <c r="E194" s="35"/>
      <c r="F194" s="27">
        <f>F195</f>
        <v>17269</v>
      </c>
      <c r="G194" s="27">
        <f>G195</f>
        <v>17269</v>
      </c>
      <c r="H194" s="27"/>
    </row>
    <row r="195" spans="1:8" ht="36">
      <c r="A195" s="49" t="s">
        <v>728</v>
      </c>
      <c r="B195" s="35" t="s">
        <v>448</v>
      </c>
      <c r="C195" s="35" t="s">
        <v>1328</v>
      </c>
      <c r="D195" s="35" t="s">
        <v>729</v>
      </c>
      <c r="E195" s="35"/>
      <c r="F195" s="27">
        <f>F196</f>
        <v>17269</v>
      </c>
      <c r="G195" s="27">
        <f>G196</f>
        <v>17269</v>
      </c>
      <c r="H195" s="27">
        <f>H196</f>
        <v>0</v>
      </c>
    </row>
    <row r="196" spans="1:8" ht="27.75" customHeight="1">
      <c r="A196" s="54" t="s">
        <v>636</v>
      </c>
      <c r="B196" s="35" t="s">
        <v>448</v>
      </c>
      <c r="C196" s="35" t="s">
        <v>1328</v>
      </c>
      <c r="D196" s="35" t="s">
        <v>729</v>
      </c>
      <c r="E196" s="35" t="s">
        <v>528</v>
      </c>
      <c r="F196" s="28">
        <v>17269</v>
      </c>
      <c r="G196" s="20">
        <f>F196-H196</f>
        <v>17269</v>
      </c>
      <c r="H196" s="28"/>
    </row>
    <row r="197" spans="1:8" ht="15">
      <c r="A197" s="48" t="s">
        <v>1194</v>
      </c>
      <c r="B197" s="35" t="s">
        <v>448</v>
      </c>
      <c r="C197" s="35" t="s">
        <v>1328</v>
      </c>
      <c r="D197" s="35" t="s">
        <v>843</v>
      </c>
      <c r="E197" s="35"/>
      <c r="F197" s="27">
        <f>F198+F200+F202</f>
        <v>104926.2</v>
      </c>
      <c r="G197" s="20">
        <f aca="true" t="shared" si="15" ref="G197:G229">F197-H197</f>
        <v>104926.2</v>
      </c>
      <c r="H197" s="27">
        <f>SUM(H200:H200)</f>
        <v>0</v>
      </c>
    </row>
    <row r="198" spans="1:8" ht="48" hidden="1">
      <c r="A198" s="54" t="s">
        <v>1234</v>
      </c>
      <c r="B198" s="35" t="s">
        <v>448</v>
      </c>
      <c r="C198" s="35" t="s">
        <v>1328</v>
      </c>
      <c r="D198" s="35" t="s">
        <v>296</v>
      </c>
      <c r="E198" s="35" t="s">
        <v>243</v>
      </c>
      <c r="F198" s="27">
        <f>F199</f>
        <v>0</v>
      </c>
      <c r="G198" s="27">
        <f>G199</f>
        <v>0</v>
      </c>
      <c r="H198" s="27"/>
    </row>
    <row r="199" spans="1:8" ht="36" hidden="1">
      <c r="A199" s="54" t="s">
        <v>297</v>
      </c>
      <c r="B199" s="35" t="s">
        <v>448</v>
      </c>
      <c r="C199" s="35" t="s">
        <v>1328</v>
      </c>
      <c r="D199" s="35" t="s">
        <v>296</v>
      </c>
      <c r="E199" s="35" t="s">
        <v>599</v>
      </c>
      <c r="F199" s="28"/>
      <c r="G199" s="20">
        <f t="shared" si="15"/>
        <v>0</v>
      </c>
      <c r="H199" s="27"/>
    </row>
    <row r="200" spans="1:8" ht="36.75" hidden="1">
      <c r="A200" s="6" t="s">
        <v>298</v>
      </c>
      <c r="B200" s="35" t="s">
        <v>448</v>
      </c>
      <c r="C200" s="35" t="s">
        <v>1328</v>
      </c>
      <c r="D200" s="35" t="s">
        <v>299</v>
      </c>
      <c r="E200" s="25" t="s">
        <v>243</v>
      </c>
      <c r="F200" s="27">
        <f>F201</f>
        <v>0</v>
      </c>
      <c r="G200" s="20">
        <f t="shared" si="15"/>
        <v>0</v>
      </c>
      <c r="H200" s="28"/>
    </row>
    <row r="201" spans="1:8" ht="36.75" hidden="1">
      <c r="A201" s="39" t="s">
        <v>411</v>
      </c>
      <c r="B201" s="35" t="s">
        <v>448</v>
      </c>
      <c r="C201" s="35" t="s">
        <v>1328</v>
      </c>
      <c r="D201" s="35" t="s">
        <v>299</v>
      </c>
      <c r="E201" s="25" t="s">
        <v>303</v>
      </c>
      <c r="F201" s="28"/>
      <c r="G201" s="20">
        <f t="shared" si="15"/>
        <v>0</v>
      </c>
      <c r="H201" s="28"/>
    </row>
    <row r="202" spans="1:8" ht="14.25" customHeight="1">
      <c r="A202" s="6" t="s">
        <v>425</v>
      </c>
      <c r="B202" s="35" t="s">
        <v>448</v>
      </c>
      <c r="C202" s="35" t="s">
        <v>1328</v>
      </c>
      <c r="D202" s="35" t="s">
        <v>426</v>
      </c>
      <c r="E202" s="25" t="s">
        <v>243</v>
      </c>
      <c r="F202" s="27">
        <f>F203+F207</f>
        <v>104926.2</v>
      </c>
      <c r="G202" s="20">
        <f t="shared" si="15"/>
        <v>104926.2</v>
      </c>
      <c r="H202" s="28"/>
    </row>
    <row r="203" spans="1:8" ht="14.25" customHeight="1">
      <c r="A203" s="6" t="s">
        <v>1007</v>
      </c>
      <c r="B203" s="35" t="s">
        <v>448</v>
      </c>
      <c r="C203" s="35" t="s">
        <v>1328</v>
      </c>
      <c r="D203" s="35" t="s">
        <v>426</v>
      </c>
      <c r="E203" s="25" t="s">
        <v>599</v>
      </c>
      <c r="F203" s="143">
        <f>F204+F205+F206</f>
        <v>72682.2</v>
      </c>
      <c r="G203" s="20">
        <f t="shared" si="15"/>
        <v>72682.2</v>
      </c>
      <c r="H203" s="28"/>
    </row>
    <row r="204" spans="1:8" ht="18" customHeight="1">
      <c r="A204" s="320" t="s">
        <v>695</v>
      </c>
      <c r="B204" s="35" t="s">
        <v>448</v>
      </c>
      <c r="C204" s="35" t="s">
        <v>1328</v>
      </c>
      <c r="D204" s="35" t="s">
        <v>426</v>
      </c>
      <c r="E204" s="25" t="s">
        <v>599</v>
      </c>
      <c r="F204" s="28">
        <f>73048.3-650-875</f>
        <v>71523.3</v>
      </c>
      <c r="G204" s="20">
        <f t="shared" si="15"/>
        <v>71523.3</v>
      </c>
      <c r="H204" s="28"/>
    </row>
    <row r="205" spans="1:8" ht="28.5" customHeight="1" hidden="1">
      <c r="A205" s="320" t="s">
        <v>708</v>
      </c>
      <c r="B205" s="35" t="s">
        <v>448</v>
      </c>
      <c r="C205" s="35" t="s">
        <v>1328</v>
      </c>
      <c r="D205" s="35" t="s">
        <v>426</v>
      </c>
      <c r="E205" s="25" t="s">
        <v>599</v>
      </c>
      <c r="F205" s="28">
        <v>0</v>
      </c>
      <c r="G205" s="20">
        <f t="shared" si="15"/>
        <v>0</v>
      </c>
      <c r="H205" s="28"/>
    </row>
    <row r="206" spans="1:8" ht="15.75" customHeight="1">
      <c r="A206" s="6" t="s">
        <v>1137</v>
      </c>
      <c r="B206" s="35" t="s">
        <v>448</v>
      </c>
      <c r="C206" s="35" t="s">
        <v>1328</v>
      </c>
      <c r="D206" s="35" t="s">
        <v>426</v>
      </c>
      <c r="E206" s="25" t="s">
        <v>599</v>
      </c>
      <c r="F206" s="28">
        <v>1158.9</v>
      </c>
      <c r="G206" s="20">
        <f t="shared" si="15"/>
        <v>1158.9</v>
      </c>
      <c r="H206" s="28"/>
    </row>
    <row r="207" spans="1:8" ht="24">
      <c r="A207" s="39" t="s">
        <v>689</v>
      </c>
      <c r="B207" s="35" t="s">
        <v>448</v>
      </c>
      <c r="C207" s="35" t="s">
        <v>1328</v>
      </c>
      <c r="D207" s="35" t="s">
        <v>426</v>
      </c>
      <c r="E207" s="25" t="s">
        <v>303</v>
      </c>
      <c r="F207" s="28">
        <f>30587.1+650+875+131.9</f>
        <v>32244</v>
      </c>
      <c r="G207" s="20">
        <f t="shared" si="15"/>
        <v>32244</v>
      </c>
      <c r="H207" s="28"/>
    </row>
    <row r="208" spans="1:8" ht="24.75" hidden="1">
      <c r="A208" s="56" t="s">
        <v>71</v>
      </c>
      <c r="B208" s="35" t="s">
        <v>448</v>
      </c>
      <c r="C208" s="35" t="s">
        <v>1328</v>
      </c>
      <c r="D208" s="35" t="s">
        <v>72</v>
      </c>
      <c r="E208" s="25"/>
      <c r="F208" s="27">
        <f>F209+F211</f>
        <v>0</v>
      </c>
      <c r="G208" s="20">
        <f t="shared" si="15"/>
        <v>0</v>
      </c>
      <c r="H208" s="28"/>
    </row>
    <row r="209" spans="1:8" ht="111" customHeight="1" hidden="1">
      <c r="A209" s="39" t="s">
        <v>806</v>
      </c>
      <c r="B209" s="35" t="s">
        <v>448</v>
      </c>
      <c r="C209" s="35" t="s">
        <v>1328</v>
      </c>
      <c r="D209" s="35" t="s">
        <v>133</v>
      </c>
      <c r="E209" s="25"/>
      <c r="F209" s="27">
        <f>F210</f>
        <v>0</v>
      </c>
      <c r="G209" s="20">
        <f t="shared" si="15"/>
        <v>0</v>
      </c>
      <c r="H209" s="28"/>
    </row>
    <row r="210" spans="1:8" ht="15.75" hidden="1">
      <c r="A210" s="39" t="s">
        <v>807</v>
      </c>
      <c r="B210" s="35" t="s">
        <v>448</v>
      </c>
      <c r="C210" s="35" t="s">
        <v>1328</v>
      </c>
      <c r="D210" s="35" t="s">
        <v>133</v>
      </c>
      <c r="E210" s="25" t="s">
        <v>808</v>
      </c>
      <c r="F210" s="28"/>
      <c r="G210" s="20">
        <f t="shared" si="15"/>
        <v>0</v>
      </c>
      <c r="H210" s="28"/>
    </row>
    <row r="211" spans="1:8" ht="15.75" hidden="1">
      <c r="A211" s="56" t="s">
        <v>798</v>
      </c>
      <c r="B211" s="35" t="s">
        <v>448</v>
      </c>
      <c r="C211" s="35" t="s">
        <v>1328</v>
      </c>
      <c r="D211" s="35" t="s">
        <v>799</v>
      </c>
      <c r="E211" s="25"/>
      <c r="F211" s="27">
        <f>F212</f>
        <v>0</v>
      </c>
      <c r="G211" s="20">
        <f t="shared" si="15"/>
        <v>0</v>
      </c>
      <c r="H211" s="28"/>
    </row>
    <row r="212" spans="1:8" ht="60.75" hidden="1">
      <c r="A212" s="39" t="s">
        <v>1094</v>
      </c>
      <c r="B212" s="35" t="s">
        <v>448</v>
      </c>
      <c r="C212" s="35" t="s">
        <v>1328</v>
      </c>
      <c r="D212" s="35" t="s">
        <v>1095</v>
      </c>
      <c r="E212" s="293"/>
      <c r="F212" s="27">
        <f>F213+F214</f>
        <v>0</v>
      </c>
      <c r="G212" s="20">
        <f t="shared" si="15"/>
        <v>0</v>
      </c>
      <c r="H212" s="28"/>
    </row>
    <row r="213" spans="1:8" ht="96.75" hidden="1">
      <c r="A213" s="39" t="s">
        <v>398</v>
      </c>
      <c r="B213" s="35" t="s">
        <v>448</v>
      </c>
      <c r="C213" s="35" t="s">
        <v>1328</v>
      </c>
      <c r="D213" s="35" t="s">
        <v>1095</v>
      </c>
      <c r="E213" s="25" t="s">
        <v>1096</v>
      </c>
      <c r="F213" s="28"/>
      <c r="G213" s="20">
        <f t="shared" si="15"/>
        <v>0</v>
      </c>
      <c r="H213" s="28"/>
    </row>
    <row r="214" spans="1:8" ht="96.75" hidden="1">
      <c r="A214" s="39" t="s">
        <v>399</v>
      </c>
      <c r="B214" s="35" t="s">
        <v>448</v>
      </c>
      <c r="C214" s="35" t="s">
        <v>1328</v>
      </c>
      <c r="D214" s="35" t="s">
        <v>1095</v>
      </c>
      <c r="E214" s="25" t="s">
        <v>15</v>
      </c>
      <c r="F214" s="28"/>
      <c r="G214" s="20">
        <f t="shared" si="15"/>
        <v>0</v>
      </c>
      <c r="H214" s="28"/>
    </row>
    <row r="215" spans="1:8" ht="24.75" hidden="1">
      <c r="A215" s="56" t="s">
        <v>1209</v>
      </c>
      <c r="B215" s="35" t="s">
        <v>448</v>
      </c>
      <c r="C215" s="35" t="s">
        <v>1328</v>
      </c>
      <c r="D215" s="35" t="s">
        <v>763</v>
      </c>
      <c r="E215" s="35"/>
      <c r="F215" s="27">
        <f>SUM(F216:F216)</f>
        <v>0</v>
      </c>
      <c r="G215" s="20">
        <f t="shared" si="15"/>
        <v>0</v>
      </c>
      <c r="H215" s="27">
        <f>SUM(H216:H216)</f>
        <v>0</v>
      </c>
    </row>
    <row r="216" spans="1:8" ht="48.75" hidden="1">
      <c r="A216" s="6" t="s">
        <v>1003</v>
      </c>
      <c r="B216" s="35" t="s">
        <v>448</v>
      </c>
      <c r="C216" s="35" t="s">
        <v>1328</v>
      </c>
      <c r="D216" s="35" t="s">
        <v>1004</v>
      </c>
      <c r="E216" s="25" t="s">
        <v>243</v>
      </c>
      <c r="F216" s="27">
        <f>F217+F218</f>
        <v>0</v>
      </c>
      <c r="G216" s="20">
        <f t="shared" si="15"/>
        <v>0</v>
      </c>
      <c r="H216" s="28"/>
    </row>
    <row r="217" spans="1:8" ht="128.25" customHeight="1" hidden="1">
      <c r="A217" s="295" t="s">
        <v>1243</v>
      </c>
      <c r="B217" s="35" t="s">
        <v>448</v>
      </c>
      <c r="C217" s="35" t="s">
        <v>1328</v>
      </c>
      <c r="D217" s="35" t="s">
        <v>1004</v>
      </c>
      <c r="E217" s="25" t="s">
        <v>1096</v>
      </c>
      <c r="F217" s="28">
        <f>436-156-280</f>
        <v>0</v>
      </c>
      <c r="G217" s="20">
        <f t="shared" si="15"/>
        <v>0</v>
      </c>
      <c r="H217" s="28"/>
    </row>
    <row r="218" spans="1:8" ht="120" hidden="1">
      <c r="A218" s="296" t="s">
        <v>81</v>
      </c>
      <c r="B218" s="35" t="s">
        <v>448</v>
      </c>
      <c r="C218" s="35" t="s">
        <v>1328</v>
      </c>
      <c r="D218" s="35" t="s">
        <v>1004</v>
      </c>
      <c r="E218" s="25" t="s">
        <v>15</v>
      </c>
      <c r="F218" s="28"/>
      <c r="G218" s="20">
        <f t="shared" si="15"/>
        <v>0</v>
      </c>
      <c r="H218" s="28"/>
    </row>
    <row r="219" spans="1:8" ht="15">
      <c r="A219" s="5" t="s">
        <v>844</v>
      </c>
      <c r="B219" s="36" t="s">
        <v>448</v>
      </c>
      <c r="C219" s="25" t="s">
        <v>611</v>
      </c>
      <c r="D219" s="25"/>
      <c r="E219" s="25"/>
      <c r="F219" s="27">
        <f>F220+F223+F226+F230+F233</f>
        <v>1503</v>
      </c>
      <c r="G219" s="20">
        <f t="shared" si="15"/>
        <v>1503</v>
      </c>
      <c r="H219" s="27">
        <f>H226+H241</f>
        <v>0</v>
      </c>
    </row>
    <row r="220" spans="1:8" ht="24.75" hidden="1">
      <c r="A220" s="297" t="s">
        <v>224</v>
      </c>
      <c r="B220" s="36" t="s">
        <v>448</v>
      </c>
      <c r="C220" s="25" t="s">
        <v>611</v>
      </c>
      <c r="D220" s="25" t="s">
        <v>225</v>
      </c>
      <c r="E220" s="25"/>
      <c r="F220" s="27">
        <f>F221</f>
        <v>0</v>
      </c>
      <c r="G220" s="20">
        <f t="shared" si="15"/>
        <v>0</v>
      </c>
      <c r="H220" s="27"/>
    </row>
    <row r="221" spans="1:8" ht="24.75" hidden="1">
      <c r="A221" s="297" t="s">
        <v>226</v>
      </c>
      <c r="B221" s="36" t="s">
        <v>448</v>
      </c>
      <c r="C221" s="25" t="s">
        <v>611</v>
      </c>
      <c r="D221" s="25" t="s">
        <v>227</v>
      </c>
      <c r="E221" s="25" t="s">
        <v>243</v>
      </c>
      <c r="F221" s="27">
        <f>F222</f>
        <v>0</v>
      </c>
      <c r="G221" s="20">
        <f t="shared" si="15"/>
        <v>0</v>
      </c>
      <c r="H221" s="27"/>
    </row>
    <row r="222" spans="1:8" ht="84.75" hidden="1">
      <c r="A222" s="297" t="s">
        <v>1312</v>
      </c>
      <c r="B222" s="36" t="s">
        <v>448</v>
      </c>
      <c r="C222" s="25" t="s">
        <v>611</v>
      </c>
      <c r="D222" s="25" t="s">
        <v>227</v>
      </c>
      <c r="E222" s="25" t="s">
        <v>528</v>
      </c>
      <c r="F222" s="28"/>
      <c r="G222" s="20">
        <f t="shared" si="15"/>
        <v>0</v>
      </c>
      <c r="H222" s="27"/>
    </row>
    <row r="223" spans="1:8" ht="48" hidden="1">
      <c r="A223" s="49" t="s">
        <v>728</v>
      </c>
      <c r="B223" s="25" t="s">
        <v>448</v>
      </c>
      <c r="C223" s="25" t="s">
        <v>611</v>
      </c>
      <c r="D223" s="25" t="s">
        <v>729</v>
      </c>
      <c r="E223" s="25"/>
      <c r="F223" s="27">
        <f>F224</f>
        <v>0</v>
      </c>
      <c r="G223" s="20">
        <f t="shared" si="15"/>
        <v>0</v>
      </c>
      <c r="H223" s="27"/>
    </row>
    <row r="224" spans="1:8" ht="24.75" hidden="1">
      <c r="A224" s="54" t="s">
        <v>594</v>
      </c>
      <c r="B224" s="25" t="s">
        <v>448</v>
      </c>
      <c r="C224" s="25" t="s">
        <v>611</v>
      </c>
      <c r="D224" s="25" t="s">
        <v>729</v>
      </c>
      <c r="E224" s="25" t="s">
        <v>528</v>
      </c>
      <c r="F224" s="28">
        <f>F225</f>
        <v>0</v>
      </c>
      <c r="G224" s="20">
        <f t="shared" si="15"/>
        <v>0</v>
      </c>
      <c r="H224" s="27"/>
    </row>
    <row r="225" spans="1:8" ht="36" hidden="1">
      <c r="A225" s="54" t="s">
        <v>595</v>
      </c>
      <c r="B225" s="25" t="s">
        <v>448</v>
      </c>
      <c r="C225" s="25" t="s">
        <v>611</v>
      </c>
      <c r="D225" s="25" t="s">
        <v>729</v>
      </c>
      <c r="E225" s="25" t="s">
        <v>528</v>
      </c>
      <c r="F225" s="28">
        <f>16403.4-16403.4</f>
        <v>0</v>
      </c>
      <c r="G225" s="20">
        <f t="shared" si="15"/>
        <v>0</v>
      </c>
      <c r="H225" s="27"/>
    </row>
    <row r="226" spans="1:8" ht="24">
      <c r="A226" s="48" t="s">
        <v>845</v>
      </c>
      <c r="B226" s="36" t="s">
        <v>448</v>
      </c>
      <c r="C226" s="25" t="s">
        <v>611</v>
      </c>
      <c r="D226" s="25" t="s">
        <v>846</v>
      </c>
      <c r="E226" s="25"/>
      <c r="F226" s="27">
        <f>F227</f>
        <v>1503</v>
      </c>
      <c r="G226" s="27">
        <f t="shared" si="15"/>
        <v>1503</v>
      </c>
      <c r="H226" s="27">
        <f>SUM(H227:H242)</f>
        <v>0</v>
      </c>
    </row>
    <row r="227" spans="1:8" ht="29.25" customHeight="1">
      <c r="A227" s="26" t="s">
        <v>8</v>
      </c>
      <c r="B227" s="36" t="s">
        <v>448</v>
      </c>
      <c r="C227" s="25" t="s">
        <v>611</v>
      </c>
      <c r="D227" s="25" t="s">
        <v>235</v>
      </c>
      <c r="E227" s="25" t="s">
        <v>243</v>
      </c>
      <c r="F227" s="27">
        <f>F228+F229</f>
        <v>1503</v>
      </c>
      <c r="G227" s="20">
        <f t="shared" si="15"/>
        <v>1503</v>
      </c>
      <c r="H227" s="28"/>
    </row>
    <row r="228" spans="1:8" ht="30" customHeight="1">
      <c r="A228" s="6" t="s">
        <v>1127</v>
      </c>
      <c r="B228" s="36" t="s">
        <v>448</v>
      </c>
      <c r="C228" s="25" t="s">
        <v>611</v>
      </c>
      <c r="D228" s="25" t="s">
        <v>235</v>
      </c>
      <c r="E228" s="25" t="s">
        <v>599</v>
      </c>
      <c r="F228" s="28">
        <v>1503</v>
      </c>
      <c r="G228" s="20">
        <f t="shared" si="15"/>
        <v>1503</v>
      </c>
      <c r="H228" s="28"/>
    </row>
    <row r="229" spans="1:8" ht="34.5" customHeight="1" hidden="1">
      <c r="A229" s="39" t="s">
        <v>689</v>
      </c>
      <c r="B229" s="36" t="s">
        <v>448</v>
      </c>
      <c r="C229" s="25" t="s">
        <v>611</v>
      </c>
      <c r="D229" s="25" t="s">
        <v>235</v>
      </c>
      <c r="E229" s="25" t="s">
        <v>303</v>
      </c>
      <c r="F229" s="28">
        <f>8538-8538</f>
        <v>0</v>
      </c>
      <c r="G229" s="20">
        <f t="shared" si="15"/>
        <v>0</v>
      </c>
      <c r="H229" s="28"/>
    </row>
    <row r="230" spans="1:8" ht="34.5" customHeight="1" hidden="1">
      <c r="A230" s="56" t="s">
        <v>798</v>
      </c>
      <c r="B230" s="35" t="s">
        <v>448</v>
      </c>
      <c r="C230" s="35" t="s">
        <v>611</v>
      </c>
      <c r="D230" s="35" t="s">
        <v>799</v>
      </c>
      <c r="E230" s="25"/>
      <c r="F230" s="27">
        <f>F231</f>
        <v>0</v>
      </c>
      <c r="G230" s="27">
        <f>G231</f>
        <v>0</v>
      </c>
      <c r="H230" s="28"/>
    </row>
    <row r="231" spans="1:8" ht="34.5" customHeight="1" hidden="1">
      <c r="A231" s="39" t="s">
        <v>1094</v>
      </c>
      <c r="B231" s="35" t="s">
        <v>448</v>
      </c>
      <c r="C231" s="35" t="s">
        <v>611</v>
      </c>
      <c r="D231" s="35" t="s">
        <v>1095</v>
      </c>
      <c r="E231" s="293"/>
      <c r="F231" s="27">
        <f>F232</f>
        <v>0</v>
      </c>
      <c r="G231" s="20">
        <f aca="true" t="shared" si="16" ref="G231:G256">F231-H231</f>
        <v>0</v>
      </c>
      <c r="H231" s="28"/>
    </row>
    <row r="232" spans="1:8" ht="34.5" customHeight="1" hidden="1">
      <c r="A232" s="6" t="s">
        <v>1380</v>
      </c>
      <c r="B232" s="35" t="s">
        <v>448</v>
      </c>
      <c r="C232" s="35" t="s">
        <v>611</v>
      </c>
      <c r="D232" s="35" t="s">
        <v>1095</v>
      </c>
      <c r="E232" s="25" t="s">
        <v>1381</v>
      </c>
      <c r="F232" s="28"/>
      <c r="G232" s="20">
        <f t="shared" si="16"/>
        <v>0</v>
      </c>
      <c r="H232" s="28"/>
    </row>
    <row r="233" spans="1:8" ht="34.5" customHeight="1" hidden="1">
      <c r="A233" s="56" t="s">
        <v>1209</v>
      </c>
      <c r="B233" s="36" t="s">
        <v>448</v>
      </c>
      <c r="C233" s="25" t="s">
        <v>611</v>
      </c>
      <c r="D233" s="35" t="s">
        <v>763</v>
      </c>
      <c r="E233" s="35"/>
      <c r="F233" s="27">
        <f>SUM(F234:F234)</f>
        <v>0</v>
      </c>
      <c r="G233" s="20">
        <f t="shared" si="16"/>
        <v>0</v>
      </c>
      <c r="H233" s="28"/>
    </row>
    <row r="234" spans="1:8" ht="34.5" customHeight="1" hidden="1">
      <c r="A234" s="39" t="s">
        <v>1006</v>
      </c>
      <c r="B234" s="36" t="s">
        <v>448</v>
      </c>
      <c r="C234" s="25" t="s">
        <v>611</v>
      </c>
      <c r="D234" s="35" t="s">
        <v>300</v>
      </c>
      <c r="E234" s="35" t="s">
        <v>243</v>
      </c>
      <c r="F234" s="27">
        <f>F235</f>
        <v>0</v>
      </c>
      <c r="G234" s="20">
        <f t="shared" si="16"/>
        <v>0</v>
      </c>
      <c r="H234" s="28"/>
    </row>
    <row r="235" spans="1:8" ht="34.5" customHeight="1" hidden="1">
      <c r="A235" s="6" t="s">
        <v>1007</v>
      </c>
      <c r="B235" s="25" t="s">
        <v>448</v>
      </c>
      <c r="C235" s="25" t="s">
        <v>611</v>
      </c>
      <c r="D235" s="35" t="s">
        <v>300</v>
      </c>
      <c r="E235" s="25" t="s">
        <v>599</v>
      </c>
      <c r="F235" s="28"/>
      <c r="G235" s="20">
        <f t="shared" si="16"/>
        <v>0</v>
      </c>
      <c r="H235" s="28"/>
    </row>
    <row r="236" spans="1:8" ht="34.5" customHeight="1" hidden="1">
      <c r="A236" s="6" t="s">
        <v>1008</v>
      </c>
      <c r="B236" s="25" t="s">
        <v>448</v>
      </c>
      <c r="C236" s="25" t="s">
        <v>611</v>
      </c>
      <c r="D236" s="35" t="s">
        <v>300</v>
      </c>
      <c r="E236" s="25" t="s">
        <v>599</v>
      </c>
      <c r="F236" s="28"/>
      <c r="G236" s="20">
        <f t="shared" si="16"/>
        <v>0</v>
      </c>
      <c r="H236" s="28"/>
    </row>
    <row r="237" spans="1:8" ht="34.5" customHeight="1" hidden="1">
      <c r="A237" s="6" t="s">
        <v>471</v>
      </c>
      <c r="B237" s="25" t="s">
        <v>448</v>
      </c>
      <c r="C237" s="25" t="s">
        <v>611</v>
      </c>
      <c r="D237" s="35" t="s">
        <v>300</v>
      </c>
      <c r="E237" s="25" t="s">
        <v>599</v>
      </c>
      <c r="F237" s="28"/>
      <c r="G237" s="20">
        <f t="shared" si="16"/>
        <v>0</v>
      </c>
      <c r="H237" s="28"/>
    </row>
    <row r="238" spans="1:8" ht="34.5" customHeight="1" hidden="1">
      <c r="A238" s="6" t="s">
        <v>472</v>
      </c>
      <c r="B238" s="25" t="s">
        <v>448</v>
      </c>
      <c r="C238" s="25" t="s">
        <v>611</v>
      </c>
      <c r="D238" s="35" t="s">
        <v>300</v>
      </c>
      <c r="E238" s="25" t="s">
        <v>599</v>
      </c>
      <c r="F238" s="28"/>
      <c r="G238" s="20">
        <f t="shared" si="16"/>
        <v>0</v>
      </c>
      <c r="H238" s="28"/>
    </row>
    <row r="239" spans="1:8" ht="34.5" customHeight="1" hidden="1">
      <c r="A239" s="6" t="s">
        <v>1009</v>
      </c>
      <c r="B239" s="25" t="s">
        <v>448</v>
      </c>
      <c r="C239" s="25" t="s">
        <v>611</v>
      </c>
      <c r="D239" s="35" t="s">
        <v>300</v>
      </c>
      <c r="E239" s="25" t="s">
        <v>599</v>
      </c>
      <c r="F239" s="28"/>
      <c r="G239" s="20">
        <f t="shared" si="16"/>
        <v>0</v>
      </c>
      <c r="H239" s="28"/>
    </row>
    <row r="240" spans="1:8" ht="34.5" customHeight="1">
      <c r="A240" s="145" t="s">
        <v>559</v>
      </c>
      <c r="B240" s="36" t="s">
        <v>448</v>
      </c>
      <c r="C240" s="25" t="s">
        <v>453</v>
      </c>
      <c r="D240" s="35"/>
      <c r="E240" s="25"/>
      <c r="F240" s="27">
        <f>F241+F253</f>
        <v>122441.6</v>
      </c>
      <c r="G240" s="20">
        <f t="shared" si="16"/>
        <v>122441.6</v>
      </c>
      <c r="H240" s="28"/>
    </row>
    <row r="241" spans="1:8" ht="24">
      <c r="A241" s="49" t="s">
        <v>559</v>
      </c>
      <c r="B241" s="25" t="s">
        <v>448</v>
      </c>
      <c r="C241" s="25" t="s">
        <v>453</v>
      </c>
      <c r="D241" s="25" t="s">
        <v>558</v>
      </c>
      <c r="E241" s="25"/>
      <c r="F241" s="27">
        <f>F242+F244+F247+F250</f>
        <v>122441.6</v>
      </c>
      <c r="G241" s="20">
        <f t="shared" si="16"/>
        <v>122441.6</v>
      </c>
      <c r="H241" s="28"/>
    </row>
    <row r="242" spans="1:8" ht="24">
      <c r="A242" s="26" t="s">
        <v>560</v>
      </c>
      <c r="B242" s="25" t="s">
        <v>448</v>
      </c>
      <c r="C242" s="25" t="s">
        <v>453</v>
      </c>
      <c r="D242" s="25" t="s">
        <v>1413</v>
      </c>
      <c r="E242" s="25" t="s">
        <v>243</v>
      </c>
      <c r="F242" s="27">
        <f>F243</f>
        <v>60843</v>
      </c>
      <c r="G242" s="20">
        <f t="shared" si="16"/>
        <v>60843</v>
      </c>
      <c r="H242" s="28">
        <v>0</v>
      </c>
    </row>
    <row r="243" spans="1:8" ht="24">
      <c r="A243" s="6" t="s">
        <v>689</v>
      </c>
      <c r="B243" s="25" t="s">
        <v>448</v>
      </c>
      <c r="C243" s="25" t="s">
        <v>453</v>
      </c>
      <c r="D243" s="25" t="s">
        <v>1413</v>
      </c>
      <c r="E243" s="25" t="s">
        <v>303</v>
      </c>
      <c r="F243" s="28">
        <f>46000+14843</f>
        <v>60843</v>
      </c>
      <c r="G243" s="20">
        <f t="shared" si="16"/>
        <v>60843</v>
      </c>
      <c r="H243" s="28"/>
    </row>
    <row r="244" spans="1:8" ht="48">
      <c r="A244" s="48" t="s">
        <v>1005</v>
      </c>
      <c r="B244" s="36" t="s">
        <v>448</v>
      </c>
      <c r="C244" s="25" t="s">
        <v>453</v>
      </c>
      <c r="D244" s="25" t="s">
        <v>557</v>
      </c>
      <c r="E244" s="25" t="s">
        <v>243</v>
      </c>
      <c r="F244" s="27">
        <f>F246+F245</f>
        <v>7830</v>
      </c>
      <c r="G244" s="20">
        <f t="shared" si="16"/>
        <v>7830</v>
      </c>
      <c r="H244" s="28"/>
    </row>
    <row r="245" spans="1:8" ht="24">
      <c r="A245" s="26" t="s">
        <v>1481</v>
      </c>
      <c r="B245" s="36" t="s">
        <v>448</v>
      </c>
      <c r="C245" s="25" t="s">
        <v>453</v>
      </c>
      <c r="D245" s="25" t="s">
        <v>557</v>
      </c>
      <c r="E245" s="25" t="s">
        <v>1482</v>
      </c>
      <c r="F245" s="147">
        <f>5160+2670</f>
        <v>7830</v>
      </c>
      <c r="G245" s="20">
        <f t="shared" si="16"/>
        <v>7830</v>
      </c>
      <c r="H245" s="28"/>
    </row>
    <row r="246" spans="1:8" ht="24.75" hidden="1">
      <c r="A246" s="39" t="s">
        <v>689</v>
      </c>
      <c r="B246" s="36" t="s">
        <v>448</v>
      </c>
      <c r="C246" s="25" t="s">
        <v>453</v>
      </c>
      <c r="D246" s="25" t="s">
        <v>557</v>
      </c>
      <c r="E246" s="25" t="s">
        <v>303</v>
      </c>
      <c r="F246" s="28">
        <v>0</v>
      </c>
      <c r="G246" s="20">
        <f t="shared" si="16"/>
        <v>0</v>
      </c>
      <c r="H246" s="28"/>
    </row>
    <row r="247" spans="1:8" ht="24">
      <c r="A247" s="54" t="s">
        <v>490</v>
      </c>
      <c r="B247" s="36" t="s">
        <v>448</v>
      </c>
      <c r="C247" s="25" t="s">
        <v>453</v>
      </c>
      <c r="D247" s="25" t="s">
        <v>1414</v>
      </c>
      <c r="E247" s="25" t="s">
        <v>243</v>
      </c>
      <c r="F247" s="27">
        <f>F249+F248</f>
        <v>12680</v>
      </c>
      <c r="G247" s="20">
        <f t="shared" si="16"/>
        <v>12680</v>
      </c>
      <c r="H247" s="28"/>
    </row>
    <row r="248" spans="1:8" ht="24">
      <c r="A248" s="26" t="s">
        <v>1481</v>
      </c>
      <c r="B248" s="36" t="s">
        <v>448</v>
      </c>
      <c r="C248" s="25" t="s">
        <v>453</v>
      </c>
      <c r="D248" s="25" t="s">
        <v>1414</v>
      </c>
      <c r="E248" s="25" t="s">
        <v>1482</v>
      </c>
      <c r="F248" s="147">
        <f>12181+499</f>
        <v>12680</v>
      </c>
      <c r="G248" s="20">
        <f t="shared" si="16"/>
        <v>12680</v>
      </c>
      <c r="H248" s="28"/>
    </row>
    <row r="249" spans="1:8" ht="24.75" hidden="1">
      <c r="A249" s="26" t="s">
        <v>689</v>
      </c>
      <c r="B249" s="36" t="s">
        <v>448</v>
      </c>
      <c r="C249" s="25" t="s">
        <v>453</v>
      </c>
      <c r="D249" s="25" t="s">
        <v>1414</v>
      </c>
      <c r="E249" s="25" t="s">
        <v>303</v>
      </c>
      <c r="F249" s="28"/>
      <c r="G249" s="20">
        <f t="shared" si="16"/>
        <v>0</v>
      </c>
      <c r="H249" s="28"/>
    </row>
    <row r="250" spans="1:8" ht="24">
      <c r="A250" s="26" t="s">
        <v>1474</v>
      </c>
      <c r="B250" s="36" t="s">
        <v>448</v>
      </c>
      <c r="C250" s="25" t="s">
        <v>453</v>
      </c>
      <c r="D250" s="25" t="s">
        <v>1475</v>
      </c>
      <c r="E250" s="25" t="s">
        <v>243</v>
      </c>
      <c r="F250" s="27">
        <f>F252+F251</f>
        <v>41088.6</v>
      </c>
      <c r="G250" s="20">
        <f t="shared" si="16"/>
        <v>41088.6</v>
      </c>
      <c r="H250" s="28"/>
    </row>
    <row r="251" spans="1:8" ht="24">
      <c r="A251" s="26" t="s">
        <v>1481</v>
      </c>
      <c r="B251" s="36" t="s">
        <v>448</v>
      </c>
      <c r="C251" s="25" t="s">
        <v>453</v>
      </c>
      <c r="D251" s="25" t="s">
        <v>1475</v>
      </c>
      <c r="E251" s="25" t="s">
        <v>1482</v>
      </c>
      <c r="F251" s="147">
        <f>30000+950+300+700+3000+1500+2000+5494.1-3000+144.5</f>
        <v>41088.6</v>
      </c>
      <c r="G251" s="20">
        <f t="shared" si="16"/>
        <v>41088.6</v>
      </c>
      <c r="H251" s="28"/>
    </row>
    <row r="252" spans="1:8" ht="24.75" hidden="1">
      <c r="A252" s="26" t="s">
        <v>689</v>
      </c>
      <c r="B252" s="36" t="s">
        <v>448</v>
      </c>
      <c r="C252" s="25" t="s">
        <v>453</v>
      </c>
      <c r="D252" s="25" t="s">
        <v>1475</v>
      </c>
      <c r="E252" s="25" t="s">
        <v>303</v>
      </c>
      <c r="F252" s="28"/>
      <c r="G252" s="20">
        <f t="shared" si="16"/>
        <v>0</v>
      </c>
      <c r="H252" s="27"/>
    </row>
    <row r="253" spans="1:8" ht="24.75" hidden="1">
      <c r="A253" s="56" t="s">
        <v>1209</v>
      </c>
      <c r="B253" s="36" t="s">
        <v>448</v>
      </c>
      <c r="C253" s="25" t="s">
        <v>453</v>
      </c>
      <c r="D253" s="25" t="s">
        <v>763</v>
      </c>
      <c r="E253" s="25"/>
      <c r="F253" s="27">
        <f>F254</f>
        <v>0</v>
      </c>
      <c r="G253" s="20">
        <f t="shared" si="16"/>
        <v>0</v>
      </c>
      <c r="H253" s="27"/>
    </row>
    <row r="254" spans="1:8" ht="24.75" hidden="1">
      <c r="A254" s="39" t="s">
        <v>942</v>
      </c>
      <c r="B254" s="36" t="s">
        <v>448</v>
      </c>
      <c r="C254" s="25" t="s">
        <v>453</v>
      </c>
      <c r="D254" s="25" t="s">
        <v>991</v>
      </c>
      <c r="E254" s="25" t="s">
        <v>243</v>
      </c>
      <c r="F254" s="27">
        <f>F256+F255</f>
        <v>0</v>
      </c>
      <c r="G254" s="20">
        <f t="shared" si="16"/>
        <v>0</v>
      </c>
      <c r="H254" s="28"/>
    </row>
    <row r="255" spans="1:8" ht="24.75" hidden="1">
      <c r="A255" s="54" t="s">
        <v>598</v>
      </c>
      <c r="B255" s="36" t="s">
        <v>448</v>
      </c>
      <c r="C255" s="25" t="s">
        <v>453</v>
      </c>
      <c r="D255" s="25" t="s">
        <v>991</v>
      </c>
      <c r="E255" s="25" t="s">
        <v>599</v>
      </c>
      <c r="F255" s="147"/>
      <c r="G255" s="20">
        <f t="shared" si="16"/>
        <v>0</v>
      </c>
      <c r="H255" s="28"/>
    </row>
    <row r="256" spans="1:8" ht="24.75" hidden="1">
      <c r="A256" s="39" t="s">
        <v>689</v>
      </c>
      <c r="B256" s="36" t="s">
        <v>448</v>
      </c>
      <c r="C256" s="25" t="s">
        <v>453</v>
      </c>
      <c r="D256" s="25" t="s">
        <v>991</v>
      </c>
      <c r="E256" s="25" t="s">
        <v>303</v>
      </c>
      <c r="F256" s="28"/>
      <c r="G256" s="20">
        <f t="shared" si="16"/>
        <v>0</v>
      </c>
      <c r="H256" s="27"/>
    </row>
    <row r="257" spans="1:8" ht="25.5" customHeight="1">
      <c r="A257" s="33" t="s">
        <v>404</v>
      </c>
      <c r="B257" s="32" t="s">
        <v>447</v>
      </c>
      <c r="C257" s="37"/>
      <c r="D257" s="37"/>
      <c r="E257" s="37"/>
      <c r="F257" s="2">
        <f>F258+F262</f>
        <v>1200</v>
      </c>
      <c r="G257" s="2">
        <f>G258+G262</f>
        <v>1200</v>
      </c>
      <c r="H257" s="2">
        <f>H258+H262</f>
        <v>0</v>
      </c>
    </row>
    <row r="258" spans="1:8" ht="24">
      <c r="A258" s="47" t="s">
        <v>147</v>
      </c>
      <c r="B258" s="25" t="s">
        <v>447</v>
      </c>
      <c r="C258" s="25" t="s">
        <v>453</v>
      </c>
      <c r="D258" s="37"/>
      <c r="E258" s="37"/>
      <c r="F258" s="27">
        <f aca="true" t="shared" si="17" ref="F258:H259">F259</f>
        <v>1200</v>
      </c>
      <c r="G258" s="27">
        <f t="shared" si="17"/>
        <v>1200</v>
      </c>
      <c r="H258" s="27">
        <f t="shared" si="17"/>
        <v>0</v>
      </c>
    </row>
    <row r="259" spans="1:8" ht="24">
      <c r="A259" s="48" t="s">
        <v>1477</v>
      </c>
      <c r="B259" s="25" t="s">
        <v>447</v>
      </c>
      <c r="C259" s="25" t="s">
        <v>453</v>
      </c>
      <c r="D259" s="25" t="s">
        <v>1077</v>
      </c>
      <c r="E259" s="37"/>
      <c r="F259" s="27">
        <f t="shared" si="17"/>
        <v>1200</v>
      </c>
      <c r="G259" s="27">
        <f t="shared" si="17"/>
        <v>1200</v>
      </c>
      <c r="H259" s="27">
        <f t="shared" si="17"/>
        <v>0</v>
      </c>
    </row>
    <row r="260" spans="1:8" ht="24">
      <c r="A260" s="26" t="s">
        <v>237</v>
      </c>
      <c r="B260" s="37" t="s">
        <v>447</v>
      </c>
      <c r="C260" s="37" t="s">
        <v>453</v>
      </c>
      <c r="D260" s="25" t="s">
        <v>1478</v>
      </c>
      <c r="E260" s="37" t="s">
        <v>243</v>
      </c>
      <c r="F260" s="27">
        <f>F261</f>
        <v>1200</v>
      </c>
      <c r="G260" s="20">
        <f>F260-H260</f>
        <v>1200</v>
      </c>
      <c r="H260" s="57"/>
    </row>
    <row r="261" spans="1:8" ht="24">
      <c r="A261" s="39" t="s">
        <v>689</v>
      </c>
      <c r="B261" s="25" t="s">
        <v>447</v>
      </c>
      <c r="C261" s="25" t="s">
        <v>453</v>
      </c>
      <c r="D261" s="25" t="s">
        <v>1478</v>
      </c>
      <c r="E261" s="25" t="s">
        <v>303</v>
      </c>
      <c r="F261" s="28">
        <v>1200</v>
      </c>
      <c r="G261" s="20">
        <f>F261-H261</f>
        <v>1200</v>
      </c>
      <c r="H261" s="57"/>
    </row>
    <row r="262" spans="1:8" ht="24" hidden="1">
      <c r="A262" s="47" t="s">
        <v>236</v>
      </c>
      <c r="B262" s="25" t="s">
        <v>447</v>
      </c>
      <c r="C262" s="25" t="s">
        <v>448</v>
      </c>
      <c r="D262" s="25"/>
      <c r="E262" s="25"/>
      <c r="F262" s="27">
        <f aca="true" t="shared" si="18" ref="F262:H263">F263</f>
        <v>0</v>
      </c>
      <c r="G262" s="27">
        <f t="shared" si="18"/>
        <v>0</v>
      </c>
      <c r="H262" s="27">
        <f t="shared" si="18"/>
        <v>0</v>
      </c>
    </row>
    <row r="263" spans="1:8" ht="24.75" hidden="1">
      <c r="A263" s="48" t="s">
        <v>1477</v>
      </c>
      <c r="B263" s="25" t="s">
        <v>447</v>
      </c>
      <c r="C263" s="25" t="s">
        <v>448</v>
      </c>
      <c r="D263" s="25" t="s">
        <v>1077</v>
      </c>
      <c r="E263" s="25"/>
      <c r="F263" s="27">
        <f t="shared" si="18"/>
        <v>0</v>
      </c>
      <c r="G263" s="27">
        <f t="shared" si="18"/>
        <v>0</v>
      </c>
      <c r="H263" s="27">
        <f t="shared" si="18"/>
        <v>0</v>
      </c>
    </row>
    <row r="264" spans="1:8" ht="24.75" hidden="1">
      <c r="A264" s="26" t="s">
        <v>237</v>
      </c>
      <c r="B264" s="25" t="s">
        <v>447</v>
      </c>
      <c r="C264" s="25" t="s">
        <v>448</v>
      </c>
      <c r="D264" s="25" t="s">
        <v>1478</v>
      </c>
      <c r="E264" s="25" t="s">
        <v>243</v>
      </c>
      <c r="F264" s="27">
        <f>F265</f>
        <v>0</v>
      </c>
      <c r="G264" s="20">
        <f>F264-H264</f>
        <v>0</v>
      </c>
      <c r="H264" s="28"/>
    </row>
    <row r="265" spans="1:8" ht="24.75" hidden="1">
      <c r="A265" s="26" t="s">
        <v>587</v>
      </c>
      <c r="B265" s="25" t="s">
        <v>447</v>
      </c>
      <c r="C265" s="25" t="s">
        <v>448</v>
      </c>
      <c r="D265" s="25" t="s">
        <v>1478</v>
      </c>
      <c r="E265" s="25" t="s">
        <v>588</v>
      </c>
      <c r="F265" s="28"/>
      <c r="G265" s="20">
        <f>F265-H265</f>
        <v>0</v>
      </c>
      <c r="H265" s="28"/>
    </row>
    <row r="266" spans="1:8" ht="22.5" customHeight="1">
      <c r="A266" s="33" t="s">
        <v>685</v>
      </c>
      <c r="B266" s="32" t="s">
        <v>451</v>
      </c>
      <c r="C266" s="38"/>
      <c r="D266" s="38"/>
      <c r="E266" s="38"/>
      <c r="F266" s="2">
        <f>F267+F279+F321+F324+F343+F318</f>
        <v>1322894.4000000001</v>
      </c>
      <c r="G266" s="2">
        <f>G267+G279+G321+G324+G343+G318</f>
        <v>804443.4000000001</v>
      </c>
      <c r="H266" s="2">
        <f>H267+H279+H321+H324+H343+H318</f>
        <v>518451</v>
      </c>
    </row>
    <row r="267" spans="1:8" ht="15">
      <c r="A267" s="47" t="s">
        <v>686</v>
      </c>
      <c r="B267" s="25" t="s">
        <v>451</v>
      </c>
      <c r="C267" s="25" t="s">
        <v>1328</v>
      </c>
      <c r="D267" s="58"/>
      <c r="E267" s="58"/>
      <c r="F267" s="27">
        <f>F268+F275</f>
        <v>359272.39999999997</v>
      </c>
      <c r="G267" s="27">
        <f>G268+G275</f>
        <v>359272.39999999997</v>
      </c>
      <c r="H267" s="27">
        <f>H268+H275</f>
        <v>0</v>
      </c>
    </row>
    <row r="268" spans="1:8" ht="36">
      <c r="A268" s="55" t="s">
        <v>289</v>
      </c>
      <c r="B268" s="25" t="s">
        <v>451</v>
      </c>
      <c r="C268" s="25" t="s">
        <v>1328</v>
      </c>
      <c r="D268" s="25" t="s">
        <v>232</v>
      </c>
      <c r="E268" s="25"/>
      <c r="F268" s="27">
        <f>F269</f>
        <v>5651</v>
      </c>
      <c r="G268" s="27">
        <f>G269</f>
        <v>5651</v>
      </c>
      <c r="H268" s="27">
        <f>H269</f>
        <v>0</v>
      </c>
    </row>
    <row r="269" spans="1:8" ht="36">
      <c r="A269" s="39" t="s">
        <v>199</v>
      </c>
      <c r="B269" s="25" t="s">
        <v>451</v>
      </c>
      <c r="C269" s="25" t="s">
        <v>1328</v>
      </c>
      <c r="D269" s="25" t="s">
        <v>729</v>
      </c>
      <c r="E269" s="25" t="s">
        <v>243</v>
      </c>
      <c r="F269" s="27">
        <f>F271</f>
        <v>5651</v>
      </c>
      <c r="G269" s="20">
        <f aca="true" t="shared" si="19" ref="G269:G274">F269-H269</f>
        <v>5651</v>
      </c>
      <c r="H269" s="28">
        <v>0</v>
      </c>
    </row>
    <row r="270" spans="1:8" ht="36.75" hidden="1">
      <c r="A270" s="39" t="s">
        <v>578</v>
      </c>
      <c r="B270" s="25" t="s">
        <v>451</v>
      </c>
      <c r="C270" s="25" t="s">
        <v>1328</v>
      </c>
      <c r="D270" s="25" t="s">
        <v>729</v>
      </c>
      <c r="E270" s="25" t="s">
        <v>528</v>
      </c>
      <c r="F270" s="27"/>
      <c r="G270" s="20">
        <f t="shared" si="19"/>
        <v>0</v>
      </c>
      <c r="H270" s="28"/>
    </row>
    <row r="271" spans="1:8" ht="24">
      <c r="A271" s="54" t="s">
        <v>198</v>
      </c>
      <c r="B271" s="25" t="s">
        <v>451</v>
      </c>
      <c r="C271" s="25" t="s">
        <v>1328</v>
      </c>
      <c r="D271" s="25" t="s">
        <v>729</v>
      </c>
      <c r="E271" s="25" t="s">
        <v>1482</v>
      </c>
      <c r="F271" s="27">
        <f>F272+F273+F274</f>
        <v>5651</v>
      </c>
      <c r="G271" s="20">
        <f t="shared" si="19"/>
        <v>5651</v>
      </c>
      <c r="H271" s="28"/>
    </row>
    <row r="272" spans="1:8" ht="48">
      <c r="A272" s="54" t="s">
        <v>1313</v>
      </c>
      <c r="B272" s="25" t="s">
        <v>451</v>
      </c>
      <c r="C272" s="25" t="s">
        <v>1328</v>
      </c>
      <c r="D272" s="25" t="s">
        <v>729</v>
      </c>
      <c r="E272" s="25" t="s">
        <v>1482</v>
      </c>
      <c r="F272" s="28">
        <v>3651</v>
      </c>
      <c r="G272" s="20">
        <f t="shared" si="19"/>
        <v>3651</v>
      </c>
      <c r="H272" s="28"/>
    </row>
    <row r="273" spans="1:8" ht="48">
      <c r="A273" s="54" t="s">
        <v>9</v>
      </c>
      <c r="B273" s="25" t="s">
        <v>451</v>
      </c>
      <c r="C273" s="25" t="s">
        <v>1328</v>
      </c>
      <c r="D273" s="25" t="s">
        <v>729</v>
      </c>
      <c r="E273" s="25" t="s">
        <v>1482</v>
      </c>
      <c r="F273" s="28">
        <v>1000</v>
      </c>
      <c r="G273" s="20">
        <f t="shared" si="19"/>
        <v>1000</v>
      </c>
      <c r="H273" s="28"/>
    </row>
    <row r="274" spans="1:8" ht="48">
      <c r="A274" s="54" t="s">
        <v>408</v>
      </c>
      <c r="B274" s="25" t="s">
        <v>451</v>
      </c>
      <c r="C274" s="25" t="s">
        <v>1328</v>
      </c>
      <c r="D274" s="25" t="s">
        <v>729</v>
      </c>
      <c r="E274" s="25" t="s">
        <v>1482</v>
      </c>
      <c r="F274" s="28">
        <v>1000</v>
      </c>
      <c r="G274" s="20">
        <f t="shared" si="19"/>
        <v>1000</v>
      </c>
      <c r="H274" s="28"/>
    </row>
    <row r="275" spans="1:8" ht="24">
      <c r="A275" s="48" t="s">
        <v>1040</v>
      </c>
      <c r="B275" s="25" t="s">
        <v>451</v>
      </c>
      <c r="C275" s="25" t="s">
        <v>1328</v>
      </c>
      <c r="D275" s="25" t="s">
        <v>238</v>
      </c>
      <c r="E275" s="58"/>
      <c r="F275" s="27">
        <f>F276</f>
        <v>353621.39999999997</v>
      </c>
      <c r="G275" s="27">
        <f>G276</f>
        <v>353621.39999999997</v>
      </c>
      <c r="H275" s="27">
        <f>H276</f>
        <v>0</v>
      </c>
    </row>
    <row r="276" spans="1:8" ht="24">
      <c r="A276" s="26" t="s">
        <v>403</v>
      </c>
      <c r="B276" s="25" t="s">
        <v>451</v>
      </c>
      <c r="C276" s="25" t="s">
        <v>1328</v>
      </c>
      <c r="D276" s="25" t="s">
        <v>1479</v>
      </c>
      <c r="E276" s="25" t="s">
        <v>243</v>
      </c>
      <c r="F276" s="27">
        <f>F277+F278</f>
        <v>353621.39999999997</v>
      </c>
      <c r="G276" s="20">
        <f aca="true" t="shared" si="20" ref="G276:G282">F276-H276</f>
        <v>353621.39999999997</v>
      </c>
      <c r="H276" s="27">
        <f>H277</f>
        <v>0</v>
      </c>
    </row>
    <row r="277" spans="1:8" ht="24">
      <c r="A277" s="26" t="s">
        <v>1148</v>
      </c>
      <c r="B277" s="25" t="s">
        <v>451</v>
      </c>
      <c r="C277" s="25" t="s">
        <v>1328</v>
      </c>
      <c r="D277" s="25" t="s">
        <v>1479</v>
      </c>
      <c r="E277" s="25" t="s">
        <v>712</v>
      </c>
      <c r="F277" s="28">
        <f>26255.4-112.3+3500</f>
        <v>29643.100000000002</v>
      </c>
      <c r="G277" s="20">
        <f t="shared" si="20"/>
        <v>29643.100000000002</v>
      </c>
      <c r="H277" s="28"/>
    </row>
    <row r="278" spans="1:8" ht="24">
      <c r="A278" s="26" t="s">
        <v>1481</v>
      </c>
      <c r="B278" s="25" t="s">
        <v>451</v>
      </c>
      <c r="C278" s="25" t="s">
        <v>1328</v>
      </c>
      <c r="D278" s="25" t="s">
        <v>1479</v>
      </c>
      <c r="E278" s="25" t="s">
        <v>1482</v>
      </c>
      <c r="F278" s="28">
        <f>321939.8+2457.1-418.6</f>
        <v>323978.3</v>
      </c>
      <c r="G278" s="20">
        <f t="shared" si="20"/>
        <v>323978.3</v>
      </c>
      <c r="H278" s="28"/>
    </row>
    <row r="279" spans="1:8" ht="15">
      <c r="A279" s="47" t="s">
        <v>1041</v>
      </c>
      <c r="B279" s="25" t="s">
        <v>451</v>
      </c>
      <c r="C279" s="25" t="s">
        <v>611</v>
      </c>
      <c r="D279" s="25"/>
      <c r="E279" s="25"/>
      <c r="F279" s="27">
        <f>F280+F284+F294+F301+F291+F298</f>
        <v>831131.2000000001</v>
      </c>
      <c r="G279" s="20">
        <f t="shared" si="20"/>
        <v>322215.20000000007</v>
      </c>
      <c r="H279" s="27">
        <f>H284+H291+H294+H298+H301</f>
        <v>508916</v>
      </c>
    </row>
    <row r="280" spans="1:8" ht="36">
      <c r="A280" s="55" t="s">
        <v>289</v>
      </c>
      <c r="B280" s="25" t="s">
        <v>451</v>
      </c>
      <c r="C280" s="25" t="s">
        <v>611</v>
      </c>
      <c r="D280" s="25" t="s">
        <v>729</v>
      </c>
      <c r="E280" s="25"/>
      <c r="F280" s="27">
        <f>F281</f>
        <v>600</v>
      </c>
      <c r="G280" s="20">
        <f t="shared" si="20"/>
        <v>600</v>
      </c>
      <c r="H280" s="27">
        <f>H281</f>
        <v>0</v>
      </c>
    </row>
    <row r="281" spans="1:8" ht="36">
      <c r="A281" s="39" t="s">
        <v>200</v>
      </c>
      <c r="B281" s="25" t="s">
        <v>451</v>
      </c>
      <c r="C281" s="25" t="s">
        <v>611</v>
      </c>
      <c r="D281" s="25" t="s">
        <v>729</v>
      </c>
      <c r="E281" s="25" t="s">
        <v>243</v>
      </c>
      <c r="F281" s="27">
        <f>F282+F283</f>
        <v>600</v>
      </c>
      <c r="G281" s="20">
        <f t="shared" si="20"/>
        <v>600</v>
      </c>
      <c r="H281" s="28"/>
    </row>
    <row r="282" spans="1:8" ht="60">
      <c r="A282" s="39" t="s">
        <v>1434</v>
      </c>
      <c r="B282" s="25" t="s">
        <v>451</v>
      </c>
      <c r="C282" s="25" t="s">
        <v>611</v>
      </c>
      <c r="D282" s="25" t="s">
        <v>729</v>
      </c>
      <c r="E282" s="25" t="s">
        <v>528</v>
      </c>
      <c r="F282" s="28">
        <v>100</v>
      </c>
      <c r="G282" s="20">
        <f t="shared" si="20"/>
        <v>100</v>
      </c>
      <c r="H282" s="28"/>
    </row>
    <row r="283" spans="1:8" ht="48">
      <c r="A283" s="54" t="s">
        <v>1405</v>
      </c>
      <c r="B283" s="25" t="s">
        <v>451</v>
      </c>
      <c r="C283" s="25" t="s">
        <v>611</v>
      </c>
      <c r="D283" s="25" t="s">
        <v>729</v>
      </c>
      <c r="E283" s="25" t="s">
        <v>1482</v>
      </c>
      <c r="F283" s="28">
        <v>500</v>
      </c>
      <c r="G283" s="20">
        <f>F283-H283</f>
        <v>500</v>
      </c>
      <c r="H283" s="28"/>
    </row>
    <row r="284" spans="1:8" ht="24">
      <c r="A284" s="48" t="s">
        <v>1037</v>
      </c>
      <c r="B284" s="25" t="s">
        <v>451</v>
      </c>
      <c r="C284" s="25" t="s">
        <v>611</v>
      </c>
      <c r="D284" s="25" t="s">
        <v>239</v>
      </c>
      <c r="E284" s="25"/>
      <c r="F284" s="27">
        <f>SUM(F285+F288)</f>
        <v>617792.1</v>
      </c>
      <c r="G284" s="27">
        <f>SUM(G287:G288)</f>
        <v>159516.09999999998</v>
      </c>
      <c r="H284" s="27">
        <f>H285+H288</f>
        <v>458276</v>
      </c>
    </row>
    <row r="285" spans="1:8" ht="36" hidden="1">
      <c r="A285" s="54" t="s">
        <v>210</v>
      </c>
      <c r="B285" s="25" t="s">
        <v>451</v>
      </c>
      <c r="C285" s="25" t="s">
        <v>611</v>
      </c>
      <c r="D285" s="25" t="s">
        <v>209</v>
      </c>
      <c r="E285" s="25"/>
      <c r="F285" s="27">
        <f>F286</f>
        <v>0</v>
      </c>
      <c r="G285" s="20">
        <f aca="true" t="shared" si="21" ref="G285:G290">F285-H285</f>
        <v>0</v>
      </c>
      <c r="H285" s="27">
        <f>H286</f>
        <v>0</v>
      </c>
    </row>
    <row r="286" spans="1:8" ht="24.75" hidden="1">
      <c r="A286" s="26" t="s">
        <v>1481</v>
      </c>
      <c r="B286" s="25" t="s">
        <v>451</v>
      </c>
      <c r="C286" s="25" t="s">
        <v>611</v>
      </c>
      <c r="D286" s="25" t="s">
        <v>209</v>
      </c>
      <c r="E286" s="25" t="s">
        <v>1482</v>
      </c>
      <c r="F286" s="28">
        <f>73-73</f>
        <v>0</v>
      </c>
      <c r="G286" s="20">
        <f t="shared" si="21"/>
        <v>0</v>
      </c>
      <c r="H286" s="27">
        <f>73-73</f>
        <v>0</v>
      </c>
    </row>
    <row r="287" spans="1:8" ht="24.75" hidden="1">
      <c r="A287" s="54" t="s">
        <v>1128</v>
      </c>
      <c r="B287" s="25" t="s">
        <v>451</v>
      </c>
      <c r="C287" s="25" t="s">
        <v>611</v>
      </c>
      <c r="D287" s="25" t="s">
        <v>239</v>
      </c>
      <c r="E287" s="25" t="s">
        <v>702</v>
      </c>
      <c r="F287" s="28"/>
      <c r="G287" s="20">
        <f t="shared" si="21"/>
        <v>0</v>
      </c>
      <c r="H287" s="28"/>
    </row>
    <row r="288" spans="1:8" ht="24">
      <c r="A288" s="26" t="s">
        <v>403</v>
      </c>
      <c r="B288" s="25" t="s">
        <v>451</v>
      </c>
      <c r="C288" s="25" t="s">
        <v>611</v>
      </c>
      <c r="D288" s="25" t="s">
        <v>1480</v>
      </c>
      <c r="E288" s="25" t="s">
        <v>243</v>
      </c>
      <c r="F288" s="27">
        <f>F289+F290</f>
        <v>617792.1</v>
      </c>
      <c r="G288" s="20">
        <f t="shared" si="21"/>
        <v>159516.09999999998</v>
      </c>
      <c r="H288" s="27">
        <f>H289+H290</f>
        <v>458276</v>
      </c>
    </row>
    <row r="289" spans="1:8" ht="24">
      <c r="A289" s="26" t="s">
        <v>1148</v>
      </c>
      <c r="B289" s="25" t="s">
        <v>451</v>
      </c>
      <c r="C289" s="25" t="s">
        <v>611</v>
      </c>
      <c r="D289" s="25" t="s">
        <v>1480</v>
      </c>
      <c r="E289" s="25" t="s">
        <v>712</v>
      </c>
      <c r="F289" s="28">
        <f>23071.8-34</f>
        <v>23037.8</v>
      </c>
      <c r="G289" s="20">
        <f t="shared" si="21"/>
        <v>5097.799999999999</v>
      </c>
      <c r="H289" s="28">
        <f>11313+3868+51+43+64+282+1121+1121+65+12</f>
        <v>17940</v>
      </c>
    </row>
    <row r="290" spans="1:8" ht="24">
      <c r="A290" s="26" t="s">
        <v>1481</v>
      </c>
      <c r="B290" s="25" t="s">
        <v>451</v>
      </c>
      <c r="C290" s="25" t="s">
        <v>611</v>
      </c>
      <c r="D290" s="25" t="s">
        <v>1480</v>
      </c>
      <c r="E290" s="25" t="s">
        <v>1482</v>
      </c>
      <c r="F290" s="28">
        <f>585811+1743.7+126+955.9+4500+510+1107.7</f>
        <v>594754.2999999999</v>
      </c>
      <c r="G290" s="20">
        <f t="shared" si="21"/>
        <v>154418.29999999993</v>
      </c>
      <c r="H290" s="147">
        <f>309534+105859+1414+2070+3106+15187+1933+1233</f>
        <v>440336</v>
      </c>
    </row>
    <row r="291" spans="1:8" ht="24">
      <c r="A291" s="48" t="s">
        <v>427</v>
      </c>
      <c r="B291" s="25" t="s">
        <v>451</v>
      </c>
      <c r="C291" s="25" t="s">
        <v>611</v>
      </c>
      <c r="D291" s="25" t="s">
        <v>1471</v>
      </c>
      <c r="E291" s="25"/>
      <c r="F291" s="27">
        <f>F292</f>
        <v>52990.3</v>
      </c>
      <c r="G291" s="27">
        <f>G292</f>
        <v>13770.300000000003</v>
      </c>
      <c r="H291" s="27">
        <f>H292</f>
        <v>39220</v>
      </c>
    </row>
    <row r="292" spans="1:8" ht="24">
      <c r="A292" s="26" t="s">
        <v>403</v>
      </c>
      <c r="B292" s="25" t="s">
        <v>451</v>
      </c>
      <c r="C292" s="25" t="s">
        <v>611</v>
      </c>
      <c r="D292" s="25" t="s">
        <v>1472</v>
      </c>
      <c r="E292" s="25" t="s">
        <v>243</v>
      </c>
      <c r="F292" s="27">
        <f>F293</f>
        <v>52990.3</v>
      </c>
      <c r="G292" s="20">
        <f>F292-H292</f>
        <v>13770.300000000003</v>
      </c>
      <c r="H292" s="27">
        <f>H293</f>
        <v>39220</v>
      </c>
    </row>
    <row r="293" spans="1:8" ht="24">
      <c r="A293" s="26" t="s">
        <v>1148</v>
      </c>
      <c r="B293" s="25" t="s">
        <v>451</v>
      </c>
      <c r="C293" s="25" t="s">
        <v>611</v>
      </c>
      <c r="D293" s="25" t="s">
        <v>1472</v>
      </c>
      <c r="E293" s="25" t="s">
        <v>712</v>
      </c>
      <c r="F293" s="28">
        <f>53058.3-68</f>
        <v>52990.3</v>
      </c>
      <c r="G293" s="20">
        <f>F293-H293</f>
        <v>13770.300000000003</v>
      </c>
      <c r="H293" s="28">
        <f>255+1159+1742+27592+9437+92+64-1121</f>
        <v>39220</v>
      </c>
    </row>
    <row r="294" spans="1:8" ht="24">
      <c r="A294" s="48" t="s">
        <v>1038</v>
      </c>
      <c r="B294" s="25" t="s">
        <v>451</v>
      </c>
      <c r="C294" s="25" t="s">
        <v>611</v>
      </c>
      <c r="D294" s="25" t="s">
        <v>1029</v>
      </c>
      <c r="E294" s="25"/>
      <c r="F294" s="27">
        <f>F295</f>
        <v>118479.9</v>
      </c>
      <c r="G294" s="27">
        <f>G295</f>
        <v>118479.9</v>
      </c>
      <c r="H294" s="27">
        <f>H295</f>
        <v>0</v>
      </c>
    </row>
    <row r="295" spans="1:8" ht="24">
      <c r="A295" s="26" t="s">
        <v>403</v>
      </c>
      <c r="B295" s="25" t="s">
        <v>451</v>
      </c>
      <c r="C295" s="25" t="s">
        <v>611</v>
      </c>
      <c r="D295" s="25" t="s">
        <v>1483</v>
      </c>
      <c r="E295" s="25" t="s">
        <v>243</v>
      </c>
      <c r="F295" s="27">
        <f>F296+F297</f>
        <v>118479.9</v>
      </c>
      <c r="G295" s="20">
        <f>F295-H295</f>
        <v>118479.9</v>
      </c>
      <c r="H295" s="28"/>
    </row>
    <row r="296" spans="1:8" ht="24">
      <c r="A296" s="26" t="s">
        <v>1148</v>
      </c>
      <c r="B296" s="25" t="s">
        <v>451</v>
      </c>
      <c r="C296" s="25" t="s">
        <v>611</v>
      </c>
      <c r="D296" s="25" t="s">
        <v>1483</v>
      </c>
      <c r="E296" s="25" t="s">
        <v>712</v>
      </c>
      <c r="F296" s="28">
        <f>111321.2+50-0.1-326.1-65+11.5+0.1</f>
        <v>110991.59999999999</v>
      </c>
      <c r="G296" s="20">
        <f>F296-H296</f>
        <v>110991.59999999999</v>
      </c>
      <c r="H296" s="28"/>
    </row>
    <row r="297" spans="1:8" ht="24">
      <c r="A297" s="26" t="s">
        <v>1481</v>
      </c>
      <c r="B297" s="25" t="s">
        <v>451</v>
      </c>
      <c r="C297" s="25" t="s">
        <v>611</v>
      </c>
      <c r="D297" s="25" t="s">
        <v>1483</v>
      </c>
      <c r="E297" s="25" t="s">
        <v>1482</v>
      </c>
      <c r="F297" s="28">
        <f>7409+79.3</f>
        <v>7488.3</v>
      </c>
      <c r="G297" s="20">
        <f>F297-H297</f>
        <v>7488.3</v>
      </c>
      <c r="H297" s="28"/>
    </row>
    <row r="298" spans="1:8" ht="19.5" customHeight="1">
      <c r="A298" s="48" t="s">
        <v>1039</v>
      </c>
      <c r="B298" s="25" t="s">
        <v>451</v>
      </c>
      <c r="C298" s="25" t="s">
        <v>611</v>
      </c>
      <c r="D298" s="25" t="s">
        <v>1030</v>
      </c>
      <c r="E298" s="25"/>
      <c r="F298" s="27">
        <f>F299</f>
        <v>26591.899999999998</v>
      </c>
      <c r="G298" s="27">
        <f>G299</f>
        <v>23306.899999999998</v>
      </c>
      <c r="H298" s="27">
        <f>H299</f>
        <v>3285</v>
      </c>
    </row>
    <row r="299" spans="1:8" ht="24">
      <c r="A299" s="26" t="s">
        <v>403</v>
      </c>
      <c r="B299" s="25" t="s">
        <v>451</v>
      </c>
      <c r="C299" s="25" t="s">
        <v>611</v>
      </c>
      <c r="D299" s="25" t="s">
        <v>1484</v>
      </c>
      <c r="E299" s="25" t="s">
        <v>243</v>
      </c>
      <c r="F299" s="27">
        <f>F300</f>
        <v>26591.899999999998</v>
      </c>
      <c r="G299" s="20">
        <f>F299-H299</f>
        <v>23306.899999999998</v>
      </c>
      <c r="H299" s="27">
        <f>H300</f>
        <v>3285</v>
      </c>
    </row>
    <row r="300" spans="1:8" ht="24">
      <c r="A300" s="26" t="s">
        <v>1148</v>
      </c>
      <c r="B300" s="25" t="s">
        <v>451</v>
      </c>
      <c r="C300" s="25" t="s">
        <v>611</v>
      </c>
      <c r="D300" s="25" t="s">
        <v>1484</v>
      </c>
      <c r="E300" s="25" t="s">
        <v>712</v>
      </c>
      <c r="F300" s="28">
        <f>26741.6-100+0.1-149.8+100</f>
        <v>26591.899999999998</v>
      </c>
      <c r="G300" s="20">
        <f>F300-H300</f>
        <v>23306.899999999998</v>
      </c>
      <c r="H300" s="28">
        <f>157+1246+1882</f>
        <v>3285</v>
      </c>
    </row>
    <row r="301" spans="1:8" ht="24">
      <c r="A301" s="49" t="s">
        <v>71</v>
      </c>
      <c r="B301" s="25" t="s">
        <v>451</v>
      </c>
      <c r="C301" s="25" t="s">
        <v>611</v>
      </c>
      <c r="D301" s="25" t="s">
        <v>72</v>
      </c>
      <c r="E301" s="25"/>
      <c r="F301" s="27">
        <f>F304+F306+F303+F309+F312+F315</f>
        <v>14677</v>
      </c>
      <c r="G301" s="20">
        <f>F301-H301</f>
        <v>6542</v>
      </c>
      <c r="H301" s="27">
        <f>H304+H306+H303</f>
        <v>8135</v>
      </c>
    </row>
    <row r="302" spans="1:8" ht="24.75" hidden="1">
      <c r="A302" s="26" t="s">
        <v>640</v>
      </c>
      <c r="B302" s="25" t="s">
        <v>451</v>
      </c>
      <c r="C302" s="25" t="s">
        <v>611</v>
      </c>
      <c r="D302" s="25" t="s">
        <v>34</v>
      </c>
      <c r="E302" s="25" t="s">
        <v>641</v>
      </c>
      <c r="F302" s="28"/>
      <c r="G302" s="20"/>
      <c r="H302" s="28"/>
    </row>
    <row r="303" spans="1:8" ht="24.75" hidden="1">
      <c r="A303" s="26" t="s">
        <v>598</v>
      </c>
      <c r="B303" s="25" t="s">
        <v>451</v>
      </c>
      <c r="C303" s="25" t="s">
        <v>611</v>
      </c>
      <c r="D303" s="25" t="s">
        <v>72</v>
      </c>
      <c r="E303" s="25" t="s">
        <v>599</v>
      </c>
      <c r="F303" s="28">
        <v>0</v>
      </c>
      <c r="G303" s="20">
        <f>F303</f>
        <v>0</v>
      </c>
      <c r="H303" s="28"/>
    </row>
    <row r="304" spans="1:8" ht="36" hidden="1">
      <c r="A304" s="26" t="s">
        <v>847</v>
      </c>
      <c r="B304" s="25" t="s">
        <v>451</v>
      </c>
      <c r="C304" s="25" t="s">
        <v>611</v>
      </c>
      <c r="D304" s="25" t="s">
        <v>1485</v>
      </c>
      <c r="E304" s="25"/>
      <c r="F304" s="27">
        <f>F305</f>
        <v>0</v>
      </c>
      <c r="G304" s="20">
        <f>F304-H304</f>
        <v>0</v>
      </c>
      <c r="H304" s="27">
        <f>H305</f>
        <v>0</v>
      </c>
    </row>
    <row r="305" spans="1:8" ht="24.75" hidden="1">
      <c r="A305" s="26" t="s">
        <v>1148</v>
      </c>
      <c r="B305" s="25" t="s">
        <v>451</v>
      </c>
      <c r="C305" s="25" t="s">
        <v>611</v>
      </c>
      <c r="D305" s="25" t="s">
        <v>1485</v>
      </c>
      <c r="E305" s="25" t="s">
        <v>712</v>
      </c>
      <c r="F305" s="28"/>
      <c r="G305" s="20">
        <f>F305-H305</f>
        <v>0</v>
      </c>
      <c r="H305" s="28"/>
    </row>
    <row r="306" spans="1:8" ht="24">
      <c r="A306" s="26" t="s">
        <v>182</v>
      </c>
      <c r="B306" s="25" t="s">
        <v>451</v>
      </c>
      <c r="C306" s="25" t="s">
        <v>611</v>
      </c>
      <c r="D306" s="25" t="s">
        <v>522</v>
      </c>
      <c r="E306" s="25" t="s">
        <v>243</v>
      </c>
      <c r="F306" s="27">
        <f>F307+F308</f>
        <v>8135</v>
      </c>
      <c r="G306" s="20">
        <f>F306-H306</f>
        <v>0</v>
      </c>
      <c r="H306" s="27">
        <f>H307+H308</f>
        <v>8135</v>
      </c>
    </row>
    <row r="307" spans="1:8" ht="24">
      <c r="A307" s="26" t="s">
        <v>1148</v>
      </c>
      <c r="B307" s="25" t="s">
        <v>451</v>
      </c>
      <c r="C307" s="25" t="s">
        <v>611</v>
      </c>
      <c r="D307" s="25" t="s">
        <v>522</v>
      </c>
      <c r="E307" s="25" t="s">
        <v>712</v>
      </c>
      <c r="F307" s="28">
        <v>282</v>
      </c>
      <c r="G307" s="20">
        <f>F307-H307</f>
        <v>0</v>
      </c>
      <c r="H307" s="28">
        <v>282</v>
      </c>
    </row>
    <row r="308" spans="1:8" ht="24">
      <c r="A308" s="26" t="s">
        <v>1481</v>
      </c>
      <c r="B308" s="25" t="s">
        <v>451</v>
      </c>
      <c r="C308" s="25" t="s">
        <v>611</v>
      </c>
      <c r="D308" s="25" t="s">
        <v>522</v>
      </c>
      <c r="E308" s="25" t="s">
        <v>1482</v>
      </c>
      <c r="F308" s="28">
        <v>7853</v>
      </c>
      <c r="G308" s="20">
        <f>F308-H308</f>
        <v>0</v>
      </c>
      <c r="H308" s="28">
        <v>7853</v>
      </c>
    </row>
    <row r="309" spans="1:8" ht="36" hidden="1">
      <c r="A309" s="26" t="s">
        <v>730</v>
      </c>
      <c r="B309" s="25" t="s">
        <v>451</v>
      </c>
      <c r="C309" s="25" t="s">
        <v>611</v>
      </c>
      <c r="D309" s="25" t="s">
        <v>1485</v>
      </c>
      <c r="E309" s="25"/>
      <c r="F309" s="27">
        <f>F310</f>
        <v>0</v>
      </c>
      <c r="G309" s="27">
        <f>G310</f>
        <v>0</v>
      </c>
      <c r="H309" s="28"/>
    </row>
    <row r="310" spans="1:8" ht="48" hidden="1">
      <c r="A310" s="26" t="s">
        <v>731</v>
      </c>
      <c r="B310" s="25" t="s">
        <v>451</v>
      </c>
      <c r="C310" s="25" t="s">
        <v>611</v>
      </c>
      <c r="D310" s="25" t="s">
        <v>732</v>
      </c>
      <c r="E310" s="25"/>
      <c r="F310" s="27">
        <f>F311</f>
        <v>0</v>
      </c>
      <c r="G310" s="27">
        <f>G311</f>
        <v>0</v>
      </c>
      <c r="H310" s="27">
        <f>H311</f>
        <v>0</v>
      </c>
    </row>
    <row r="311" spans="1:8" ht="24.75" hidden="1">
      <c r="A311" s="26" t="s">
        <v>1148</v>
      </c>
      <c r="B311" s="25" t="s">
        <v>451</v>
      </c>
      <c r="C311" s="25" t="s">
        <v>611</v>
      </c>
      <c r="D311" s="25" t="s">
        <v>732</v>
      </c>
      <c r="E311" s="25" t="s">
        <v>712</v>
      </c>
      <c r="F311" s="28"/>
      <c r="G311" s="20">
        <f>F311-H311</f>
        <v>0</v>
      </c>
      <c r="H311" s="28">
        <v>0</v>
      </c>
    </row>
    <row r="312" spans="1:8" ht="36">
      <c r="A312" s="26" t="s">
        <v>1182</v>
      </c>
      <c r="B312" s="25" t="s">
        <v>451</v>
      </c>
      <c r="C312" s="25" t="s">
        <v>611</v>
      </c>
      <c r="D312" s="25" t="s">
        <v>1183</v>
      </c>
      <c r="E312" s="25"/>
      <c r="F312" s="27">
        <f>F313</f>
        <v>934</v>
      </c>
      <c r="G312" s="27">
        <f>G313</f>
        <v>934</v>
      </c>
      <c r="H312" s="28"/>
    </row>
    <row r="313" spans="1:8" ht="24">
      <c r="A313" s="26" t="s">
        <v>1138</v>
      </c>
      <c r="B313" s="25" t="s">
        <v>451</v>
      </c>
      <c r="C313" s="25" t="s">
        <v>611</v>
      </c>
      <c r="D313" s="25" t="s">
        <v>1183</v>
      </c>
      <c r="E313" s="25" t="s">
        <v>1482</v>
      </c>
      <c r="F313" s="28">
        <v>934</v>
      </c>
      <c r="G313" s="20">
        <f>F313-H313</f>
        <v>934</v>
      </c>
      <c r="H313" s="28"/>
    </row>
    <row r="314" spans="1:21" ht="24.75" hidden="1">
      <c r="A314" s="26" t="s">
        <v>1139</v>
      </c>
      <c r="B314" s="25" t="s">
        <v>451</v>
      </c>
      <c r="C314" s="25" t="s">
        <v>611</v>
      </c>
      <c r="D314" s="25" t="s">
        <v>1183</v>
      </c>
      <c r="E314" s="25" t="s">
        <v>1482</v>
      </c>
      <c r="F314" s="28"/>
      <c r="G314" s="20"/>
      <c r="H314" s="28"/>
      <c r="I314" s="12"/>
      <c r="J314" s="17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8" ht="48">
      <c r="A315" s="26" t="s">
        <v>1185</v>
      </c>
      <c r="B315" s="25" t="s">
        <v>451</v>
      </c>
      <c r="C315" s="25" t="s">
        <v>611</v>
      </c>
      <c r="D315" s="25" t="s">
        <v>1184</v>
      </c>
      <c r="E315" s="25"/>
      <c r="F315" s="27">
        <f>F316</f>
        <v>5608</v>
      </c>
      <c r="G315" s="27">
        <f>G316</f>
        <v>5608</v>
      </c>
      <c r="H315" s="28"/>
    </row>
    <row r="316" spans="1:8" ht="24">
      <c r="A316" s="26" t="s">
        <v>1138</v>
      </c>
      <c r="B316" s="25" t="s">
        <v>451</v>
      </c>
      <c r="C316" s="25" t="s">
        <v>611</v>
      </c>
      <c r="D316" s="25" t="s">
        <v>1184</v>
      </c>
      <c r="E316" s="25" t="s">
        <v>1482</v>
      </c>
      <c r="F316" s="28">
        <v>5608</v>
      </c>
      <c r="G316" s="20">
        <f>F316-H316</f>
        <v>5608</v>
      </c>
      <c r="H316" s="28"/>
    </row>
    <row r="317" spans="1:21" ht="24.75" hidden="1">
      <c r="A317" s="26" t="s">
        <v>1139</v>
      </c>
      <c r="B317" s="25" t="s">
        <v>451</v>
      </c>
      <c r="C317" s="25" t="s">
        <v>611</v>
      </c>
      <c r="D317" s="25" t="s">
        <v>1184</v>
      </c>
      <c r="E317" s="25" t="s">
        <v>1482</v>
      </c>
      <c r="F317" s="28"/>
      <c r="G317" s="20"/>
      <c r="H317" s="28"/>
      <c r="I317" s="12"/>
      <c r="J317" s="17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8" ht="24" hidden="1">
      <c r="A318" s="145" t="s">
        <v>1306</v>
      </c>
      <c r="B318" s="25" t="s">
        <v>451</v>
      </c>
      <c r="C318" s="25" t="s">
        <v>453</v>
      </c>
      <c r="D318" s="25"/>
      <c r="E318" s="25"/>
      <c r="F318" s="27">
        <f aca="true" t="shared" si="22" ref="F318:H319">F319</f>
        <v>0</v>
      </c>
      <c r="G318" s="27">
        <f t="shared" si="22"/>
        <v>0</v>
      </c>
      <c r="H318" s="27">
        <f t="shared" si="22"/>
        <v>0</v>
      </c>
    </row>
    <row r="319" spans="1:8" ht="24.75" hidden="1">
      <c r="A319" s="26" t="s">
        <v>403</v>
      </c>
      <c r="B319" s="25" t="s">
        <v>451</v>
      </c>
      <c r="C319" s="25" t="s">
        <v>453</v>
      </c>
      <c r="D319" s="25" t="s">
        <v>1427</v>
      </c>
      <c r="E319" s="25"/>
      <c r="F319" s="27">
        <f t="shared" si="22"/>
        <v>0</v>
      </c>
      <c r="G319" s="27">
        <f t="shared" si="22"/>
        <v>0</v>
      </c>
      <c r="H319" s="27">
        <f t="shared" si="22"/>
        <v>0</v>
      </c>
    </row>
    <row r="320" spans="1:8" ht="24.75" hidden="1">
      <c r="A320" s="26" t="s">
        <v>1148</v>
      </c>
      <c r="B320" s="25" t="s">
        <v>451</v>
      </c>
      <c r="C320" s="25" t="s">
        <v>453</v>
      </c>
      <c r="D320" s="25" t="s">
        <v>1427</v>
      </c>
      <c r="E320" s="25" t="s">
        <v>712</v>
      </c>
      <c r="F320" s="28">
        <v>0</v>
      </c>
      <c r="G320" s="20">
        <f>F320-H320</f>
        <v>0</v>
      </c>
      <c r="H320" s="28"/>
    </row>
    <row r="321" spans="1:8" ht="36">
      <c r="A321" s="47" t="s">
        <v>148</v>
      </c>
      <c r="B321" s="25" t="s">
        <v>451</v>
      </c>
      <c r="C321" s="25" t="s">
        <v>448</v>
      </c>
      <c r="D321" s="25"/>
      <c r="E321" s="25"/>
      <c r="F321" s="27">
        <f aca="true" t="shared" si="23" ref="F321:H322">F322</f>
        <v>365</v>
      </c>
      <c r="G321" s="27">
        <f t="shared" si="23"/>
        <v>365</v>
      </c>
      <c r="H321" s="27">
        <f>H322</f>
        <v>0</v>
      </c>
    </row>
    <row r="322" spans="1:8" ht="24">
      <c r="A322" s="26" t="s">
        <v>403</v>
      </c>
      <c r="B322" s="25" t="s">
        <v>451</v>
      </c>
      <c r="C322" s="25" t="s">
        <v>448</v>
      </c>
      <c r="D322" s="25" t="s">
        <v>523</v>
      </c>
      <c r="E322" s="25"/>
      <c r="F322" s="27">
        <f t="shared" si="23"/>
        <v>365</v>
      </c>
      <c r="G322" s="27">
        <f t="shared" si="23"/>
        <v>365</v>
      </c>
      <c r="H322" s="27">
        <f t="shared" si="23"/>
        <v>0</v>
      </c>
    </row>
    <row r="323" spans="1:8" ht="24">
      <c r="A323" s="26" t="s">
        <v>1148</v>
      </c>
      <c r="B323" s="25" t="s">
        <v>451</v>
      </c>
      <c r="C323" s="25" t="s">
        <v>448</v>
      </c>
      <c r="D323" s="25" t="s">
        <v>523</v>
      </c>
      <c r="E323" s="25" t="s">
        <v>712</v>
      </c>
      <c r="F323" s="28">
        <v>365</v>
      </c>
      <c r="G323" s="20">
        <f>F323-H323</f>
        <v>365</v>
      </c>
      <c r="H323" s="28"/>
    </row>
    <row r="324" spans="1:8" ht="24">
      <c r="A324" s="47" t="s">
        <v>1031</v>
      </c>
      <c r="B324" s="25" t="s">
        <v>451</v>
      </c>
      <c r="C324" s="25" t="s">
        <v>451</v>
      </c>
      <c r="D324" s="25"/>
      <c r="E324" s="25"/>
      <c r="F324" s="27">
        <f>F325+F327+F335+F339</f>
        <v>36307</v>
      </c>
      <c r="G324" s="27">
        <f>G325+G327+G335+G339</f>
        <v>36307</v>
      </c>
      <c r="H324" s="27">
        <f>H327+H333+H335</f>
        <v>0</v>
      </c>
    </row>
    <row r="325" spans="1:8" ht="72">
      <c r="A325" s="49" t="s">
        <v>1101</v>
      </c>
      <c r="B325" s="25" t="s">
        <v>451</v>
      </c>
      <c r="C325" s="25" t="s">
        <v>451</v>
      </c>
      <c r="D325" s="25" t="s">
        <v>729</v>
      </c>
      <c r="E325" s="25"/>
      <c r="F325" s="27">
        <f>F326</f>
        <v>7.5</v>
      </c>
      <c r="G325" s="20">
        <f>F325-H325</f>
        <v>7.5</v>
      </c>
      <c r="H325" s="27"/>
    </row>
    <row r="326" spans="1:8" ht="24">
      <c r="A326" s="54" t="s">
        <v>527</v>
      </c>
      <c r="B326" s="25" t="s">
        <v>451</v>
      </c>
      <c r="C326" s="25" t="s">
        <v>451</v>
      </c>
      <c r="D326" s="25" t="s">
        <v>729</v>
      </c>
      <c r="E326" s="25" t="s">
        <v>528</v>
      </c>
      <c r="F326" s="28">
        <f>92.1-84.6</f>
        <v>7.5</v>
      </c>
      <c r="G326" s="20">
        <f>F326-H326</f>
        <v>7.5</v>
      </c>
      <c r="H326" s="27"/>
    </row>
    <row r="327" spans="1:8" ht="24">
      <c r="A327" s="48" t="s">
        <v>1032</v>
      </c>
      <c r="B327" s="25" t="s">
        <v>451</v>
      </c>
      <c r="C327" s="25" t="s">
        <v>451</v>
      </c>
      <c r="D327" s="25" t="s">
        <v>1033</v>
      </c>
      <c r="E327" s="25"/>
      <c r="F327" s="27">
        <f>F328+F330+F331+F333</f>
        <v>21000.5</v>
      </c>
      <c r="G327" s="27">
        <f>G328+G330+G331+G333</f>
        <v>21000.5</v>
      </c>
      <c r="H327" s="27">
        <f>H328+H330</f>
        <v>0</v>
      </c>
    </row>
    <row r="328" spans="1:8" ht="24.75" hidden="1">
      <c r="A328" s="26" t="s">
        <v>403</v>
      </c>
      <c r="B328" s="25" t="s">
        <v>451</v>
      </c>
      <c r="C328" s="25" t="s">
        <v>451</v>
      </c>
      <c r="D328" s="25" t="s">
        <v>1415</v>
      </c>
      <c r="E328" s="25" t="s">
        <v>243</v>
      </c>
      <c r="F328" s="27">
        <f>F329</f>
        <v>0</v>
      </c>
      <c r="G328" s="20">
        <f aca="true" t="shared" si="24" ref="G328:G334">F328-H328</f>
        <v>0</v>
      </c>
      <c r="H328" s="28"/>
    </row>
    <row r="329" spans="1:8" ht="24.75" hidden="1">
      <c r="A329" s="26" t="s">
        <v>1148</v>
      </c>
      <c r="B329" s="25" t="s">
        <v>451</v>
      </c>
      <c r="C329" s="25" t="s">
        <v>451</v>
      </c>
      <c r="D329" s="25" t="s">
        <v>1415</v>
      </c>
      <c r="E329" s="25" t="s">
        <v>712</v>
      </c>
      <c r="F329" s="28">
        <v>0</v>
      </c>
      <c r="G329" s="20">
        <f t="shared" si="24"/>
        <v>0</v>
      </c>
      <c r="H329" s="28"/>
    </row>
    <row r="330" spans="1:8" ht="24">
      <c r="A330" s="26" t="s">
        <v>689</v>
      </c>
      <c r="B330" s="25" t="s">
        <v>451</v>
      </c>
      <c r="C330" s="25" t="s">
        <v>451</v>
      </c>
      <c r="D330" s="25" t="s">
        <v>1415</v>
      </c>
      <c r="E330" s="25" t="s">
        <v>303</v>
      </c>
      <c r="F330" s="28">
        <f>2111+103</f>
        <v>2214</v>
      </c>
      <c r="G330" s="20">
        <f t="shared" si="24"/>
        <v>2214</v>
      </c>
      <c r="H330" s="28"/>
    </row>
    <row r="331" spans="1:8" ht="36" hidden="1">
      <c r="A331" s="26" t="s">
        <v>579</v>
      </c>
      <c r="B331" s="25" t="s">
        <v>451</v>
      </c>
      <c r="C331" s="25" t="s">
        <v>451</v>
      </c>
      <c r="D331" s="25" t="s">
        <v>580</v>
      </c>
      <c r="E331" s="25"/>
      <c r="F331" s="27">
        <f>F332</f>
        <v>0</v>
      </c>
      <c r="G331" s="20">
        <f t="shared" si="24"/>
        <v>0</v>
      </c>
      <c r="H331" s="28"/>
    </row>
    <row r="332" spans="1:8" ht="24.75" hidden="1">
      <c r="A332" s="26" t="s">
        <v>587</v>
      </c>
      <c r="B332" s="25" t="s">
        <v>451</v>
      </c>
      <c r="C332" s="25" t="s">
        <v>451</v>
      </c>
      <c r="D332" s="25" t="s">
        <v>580</v>
      </c>
      <c r="E332" s="25" t="s">
        <v>588</v>
      </c>
      <c r="F332" s="28">
        <f>1404-1404</f>
        <v>0</v>
      </c>
      <c r="G332" s="20">
        <f t="shared" si="24"/>
        <v>0</v>
      </c>
      <c r="H332" s="28"/>
    </row>
    <row r="333" spans="1:8" ht="24">
      <c r="A333" s="26" t="s">
        <v>403</v>
      </c>
      <c r="B333" s="25" t="s">
        <v>451</v>
      </c>
      <c r="C333" s="25" t="s">
        <v>451</v>
      </c>
      <c r="D333" s="25" t="s">
        <v>352</v>
      </c>
      <c r="E333" s="25"/>
      <c r="F333" s="27">
        <f>F334</f>
        <v>18786.5</v>
      </c>
      <c r="G333" s="20">
        <f t="shared" si="24"/>
        <v>18786.5</v>
      </c>
      <c r="H333" s="28"/>
    </row>
    <row r="334" spans="1:8" ht="24">
      <c r="A334" s="26" t="s">
        <v>1148</v>
      </c>
      <c r="B334" s="25" t="s">
        <v>451</v>
      </c>
      <c r="C334" s="25" t="s">
        <v>451</v>
      </c>
      <c r="D334" s="25" t="s">
        <v>352</v>
      </c>
      <c r="E334" s="25" t="s">
        <v>712</v>
      </c>
      <c r="F334" s="28">
        <f>17876.9+200+220+84.6+0.1+404.9</f>
        <v>18786.5</v>
      </c>
      <c r="G334" s="20">
        <f t="shared" si="24"/>
        <v>18786.5</v>
      </c>
      <c r="H334" s="28"/>
    </row>
    <row r="335" spans="1:8" ht="24">
      <c r="A335" s="48" t="s">
        <v>1416</v>
      </c>
      <c r="B335" s="25" t="s">
        <v>451</v>
      </c>
      <c r="C335" s="25" t="s">
        <v>451</v>
      </c>
      <c r="D335" s="25" t="s">
        <v>1172</v>
      </c>
      <c r="E335" s="25"/>
      <c r="F335" s="27">
        <f>F336+F337+F338</f>
        <v>7432.2</v>
      </c>
      <c r="G335" s="27">
        <f>G336+G337+G338</f>
        <v>7432.2</v>
      </c>
      <c r="H335" s="27">
        <f>H336</f>
        <v>0</v>
      </c>
    </row>
    <row r="336" spans="1:8" ht="24">
      <c r="A336" s="26" t="s">
        <v>1148</v>
      </c>
      <c r="B336" s="25" t="s">
        <v>451</v>
      </c>
      <c r="C336" s="25" t="s">
        <v>451</v>
      </c>
      <c r="D336" s="25" t="s">
        <v>1172</v>
      </c>
      <c r="E336" s="25" t="s">
        <v>712</v>
      </c>
      <c r="F336" s="28">
        <f>15299-7279-5000-2100</f>
        <v>920</v>
      </c>
      <c r="G336" s="20">
        <f>F336-H336</f>
        <v>920</v>
      </c>
      <c r="H336" s="28"/>
    </row>
    <row r="337" spans="1:8" ht="24.75" hidden="1">
      <c r="A337" s="26" t="s">
        <v>337</v>
      </c>
      <c r="B337" s="25" t="s">
        <v>451</v>
      </c>
      <c r="C337" s="25" t="s">
        <v>451</v>
      </c>
      <c r="D337" s="25" t="s">
        <v>1417</v>
      </c>
      <c r="E337" s="25" t="s">
        <v>246</v>
      </c>
      <c r="F337" s="28"/>
      <c r="G337" s="20">
        <f>F337-H337</f>
        <v>0</v>
      </c>
      <c r="H337" s="20"/>
    </row>
    <row r="338" spans="1:8" ht="24">
      <c r="A338" s="26" t="s">
        <v>1481</v>
      </c>
      <c r="B338" s="25" t="s">
        <v>451</v>
      </c>
      <c r="C338" s="25" t="s">
        <v>451</v>
      </c>
      <c r="D338" s="25" t="s">
        <v>1172</v>
      </c>
      <c r="E338" s="25" t="s">
        <v>1482</v>
      </c>
      <c r="F338" s="28">
        <f>4279+133.2+2100</f>
        <v>6512.2</v>
      </c>
      <c r="G338" s="20">
        <f>F338-H338</f>
        <v>6512.2</v>
      </c>
      <c r="H338" s="20"/>
    </row>
    <row r="339" spans="1:8" ht="24">
      <c r="A339" s="49" t="s">
        <v>1209</v>
      </c>
      <c r="B339" s="25" t="s">
        <v>451</v>
      </c>
      <c r="C339" s="25" t="s">
        <v>451</v>
      </c>
      <c r="D339" s="25" t="s">
        <v>763</v>
      </c>
      <c r="E339" s="25"/>
      <c r="F339" s="27">
        <f>F340</f>
        <v>7866.8</v>
      </c>
      <c r="G339" s="27">
        <f>G340</f>
        <v>7866.8</v>
      </c>
      <c r="H339" s="28"/>
    </row>
    <row r="340" spans="1:8" ht="48">
      <c r="A340" s="39" t="s">
        <v>1315</v>
      </c>
      <c r="B340" s="25" t="s">
        <v>451</v>
      </c>
      <c r="C340" s="25" t="s">
        <v>451</v>
      </c>
      <c r="D340" s="25" t="s">
        <v>1316</v>
      </c>
      <c r="E340" s="25" t="s">
        <v>243</v>
      </c>
      <c r="F340" s="27">
        <f>F341+F342</f>
        <v>7866.8</v>
      </c>
      <c r="G340" s="20">
        <f>F340-H340</f>
        <v>7866.8</v>
      </c>
      <c r="H340" s="28"/>
    </row>
    <row r="341" spans="1:8" ht="24">
      <c r="A341" s="26" t="s">
        <v>1148</v>
      </c>
      <c r="B341" s="25" t="s">
        <v>451</v>
      </c>
      <c r="C341" s="25" t="s">
        <v>451</v>
      </c>
      <c r="D341" s="25" t="s">
        <v>1316</v>
      </c>
      <c r="E341" s="25" t="s">
        <v>712</v>
      </c>
      <c r="F341" s="28">
        <f>125+5000-133.2-2600</f>
        <v>2391.8</v>
      </c>
      <c r="G341" s="20">
        <f>F341-H341</f>
        <v>2391.8</v>
      </c>
      <c r="H341" s="28"/>
    </row>
    <row r="342" spans="1:8" ht="24">
      <c r="A342" s="26" t="s">
        <v>1481</v>
      </c>
      <c r="B342" s="25" t="s">
        <v>451</v>
      </c>
      <c r="C342" s="25" t="s">
        <v>451</v>
      </c>
      <c r="D342" s="25" t="s">
        <v>1316</v>
      </c>
      <c r="E342" s="25" t="s">
        <v>1482</v>
      </c>
      <c r="F342" s="28">
        <f>2875+2600</f>
        <v>5475</v>
      </c>
      <c r="G342" s="20">
        <f>F342-H342</f>
        <v>5475</v>
      </c>
      <c r="H342" s="28"/>
    </row>
    <row r="343" spans="1:12" ht="24">
      <c r="A343" s="59" t="s">
        <v>406</v>
      </c>
      <c r="B343" s="36" t="s">
        <v>451</v>
      </c>
      <c r="C343" s="25" t="s">
        <v>452</v>
      </c>
      <c r="D343" s="25"/>
      <c r="E343" s="25"/>
      <c r="F343" s="27">
        <f>F344+F347+F352+F349+F359+F363+F366</f>
        <v>95818.79999999999</v>
      </c>
      <c r="G343" s="27">
        <f>G344+G347+G352+G349+G359+G363+G366</f>
        <v>86283.79999999999</v>
      </c>
      <c r="H343" s="27">
        <f>H344+H347+H352+H349+H359+H363+H366</f>
        <v>9535</v>
      </c>
      <c r="I343" s="148"/>
      <c r="J343" s="149"/>
      <c r="K343" s="148"/>
      <c r="L343" s="148"/>
    </row>
    <row r="344" spans="1:8" ht="48">
      <c r="A344" s="43" t="s">
        <v>949</v>
      </c>
      <c r="B344" s="36" t="s">
        <v>451</v>
      </c>
      <c r="C344" s="25" t="s">
        <v>452</v>
      </c>
      <c r="D344" s="22" t="s">
        <v>950</v>
      </c>
      <c r="E344" s="22"/>
      <c r="F344" s="27">
        <f>F345</f>
        <v>26514.5</v>
      </c>
      <c r="G344" s="27">
        <f>G345</f>
        <v>26514.5</v>
      </c>
      <c r="H344" s="27">
        <f>H345</f>
        <v>0</v>
      </c>
    </row>
    <row r="345" spans="1:8" ht="24">
      <c r="A345" s="26" t="s">
        <v>1276</v>
      </c>
      <c r="B345" s="36" t="s">
        <v>451</v>
      </c>
      <c r="C345" s="25" t="s">
        <v>452</v>
      </c>
      <c r="D345" s="22" t="s">
        <v>530</v>
      </c>
      <c r="E345" s="25" t="s">
        <v>243</v>
      </c>
      <c r="F345" s="27">
        <f>F346</f>
        <v>26514.5</v>
      </c>
      <c r="G345" s="20">
        <f>F345-H345</f>
        <v>26514.5</v>
      </c>
      <c r="H345" s="27">
        <f>H347</f>
        <v>0</v>
      </c>
    </row>
    <row r="346" spans="1:8" ht="24">
      <c r="A346" s="26" t="s">
        <v>689</v>
      </c>
      <c r="B346" s="36" t="s">
        <v>451</v>
      </c>
      <c r="C346" s="25" t="s">
        <v>452</v>
      </c>
      <c r="D346" s="22" t="s">
        <v>530</v>
      </c>
      <c r="E346" s="25" t="s">
        <v>303</v>
      </c>
      <c r="F346" s="28">
        <f>26459.9+54.6</f>
        <v>26514.5</v>
      </c>
      <c r="G346" s="20">
        <f>F346-H346</f>
        <v>26514.5</v>
      </c>
      <c r="H346" s="27"/>
    </row>
    <row r="347" spans="1:8" ht="24.75" hidden="1">
      <c r="A347" s="48" t="s">
        <v>231</v>
      </c>
      <c r="B347" s="36" t="s">
        <v>451</v>
      </c>
      <c r="C347" s="25" t="s">
        <v>452</v>
      </c>
      <c r="D347" s="22" t="s">
        <v>232</v>
      </c>
      <c r="E347" s="25"/>
      <c r="F347" s="27">
        <f>F348</f>
        <v>0</v>
      </c>
      <c r="G347" s="20">
        <f>F347-H347</f>
        <v>0</v>
      </c>
      <c r="H347" s="27">
        <f>H348</f>
        <v>0</v>
      </c>
    </row>
    <row r="348" spans="1:8" ht="24.75" hidden="1">
      <c r="A348" s="26" t="s">
        <v>1382</v>
      </c>
      <c r="B348" s="36" t="s">
        <v>451</v>
      </c>
      <c r="C348" s="25" t="s">
        <v>452</v>
      </c>
      <c r="D348" s="22" t="s">
        <v>232</v>
      </c>
      <c r="E348" s="25" t="s">
        <v>1383</v>
      </c>
      <c r="F348" s="28"/>
      <c r="G348" s="20">
        <f>F348-H348</f>
        <v>0</v>
      </c>
      <c r="H348" s="28"/>
    </row>
    <row r="349" spans="1:8" ht="24">
      <c r="A349" s="48" t="s">
        <v>1037</v>
      </c>
      <c r="B349" s="36" t="s">
        <v>451</v>
      </c>
      <c r="C349" s="25" t="s">
        <v>452</v>
      </c>
      <c r="D349" s="22" t="s">
        <v>239</v>
      </c>
      <c r="E349" s="25"/>
      <c r="F349" s="27">
        <f>F350</f>
        <v>6914</v>
      </c>
      <c r="G349" s="20">
        <f aca="true" t="shared" si="25" ref="G349:G355">F349-H349</f>
        <v>0</v>
      </c>
      <c r="H349" s="27">
        <f>H350</f>
        <v>6914</v>
      </c>
    </row>
    <row r="350" spans="1:8" ht="36">
      <c r="A350" s="26" t="s">
        <v>210</v>
      </c>
      <c r="B350" s="36" t="s">
        <v>451</v>
      </c>
      <c r="C350" s="25" t="s">
        <v>452</v>
      </c>
      <c r="D350" s="22" t="s">
        <v>209</v>
      </c>
      <c r="E350" s="25"/>
      <c r="F350" s="27">
        <f>F351</f>
        <v>6914</v>
      </c>
      <c r="G350" s="20">
        <f t="shared" si="25"/>
        <v>0</v>
      </c>
      <c r="H350" s="27">
        <f>H351</f>
        <v>6914</v>
      </c>
    </row>
    <row r="351" spans="1:8" ht="24">
      <c r="A351" s="26" t="s">
        <v>1481</v>
      </c>
      <c r="B351" s="36" t="s">
        <v>451</v>
      </c>
      <c r="C351" s="25" t="s">
        <v>452</v>
      </c>
      <c r="D351" s="22" t="s">
        <v>209</v>
      </c>
      <c r="E351" s="25" t="s">
        <v>1482</v>
      </c>
      <c r="F351" s="28">
        <f>6841+73</f>
        <v>6914</v>
      </c>
      <c r="G351" s="20">
        <f t="shared" si="25"/>
        <v>0</v>
      </c>
      <c r="H351" s="28">
        <f>6841+73</f>
        <v>6914</v>
      </c>
    </row>
    <row r="352" spans="1:8" ht="24">
      <c r="A352" s="48" t="s">
        <v>1411</v>
      </c>
      <c r="B352" s="25" t="s">
        <v>451</v>
      </c>
      <c r="C352" s="25" t="s">
        <v>452</v>
      </c>
      <c r="D352" s="25" t="s">
        <v>1412</v>
      </c>
      <c r="E352" s="25"/>
      <c r="F352" s="27">
        <f>F353+F356</f>
        <v>7318</v>
      </c>
      <c r="G352" s="20">
        <f t="shared" si="25"/>
        <v>7318</v>
      </c>
      <c r="H352" s="27">
        <f>H353</f>
        <v>0</v>
      </c>
    </row>
    <row r="353" spans="1:8" ht="24">
      <c r="A353" s="48" t="s">
        <v>1424</v>
      </c>
      <c r="B353" s="36" t="s">
        <v>451</v>
      </c>
      <c r="C353" s="25" t="s">
        <v>452</v>
      </c>
      <c r="D353" s="25" t="s">
        <v>1425</v>
      </c>
      <c r="E353" s="25"/>
      <c r="F353" s="27">
        <f>F354+F355</f>
        <v>6845</v>
      </c>
      <c r="G353" s="20">
        <f t="shared" si="25"/>
        <v>6845</v>
      </c>
      <c r="H353" s="27">
        <f>H355</f>
        <v>0</v>
      </c>
    </row>
    <row r="354" spans="1:8" ht="24">
      <c r="A354" s="26" t="s">
        <v>1148</v>
      </c>
      <c r="B354" s="36" t="s">
        <v>451</v>
      </c>
      <c r="C354" s="25" t="s">
        <v>452</v>
      </c>
      <c r="D354" s="25" t="s">
        <v>1425</v>
      </c>
      <c r="E354" s="25" t="s">
        <v>712</v>
      </c>
      <c r="F354" s="28">
        <f>6845</f>
        <v>6845</v>
      </c>
      <c r="G354" s="20">
        <f t="shared" si="25"/>
        <v>6845</v>
      </c>
      <c r="H354" s="27"/>
    </row>
    <row r="355" spans="1:8" ht="24.75" hidden="1">
      <c r="A355" s="26" t="s">
        <v>1481</v>
      </c>
      <c r="B355" s="36" t="s">
        <v>451</v>
      </c>
      <c r="C355" s="25" t="s">
        <v>452</v>
      </c>
      <c r="D355" s="25" t="s">
        <v>1425</v>
      </c>
      <c r="E355" s="25" t="s">
        <v>1482</v>
      </c>
      <c r="F355" s="28"/>
      <c r="G355" s="20">
        <f t="shared" si="25"/>
        <v>0</v>
      </c>
      <c r="H355" s="28">
        <v>0</v>
      </c>
    </row>
    <row r="356" spans="1:8" ht="24">
      <c r="A356" s="54" t="s">
        <v>848</v>
      </c>
      <c r="B356" s="25" t="s">
        <v>451</v>
      </c>
      <c r="C356" s="25" t="s">
        <v>452</v>
      </c>
      <c r="D356" s="25" t="s">
        <v>1376</v>
      </c>
      <c r="E356" s="25"/>
      <c r="F356" s="27">
        <f>F357+F358</f>
        <v>473</v>
      </c>
      <c r="G356" s="27">
        <f>G357+G358</f>
        <v>473</v>
      </c>
      <c r="H356" s="27">
        <f>H357</f>
        <v>0</v>
      </c>
    </row>
    <row r="357" spans="1:8" ht="24">
      <c r="A357" s="26" t="s">
        <v>1148</v>
      </c>
      <c r="B357" s="25" t="s">
        <v>451</v>
      </c>
      <c r="C357" s="25" t="s">
        <v>452</v>
      </c>
      <c r="D357" s="25" t="s">
        <v>1376</v>
      </c>
      <c r="E357" s="25" t="s">
        <v>712</v>
      </c>
      <c r="F357" s="28">
        <f>70+18</f>
        <v>88</v>
      </c>
      <c r="G357" s="20">
        <f>F357-H357</f>
        <v>88</v>
      </c>
      <c r="H357" s="28"/>
    </row>
    <row r="358" spans="1:8" ht="24">
      <c r="A358" s="26" t="s">
        <v>1481</v>
      </c>
      <c r="B358" s="25" t="s">
        <v>451</v>
      </c>
      <c r="C358" s="25" t="s">
        <v>452</v>
      </c>
      <c r="D358" s="25" t="s">
        <v>1376</v>
      </c>
      <c r="E358" s="25" t="s">
        <v>1482</v>
      </c>
      <c r="F358" s="28">
        <v>385</v>
      </c>
      <c r="G358" s="20">
        <f>F358-H358</f>
        <v>385</v>
      </c>
      <c r="H358" s="28"/>
    </row>
    <row r="359" spans="1:8" ht="60">
      <c r="A359" s="55" t="s">
        <v>197</v>
      </c>
      <c r="B359" s="36" t="s">
        <v>451</v>
      </c>
      <c r="C359" s="25" t="s">
        <v>452</v>
      </c>
      <c r="D359" s="25" t="s">
        <v>407</v>
      </c>
      <c r="E359" s="25"/>
      <c r="F359" s="27">
        <f>F360</f>
        <v>54072.299999999996</v>
      </c>
      <c r="G359" s="27">
        <f>G360</f>
        <v>51451.299999999996</v>
      </c>
      <c r="H359" s="27">
        <f>H360</f>
        <v>2621</v>
      </c>
    </row>
    <row r="360" spans="1:8" ht="24">
      <c r="A360" s="26" t="s">
        <v>403</v>
      </c>
      <c r="B360" s="36" t="s">
        <v>451</v>
      </c>
      <c r="C360" s="25" t="s">
        <v>452</v>
      </c>
      <c r="D360" s="25" t="s">
        <v>1427</v>
      </c>
      <c r="E360" s="25" t="s">
        <v>243</v>
      </c>
      <c r="F360" s="27">
        <f>F361+F362</f>
        <v>54072.299999999996</v>
      </c>
      <c r="G360" s="20">
        <f>F360-H360</f>
        <v>51451.299999999996</v>
      </c>
      <c r="H360" s="27">
        <f>H361+H362</f>
        <v>2621</v>
      </c>
    </row>
    <row r="361" spans="1:8" ht="24">
      <c r="A361" s="26" t="s">
        <v>1148</v>
      </c>
      <c r="B361" s="36" t="s">
        <v>451</v>
      </c>
      <c r="C361" s="25" t="s">
        <v>452</v>
      </c>
      <c r="D361" s="25" t="s">
        <v>1427</v>
      </c>
      <c r="E361" s="25" t="s">
        <v>712</v>
      </c>
      <c r="F361" s="28">
        <v>44187.1</v>
      </c>
      <c r="G361" s="20">
        <f>F361-H361</f>
        <v>43306.1</v>
      </c>
      <c r="H361" s="28">
        <v>881</v>
      </c>
    </row>
    <row r="362" spans="1:8" ht="15.75" customHeight="1">
      <c r="A362" s="26" t="s">
        <v>1481</v>
      </c>
      <c r="B362" s="36" t="s">
        <v>451</v>
      </c>
      <c r="C362" s="25" t="s">
        <v>452</v>
      </c>
      <c r="D362" s="25" t="s">
        <v>1427</v>
      </c>
      <c r="E362" s="25" t="s">
        <v>1482</v>
      </c>
      <c r="F362" s="28">
        <f>9806+79.3-0.1</f>
        <v>9885.199999999999</v>
      </c>
      <c r="G362" s="20">
        <f>F362-H362</f>
        <v>8145.199999999999</v>
      </c>
      <c r="H362" s="28">
        <f>1291+441+8</f>
        <v>1740</v>
      </c>
    </row>
    <row r="363" spans="1:8" ht="24.75" hidden="1">
      <c r="A363" s="49" t="s">
        <v>798</v>
      </c>
      <c r="B363" s="36" t="s">
        <v>451</v>
      </c>
      <c r="C363" s="25" t="s">
        <v>452</v>
      </c>
      <c r="D363" s="25" t="s">
        <v>799</v>
      </c>
      <c r="E363" s="25"/>
      <c r="F363" s="27">
        <f aca="true" t="shared" si="26" ref="F363:H364">F364</f>
        <v>0</v>
      </c>
      <c r="G363" s="20">
        <f t="shared" si="26"/>
        <v>0</v>
      </c>
      <c r="H363" s="27">
        <f t="shared" si="26"/>
        <v>0</v>
      </c>
    </row>
    <row r="364" spans="1:8" ht="36" hidden="1">
      <c r="A364" s="26" t="s">
        <v>1283</v>
      </c>
      <c r="B364" s="36" t="s">
        <v>451</v>
      </c>
      <c r="C364" s="25" t="s">
        <v>452</v>
      </c>
      <c r="D364" s="25" t="s">
        <v>799</v>
      </c>
      <c r="E364" s="25" t="s">
        <v>243</v>
      </c>
      <c r="F364" s="27">
        <f t="shared" si="26"/>
        <v>0</v>
      </c>
      <c r="G364" s="20">
        <f t="shared" si="26"/>
        <v>0</v>
      </c>
      <c r="H364" s="27">
        <f t="shared" si="26"/>
        <v>0</v>
      </c>
    </row>
    <row r="365" spans="1:8" ht="24.75" hidden="1">
      <c r="A365" s="26" t="s">
        <v>563</v>
      </c>
      <c r="B365" s="36" t="s">
        <v>451</v>
      </c>
      <c r="C365" s="25" t="s">
        <v>452</v>
      </c>
      <c r="D365" s="25" t="s">
        <v>799</v>
      </c>
      <c r="E365" s="25" t="s">
        <v>564</v>
      </c>
      <c r="F365" s="28"/>
      <c r="G365" s="20">
        <f>F365-H365</f>
        <v>0</v>
      </c>
      <c r="H365" s="28"/>
    </row>
    <row r="366" spans="1:8" ht="24">
      <c r="A366" s="49" t="s">
        <v>1209</v>
      </c>
      <c r="B366" s="36" t="s">
        <v>451</v>
      </c>
      <c r="C366" s="25" t="s">
        <v>452</v>
      </c>
      <c r="D366" s="25" t="s">
        <v>763</v>
      </c>
      <c r="E366" s="25"/>
      <c r="F366" s="27">
        <f>F367</f>
        <v>1000</v>
      </c>
      <c r="G366" s="27">
        <f>G367</f>
        <v>1000</v>
      </c>
      <c r="H366" s="27">
        <f>H367</f>
        <v>0</v>
      </c>
    </row>
    <row r="367" spans="1:8" ht="25.5" customHeight="1">
      <c r="A367" s="225" t="s">
        <v>623</v>
      </c>
      <c r="B367" s="150" t="s">
        <v>451</v>
      </c>
      <c r="C367" s="79" t="s">
        <v>452</v>
      </c>
      <c r="D367" s="79" t="s">
        <v>565</v>
      </c>
      <c r="E367" s="79" t="s">
        <v>243</v>
      </c>
      <c r="F367" s="27">
        <f>F368</f>
        <v>1000</v>
      </c>
      <c r="G367" s="20">
        <f>F367-H367</f>
        <v>1000</v>
      </c>
      <c r="H367" s="28">
        <f>H368</f>
        <v>0</v>
      </c>
    </row>
    <row r="368" spans="1:8" ht="24">
      <c r="A368" s="26" t="s">
        <v>563</v>
      </c>
      <c r="B368" s="150" t="s">
        <v>451</v>
      </c>
      <c r="C368" s="79" t="s">
        <v>452</v>
      </c>
      <c r="D368" s="79" t="s">
        <v>566</v>
      </c>
      <c r="E368" s="79" t="s">
        <v>564</v>
      </c>
      <c r="F368" s="28">
        <v>1000</v>
      </c>
      <c r="G368" s="20">
        <f>F368-H368</f>
        <v>1000</v>
      </c>
      <c r="H368" s="28"/>
    </row>
    <row r="369" spans="1:8" ht="15.75">
      <c r="A369" s="33" t="s">
        <v>149</v>
      </c>
      <c r="B369" s="30" t="s">
        <v>937</v>
      </c>
      <c r="C369" s="30"/>
      <c r="D369" s="30"/>
      <c r="E369" s="30"/>
      <c r="F369" s="31">
        <f>F370+F388+F391+F395+F402</f>
        <v>257998.4</v>
      </c>
      <c r="G369" s="31">
        <f>G370+G388+G391+G395+G402</f>
        <v>257998.4</v>
      </c>
      <c r="H369" s="31">
        <f>H370+H388+H391+H395+H402</f>
        <v>0</v>
      </c>
    </row>
    <row r="370" spans="1:8" ht="15">
      <c r="A370" s="47" t="s">
        <v>1370</v>
      </c>
      <c r="B370" s="25" t="s">
        <v>937</v>
      </c>
      <c r="C370" s="25" t="s">
        <v>1328</v>
      </c>
      <c r="D370" s="25"/>
      <c r="E370" s="25"/>
      <c r="F370" s="27">
        <f>F371+F377+F380+F383</f>
        <v>183100.3</v>
      </c>
      <c r="G370" s="27">
        <f>G371+G377+G380+G383</f>
        <v>183100.3</v>
      </c>
      <c r="H370" s="27">
        <f>H371+H377+H380+H383</f>
        <v>0</v>
      </c>
    </row>
    <row r="371" spans="1:8" ht="24">
      <c r="A371" s="48" t="s">
        <v>110</v>
      </c>
      <c r="B371" s="25" t="s">
        <v>937</v>
      </c>
      <c r="C371" s="25" t="s">
        <v>1328</v>
      </c>
      <c r="D371" s="25" t="s">
        <v>697</v>
      </c>
      <c r="E371" s="25"/>
      <c r="F371" s="27">
        <f>F374+F372</f>
        <v>148929.3</v>
      </c>
      <c r="G371" s="27">
        <f>G374+G372</f>
        <v>148929.3</v>
      </c>
      <c r="H371" s="27">
        <f>H374</f>
        <v>0</v>
      </c>
    </row>
    <row r="372" spans="1:8" ht="24">
      <c r="A372" s="54" t="s">
        <v>764</v>
      </c>
      <c r="B372" s="25" t="s">
        <v>937</v>
      </c>
      <c r="C372" s="25" t="s">
        <v>1328</v>
      </c>
      <c r="D372" s="25" t="s">
        <v>765</v>
      </c>
      <c r="E372" s="25"/>
      <c r="F372" s="27">
        <f>F373</f>
        <v>307</v>
      </c>
      <c r="G372" s="27">
        <f>G373</f>
        <v>307</v>
      </c>
      <c r="H372" s="27"/>
    </row>
    <row r="373" spans="1:8" ht="24">
      <c r="A373" s="26" t="s">
        <v>1148</v>
      </c>
      <c r="B373" s="25" t="s">
        <v>937</v>
      </c>
      <c r="C373" s="25" t="s">
        <v>1328</v>
      </c>
      <c r="D373" s="25" t="s">
        <v>765</v>
      </c>
      <c r="E373" s="25" t="s">
        <v>712</v>
      </c>
      <c r="F373" s="28">
        <v>307</v>
      </c>
      <c r="G373" s="20">
        <f>F373-H373</f>
        <v>307</v>
      </c>
      <c r="H373" s="27"/>
    </row>
    <row r="374" spans="1:8" ht="24">
      <c r="A374" s="26" t="s">
        <v>403</v>
      </c>
      <c r="B374" s="25" t="s">
        <v>937</v>
      </c>
      <c r="C374" s="25" t="s">
        <v>1328</v>
      </c>
      <c r="D374" s="25" t="s">
        <v>567</v>
      </c>
      <c r="E374" s="25" t="s">
        <v>243</v>
      </c>
      <c r="F374" s="27">
        <f>F375+F376</f>
        <v>148622.3</v>
      </c>
      <c r="G374" s="20">
        <f>F374-H374</f>
        <v>148622.3</v>
      </c>
      <c r="H374" s="28"/>
    </row>
    <row r="375" spans="1:8" ht="24">
      <c r="A375" s="26" t="s">
        <v>1148</v>
      </c>
      <c r="B375" s="25" t="s">
        <v>937</v>
      </c>
      <c r="C375" s="25" t="s">
        <v>1328</v>
      </c>
      <c r="D375" s="25" t="s">
        <v>567</v>
      </c>
      <c r="E375" s="25" t="s">
        <v>712</v>
      </c>
      <c r="F375" s="28">
        <f>130891.3+200</f>
        <v>131091.3</v>
      </c>
      <c r="G375" s="20">
        <f>F375-H375</f>
        <v>131091.3</v>
      </c>
      <c r="H375" s="28"/>
    </row>
    <row r="376" spans="1:8" ht="24">
      <c r="A376" s="26" t="s">
        <v>1481</v>
      </c>
      <c r="B376" s="25" t="s">
        <v>937</v>
      </c>
      <c r="C376" s="25" t="s">
        <v>1328</v>
      </c>
      <c r="D376" s="25" t="s">
        <v>567</v>
      </c>
      <c r="E376" s="25" t="s">
        <v>1482</v>
      </c>
      <c r="F376" s="28">
        <f>16460+800+271</f>
        <v>17531</v>
      </c>
      <c r="G376" s="20">
        <f>F376-H376</f>
        <v>17531</v>
      </c>
      <c r="H376" s="28"/>
    </row>
    <row r="377" spans="1:8" ht="24">
      <c r="A377" s="48" t="s">
        <v>1229</v>
      </c>
      <c r="B377" s="25" t="s">
        <v>937</v>
      </c>
      <c r="C377" s="25" t="s">
        <v>1328</v>
      </c>
      <c r="D377" s="25" t="s">
        <v>698</v>
      </c>
      <c r="E377" s="25"/>
      <c r="F377" s="27">
        <f>F378</f>
        <v>2203</v>
      </c>
      <c r="G377" s="27">
        <f>G378</f>
        <v>2203</v>
      </c>
      <c r="H377" s="27">
        <f>H378</f>
        <v>0</v>
      </c>
    </row>
    <row r="378" spans="1:8" ht="24">
      <c r="A378" s="26" t="s">
        <v>403</v>
      </c>
      <c r="B378" s="25" t="s">
        <v>937</v>
      </c>
      <c r="C378" s="25" t="s">
        <v>1328</v>
      </c>
      <c r="D378" s="25" t="s">
        <v>568</v>
      </c>
      <c r="E378" s="25" t="s">
        <v>243</v>
      </c>
      <c r="F378" s="27">
        <f>F379</f>
        <v>2203</v>
      </c>
      <c r="G378" s="20">
        <f>F378-H378</f>
        <v>2203</v>
      </c>
      <c r="H378" s="28"/>
    </row>
    <row r="379" spans="1:8" ht="24">
      <c r="A379" s="26" t="s">
        <v>1148</v>
      </c>
      <c r="B379" s="25" t="s">
        <v>937</v>
      </c>
      <c r="C379" s="25" t="s">
        <v>1328</v>
      </c>
      <c r="D379" s="25" t="s">
        <v>568</v>
      </c>
      <c r="E379" s="25" t="s">
        <v>712</v>
      </c>
      <c r="F379" s="28">
        <f>2153+50</f>
        <v>2203</v>
      </c>
      <c r="G379" s="20">
        <f>F379-H379</f>
        <v>2203</v>
      </c>
      <c r="H379" s="28"/>
    </row>
    <row r="380" spans="1:8" ht="24">
      <c r="A380" s="48" t="s">
        <v>1230</v>
      </c>
      <c r="B380" s="25" t="s">
        <v>937</v>
      </c>
      <c r="C380" s="25" t="s">
        <v>1328</v>
      </c>
      <c r="D380" s="25" t="s">
        <v>699</v>
      </c>
      <c r="E380" s="25"/>
      <c r="F380" s="27">
        <f>F381</f>
        <v>27308</v>
      </c>
      <c r="G380" s="27">
        <f>G381</f>
        <v>27308</v>
      </c>
      <c r="H380" s="27">
        <f>H381</f>
        <v>0</v>
      </c>
    </row>
    <row r="381" spans="1:8" ht="24">
      <c r="A381" s="26" t="s">
        <v>403</v>
      </c>
      <c r="B381" s="25" t="s">
        <v>937</v>
      </c>
      <c r="C381" s="25" t="s">
        <v>1328</v>
      </c>
      <c r="D381" s="25" t="s">
        <v>569</v>
      </c>
      <c r="E381" s="25" t="s">
        <v>243</v>
      </c>
      <c r="F381" s="27">
        <f>F382</f>
        <v>27308</v>
      </c>
      <c r="G381" s="20">
        <f aca="true" t="shared" si="27" ref="G381:G387">F381-H381</f>
        <v>27308</v>
      </c>
      <c r="H381" s="28"/>
    </row>
    <row r="382" spans="1:8" ht="24">
      <c r="A382" s="26" t="s">
        <v>1148</v>
      </c>
      <c r="B382" s="25" t="s">
        <v>937</v>
      </c>
      <c r="C382" s="25" t="s">
        <v>1328</v>
      </c>
      <c r="D382" s="25" t="s">
        <v>569</v>
      </c>
      <c r="E382" s="25" t="s">
        <v>712</v>
      </c>
      <c r="F382" s="28">
        <f>27428+80-200</f>
        <v>27308</v>
      </c>
      <c r="G382" s="20">
        <f t="shared" si="27"/>
        <v>27308</v>
      </c>
      <c r="H382" s="28"/>
    </row>
    <row r="383" spans="1:8" ht="24">
      <c r="A383" s="48" t="s">
        <v>674</v>
      </c>
      <c r="B383" s="25" t="s">
        <v>937</v>
      </c>
      <c r="C383" s="25" t="s">
        <v>1328</v>
      </c>
      <c r="D383" s="25" t="s">
        <v>701</v>
      </c>
      <c r="E383" s="25"/>
      <c r="F383" s="27">
        <f>F386+F384</f>
        <v>4660</v>
      </c>
      <c r="G383" s="20">
        <f t="shared" si="27"/>
        <v>4660</v>
      </c>
      <c r="H383" s="27">
        <f>H386</f>
        <v>0</v>
      </c>
    </row>
    <row r="384" spans="1:8" ht="24.75" hidden="1">
      <c r="A384" s="54" t="s">
        <v>733</v>
      </c>
      <c r="B384" s="25" t="s">
        <v>937</v>
      </c>
      <c r="C384" s="25" t="s">
        <v>1328</v>
      </c>
      <c r="D384" s="25" t="s">
        <v>734</v>
      </c>
      <c r="E384" s="25"/>
      <c r="F384" s="27">
        <f>F385</f>
        <v>0</v>
      </c>
      <c r="G384" s="20">
        <f t="shared" si="27"/>
        <v>0</v>
      </c>
      <c r="H384" s="27"/>
    </row>
    <row r="385" spans="1:8" ht="24.75" hidden="1">
      <c r="A385" s="26" t="s">
        <v>1148</v>
      </c>
      <c r="B385" s="25" t="s">
        <v>937</v>
      </c>
      <c r="C385" s="25" t="s">
        <v>1328</v>
      </c>
      <c r="D385" s="25" t="s">
        <v>734</v>
      </c>
      <c r="E385" s="25" t="s">
        <v>712</v>
      </c>
      <c r="F385" s="28">
        <v>0</v>
      </c>
      <c r="G385" s="20">
        <f t="shared" si="27"/>
        <v>0</v>
      </c>
      <c r="H385" s="27"/>
    </row>
    <row r="386" spans="1:8" ht="24">
      <c r="A386" s="26" t="s">
        <v>675</v>
      </c>
      <c r="B386" s="25" t="s">
        <v>937</v>
      </c>
      <c r="C386" s="25" t="s">
        <v>1328</v>
      </c>
      <c r="D386" s="25" t="s">
        <v>570</v>
      </c>
      <c r="E386" s="25" t="s">
        <v>243</v>
      </c>
      <c r="F386" s="27">
        <f>F387</f>
        <v>4660</v>
      </c>
      <c r="G386" s="20">
        <f t="shared" si="27"/>
        <v>4660</v>
      </c>
      <c r="H386" s="28"/>
    </row>
    <row r="387" spans="1:8" ht="24">
      <c r="A387" s="26" t="s">
        <v>587</v>
      </c>
      <c r="B387" s="25" t="s">
        <v>937</v>
      </c>
      <c r="C387" s="25" t="s">
        <v>1328</v>
      </c>
      <c r="D387" s="25" t="s">
        <v>570</v>
      </c>
      <c r="E387" s="25" t="s">
        <v>588</v>
      </c>
      <c r="F387" s="28">
        <f>4000+300+160+40+160</f>
        <v>4660</v>
      </c>
      <c r="G387" s="20">
        <f t="shared" si="27"/>
        <v>4660</v>
      </c>
      <c r="H387" s="28"/>
    </row>
    <row r="388" spans="1:8" ht="15.75" hidden="1">
      <c r="A388" s="47" t="s">
        <v>1231</v>
      </c>
      <c r="B388" s="25" t="s">
        <v>937</v>
      </c>
      <c r="C388" s="25" t="s">
        <v>611</v>
      </c>
      <c r="D388" s="25"/>
      <c r="E388" s="25"/>
      <c r="F388" s="27"/>
      <c r="G388" s="27">
        <f>G389</f>
        <v>0</v>
      </c>
      <c r="H388" s="27">
        <f>H389</f>
        <v>0</v>
      </c>
    </row>
    <row r="389" spans="1:8" ht="36" hidden="1">
      <c r="A389" s="48" t="s">
        <v>700</v>
      </c>
      <c r="B389" s="25" t="s">
        <v>937</v>
      </c>
      <c r="C389" s="25" t="s">
        <v>611</v>
      </c>
      <c r="D389" s="25" t="s">
        <v>701</v>
      </c>
      <c r="E389" s="25"/>
      <c r="F389" s="27"/>
      <c r="G389" s="27">
        <f>G390</f>
        <v>0</v>
      </c>
      <c r="H389" s="27">
        <f>H390</f>
        <v>0</v>
      </c>
    </row>
    <row r="390" spans="1:8" ht="36" hidden="1">
      <c r="A390" s="26" t="s">
        <v>1161</v>
      </c>
      <c r="B390" s="25" t="s">
        <v>937</v>
      </c>
      <c r="C390" s="25" t="s">
        <v>611</v>
      </c>
      <c r="D390" s="25" t="s">
        <v>701</v>
      </c>
      <c r="E390" s="25" t="s">
        <v>1162</v>
      </c>
      <c r="F390" s="28"/>
      <c r="G390" s="20">
        <f>F390-H390</f>
        <v>0</v>
      </c>
      <c r="H390" s="28"/>
    </row>
    <row r="391" spans="1:8" ht="15.75" hidden="1">
      <c r="A391" s="333"/>
      <c r="B391" s="330"/>
      <c r="C391" s="330"/>
      <c r="D391" s="334"/>
      <c r="E391" s="334"/>
      <c r="F391" s="27">
        <f>F392</f>
        <v>0</v>
      </c>
      <c r="G391" s="27">
        <f aca="true" t="shared" si="28" ref="F391:H392">G392</f>
        <v>0</v>
      </c>
      <c r="H391" s="27">
        <f t="shared" si="28"/>
        <v>0</v>
      </c>
    </row>
    <row r="392" spans="1:8" ht="15.75" hidden="1">
      <c r="A392" s="335"/>
      <c r="B392" s="330"/>
      <c r="C392" s="330"/>
      <c r="D392" s="330"/>
      <c r="E392" s="330"/>
      <c r="F392" s="27">
        <f t="shared" si="28"/>
        <v>0</v>
      </c>
      <c r="G392" s="27">
        <f t="shared" si="28"/>
        <v>0</v>
      </c>
      <c r="H392" s="27">
        <f t="shared" si="28"/>
        <v>0</v>
      </c>
    </row>
    <row r="393" spans="1:8" ht="15.75" hidden="1">
      <c r="A393" s="332"/>
      <c r="B393" s="330"/>
      <c r="C393" s="330"/>
      <c r="D393" s="330"/>
      <c r="E393" s="330"/>
      <c r="F393" s="27">
        <f>F394</f>
        <v>0</v>
      </c>
      <c r="G393" s="20">
        <f>F393-H393</f>
        <v>0</v>
      </c>
      <c r="H393" s="28"/>
    </row>
    <row r="394" spans="1:8" ht="15.75" hidden="1">
      <c r="A394" s="332"/>
      <c r="B394" s="330"/>
      <c r="C394" s="330"/>
      <c r="D394" s="330"/>
      <c r="E394" s="330"/>
      <c r="F394" s="28"/>
      <c r="G394" s="20">
        <f>F394-H394</f>
        <v>0</v>
      </c>
      <c r="H394" s="28"/>
    </row>
    <row r="395" spans="1:8" ht="15.75" hidden="1">
      <c r="A395" s="329"/>
      <c r="B395" s="330"/>
      <c r="C395" s="330"/>
      <c r="D395" s="330"/>
      <c r="E395" s="330"/>
      <c r="F395" s="27">
        <f>F396+F399</f>
        <v>0</v>
      </c>
      <c r="G395" s="27">
        <f>G396+G399</f>
        <v>0</v>
      </c>
      <c r="H395" s="27">
        <f>H396+H399</f>
        <v>0</v>
      </c>
    </row>
    <row r="396" spans="1:8" ht="15.75" hidden="1">
      <c r="A396" s="331"/>
      <c r="B396" s="330"/>
      <c r="C396" s="330"/>
      <c r="D396" s="330"/>
      <c r="E396" s="330"/>
      <c r="F396" s="27">
        <f>F397+F400</f>
        <v>0</v>
      </c>
      <c r="G396" s="27">
        <f>G397+G400</f>
        <v>0</v>
      </c>
      <c r="H396" s="27">
        <f>H397</f>
        <v>0</v>
      </c>
    </row>
    <row r="397" spans="1:8" ht="15.75" hidden="1">
      <c r="A397" s="332"/>
      <c r="B397" s="330"/>
      <c r="C397" s="330"/>
      <c r="D397" s="330"/>
      <c r="E397" s="330"/>
      <c r="F397" s="27">
        <f>F398</f>
        <v>0</v>
      </c>
      <c r="G397" s="20">
        <f>F397-H397</f>
        <v>0</v>
      </c>
      <c r="H397" s="28"/>
    </row>
    <row r="398" spans="1:8" ht="15.75" hidden="1">
      <c r="A398" s="332"/>
      <c r="B398" s="330"/>
      <c r="C398" s="330"/>
      <c r="D398" s="330"/>
      <c r="E398" s="330"/>
      <c r="F398" s="28"/>
      <c r="G398" s="20">
        <f>F398-H398</f>
        <v>0</v>
      </c>
      <c r="H398" s="28"/>
    </row>
    <row r="399" spans="1:8" ht="15.75" hidden="1">
      <c r="A399" s="60"/>
      <c r="B399" s="25"/>
      <c r="C399" s="25"/>
      <c r="D399" s="25"/>
      <c r="E399" s="25"/>
      <c r="F399" s="27">
        <v>0</v>
      </c>
      <c r="G399" s="27">
        <v>0</v>
      </c>
      <c r="H399" s="27">
        <f>H400</f>
        <v>0</v>
      </c>
    </row>
    <row r="400" spans="1:8" ht="36" hidden="1">
      <c r="A400" s="26" t="s">
        <v>1161</v>
      </c>
      <c r="B400" s="25" t="s">
        <v>937</v>
      </c>
      <c r="C400" s="25" t="s">
        <v>684</v>
      </c>
      <c r="D400" s="25" t="s">
        <v>570</v>
      </c>
      <c r="E400" s="25" t="s">
        <v>243</v>
      </c>
      <c r="F400" s="27">
        <f>F401</f>
        <v>0</v>
      </c>
      <c r="G400" s="20">
        <f>F400-H400</f>
        <v>0</v>
      </c>
      <c r="H400" s="28"/>
    </row>
    <row r="401" spans="1:8" ht="24.75" hidden="1">
      <c r="A401" s="26" t="s">
        <v>988</v>
      </c>
      <c r="B401" s="25" t="s">
        <v>937</v>
      </c>
      <c r="C401" s="25" t="s">
        <v>684</v>
      </c>
      <c r="D401" s="25" t="s">
        <v>570</v>
      </c>
      <c r="E401" s="25" t="s">
        <v>989</v>
      </c>
      <c r="F401" s="28">
        <f>2006-2006</f>
        <v>0</v>
      </c>
      <c r="G401" s="20">
        <f>F401-H401</f>
        <v>0</v>
      </c>
      <c r="H401" s="28"/>
    </row>
    <row r="402" spans="1:8" ht="24">
      <c r="A402" s="47" t="s">
        <v>151</v>
      </c>
      <c r="B402" s="25" t="s">
        <v>937</v>
      </c>
      <c r="C402" s="25" t="s">
        <v>684</v>
      </c>
      <c r="D402" s="25"/>
      <c r="E402" s="25"/>
      <c r="F402" s="27">
        <f>F403+F406+F409+F412</f>
        <v>74898.1</v>
      </c>
      <c r="G402" s="27">
        <f>G403+G406+G409+G412</f>
        <v>74898.1</v>
      </c>
      <c r="H402" s="27">
        <f>H403+H406+H409+H412</f>
        <v>0</v>
      </c>
    </row>
    <row r="403" spans="1:8" ht="48">
      <c r="A403" s="43" t="s">
        <v>949</v>
      </c>
      <c r="B403" s="25" t="s">
        <v>937</v>
      </c>
      <c r="C403" s="25" t="s">
        <v>684</v>
      </c>
      <c r="D403" s="22" t="s">
        <v>950</v>
      </c>
      <c r="E403" s="22"/>
      <c r="F403" s="27">
        <f>F404</f>
        <v>12115.2</v>
      </c>
      <c r="G403" s="27">
        <f>G404</f>
        <v>12115.2</v>
      </c>
      <c r="H403" s="27">
        <f>H404</f>
        <v>0</v>
      </c>
    </row>
    <row r="404" spans="1:8" ht="24">
      <c r="A404" s="26" t="s">
        <v>1276</v>
      </c>
      <c r="B404" s="25" t="s">
        <v>937</v>
      </c>
      <c r="C404" s="25" t="s">
        <v>684</v>
      </c>
      <c r="D404" s="22" t="s">
        <v>530</v>
      </c>
      <c r="E404" s="25" t="s">
        <v>243</v>
      </c>
      <c r="F404" s="27">
        <f>F405</f>
        <v>12115.2</v>
      </c>
      <c r="G404" s="20">
        <f>F404-H404</f>
        <v>12115.2</v>
      </c>
      <c r="H404" s="28"/>
    </row>
    <row r="405" spans="1:8" ht="24">
      <c r="A405" s="26" t="s">
        <v>689</v>
      </c>
      <c r="B405" s="25" t="s">
        <v>937</v>
      </c>
      <c r="C405" s="25" t="s">
        <v>684</v>
      </c>
      <c r="D405" s="22" t="s">
        <v>530</v>
      </c>
      <c r="E405" s="25" t="s">
        <v>303</v>
      </c>
      <c r="F405" s="28">
        <v>12115.2</v>
      </c>
      <c r="G405" s="20">
        <f>F405-H405</f>
        <v>12115.2</v>
      </c>
      <c r="H405" s="28"/>
    </row>
    <row r="406" spans="1:8" ht="24">
      <c r="A406" s="55" t="s">
        <v>674</v>
      </c>
      <c r="B406" s="25" t="s">
        <v>937</v>
      </c>
      <c r="C406" s="25" t="s">
        <v>684</v>
      </c>
      <c r="D406" s="25" t="s">
        <v>701</v>
      </c>
      <c r="E406" s="25"/>
      <c r="F406" s="27">
        <f>SUM(F407:F407)</f>
        <v>225.4</v>
      </c>
      <c r="G406" s="27">
        <f>SUM(G407:G407)</f>
        <v>225.4</v>
      </c>
      <c r="H406" s="27">
        <f>SUM(H407:H407)</f>
        <v>0</v>
      </c>
    </row>
    <row r="407" spans="1:8" ht="24">
      <c r="A407" s="26" t="s">
        <v>675</v>
      </c>
      <c r="B407" s="25" t="s">
        <v>937</v>
      </c>
      <c r="C407" s="25" t="s">
        <v>684</v>
      </c>
      <c r="D407" s="25" t="s">
        <v>570</v>
      </c>
      <c r="E407" s="25" t="s">
        <v>243</v>
      </c>
      <c r="F407" s="27">
        <f>F408</f>
        <v>225.4</v>
      </c>
      <c r="G407" s="20">
        <f>F407-H407</f>
        <v>225.4</v>
      </c>
      <c r="H407" s="28"/>
    </row>
    <row r="408" spans="1:8" ht="24">
      <c r="A408" s="26" t="s">
        <v>988</v>
      </c>
      <c r="B408" s="25" t="s">
        <v>937</v>
      </c>
      <c r="C408" s="25" t="s">
        <v>684</v>
      </c>
      <c r="D408" s="25" t="s">
        <v>570</v>
      </c>
      <c r="E408" s="25" t="s">
        <v>989</v>
      </c>
      <c r="F408" s="28">
        <v>225.4</v>
      </c>
      <c r="G408" s="20">
        <f>F408-H408</f>
        <v>225.4</v>
      </c>
      <c r="H408" s="28"/>
    </row>
    <row r="409" spans="1:8" ht="60">
      <c r="A409" s="55" t="s">
        <v>197</v>
      </c>
      <c r="B409" s="25" t="s">
        <v>937</v>
      </c>
      <c r="C409" s="25" t="s">
        <v>684</v>
      </c>
      <c r="D409" s="25" t="s">
        <v>407</v>
      </c>
      <c r="E409" s="25"/>
      <c r="F409" s="27">
        <f>F410</f>
        <v>62557.5</v>
      </c>
      <c r="G409" s="27">
        <f>G410</f>
        <v>62557.5</v>
      </c>
      <c r="H409" s="27">
        <f>H410</f>
        <v>0</v>
      </c>
    </row>
    <row r="410" spans="1:8" ht="24">
      <c r="A410" s="26" t="s">
        <v>403</v>
      </c>
      <c r="B410" s="25" t="s">
        <v>937</v>
      </c>
      <c r="C410" s="25" t="s">
        <v>684</v>
      </c>
      <c r="D410" s="25" t="s">
        <v>1427</v>
      </c>
      <c r="E410" s="25" t="s">
        <v>243</v>
      </c>
      <c r="F410" s="27">
        <f>F411</f>
        <v>62557.5</v>
      </c>
      <c r="G410" s="20">
        <f>F410-H410</f>
        <v>62557.5</v>
      </c>
      <c r="H410" s="28"/>
    </row>
    <row r="411" spans="1:8" ht="24">
      <c r="A411" s="26" t="s">
        <v>1148</v>
      </c>
      <c r="B411" s="25" t="s">
        <v>937</v>
      </c>
      <c r="C411" s="25" t="s">
        <v>684</v>
      </c>
      <c r="D411" s="25" t="s">
        <v>1427</v>
      </c>
      <c r="E411" s="25" t="s">
        <v>712</v>
      </c>
      <c r="F411" s="28">
        <f>62510+13.1+34.4</f>
        <v>62557.5</v>
      </c>
      <c r="G411" s="20">
        <f>F411-H411</f>
        <v>62557.5</v>
      </c>
      <c r="H411" s="28"/>
    </row>
    <row r="412" spans="1:8" ht="24.75" hidden="1">
      <c r="A412" s="49" t="s">
        <v>1209</v>
      </c>
      <c r="B412" s="25" t="s">
        <v>937</v>
      </c>
      <c r="C412" s="25" t="s">
        <v>447</v>
      </c>
      <c r="D412" s="25" t="s">
        <v>763</v>
      </c>
      <c r="E412" s="25"/>
      <c r="F412" s="27">
        <f>F413</f>
        <v>0</v>
      </c>
      <c r="G412" s="27">
        <f>G413</f>
        <v>0</v>
      </c>
      <c r="H412" s="27">
        <f>H413</f>
        <v>0</v>
      </c>
    </row>
    <row r="413" spans="1:8" ht="36" hidden="1">
      <c r="A413" s="26" t="s">
        <v>1161</v>
      </c>
      <c r="B413" s="25" t="s">
        <v>937</v>
      </c>
      <c r="C413" s="25" t="s">
        <v>447</v>
      </c>
      <c r="D413" s="25" t="s">
        <v>763</v>
      </c>
      <c r="E413" s="25" t="s">
        <v>1162</v>
      </c>
      <c r="F413" s="28"/>
      <c r="G413" s="20">
        <f>F413-H413</f>
        <v>0</v>
      </c>
      <c r="H413" s="28"/>
    </row>
    <row r="414" spans="1:8" ht="24" customHeight="1">
      <c r="A414" s="33" t="s">
        <v>1171</v>
      </c>
      <c r="B414" s="32" t="s">
        <v>452</v>
      </c>
      <c r="C414" s="32"/>
      <c r="D414" s="38"/>
      <c r="E414" s="38"/>
      <c r="F414" s="2">
        <f>F415+F429+F441+F445+F452+F457+F467</f>
        <v>935706.5</v>
      </c>
      <c r="G414" s="2">
        <f>G415+G429+G441+G445+G452+G457+G467</f>
        <v>909026.5</v>
      </c>
      <c r="H414" s="2">
        <f>H415+H429+H445</f>
        <v>26680</v>
      </c>
    </row>
    <row r="415" spans="1:8" ht="15">
      <c r="A415" s="47" t="s">
        <v>1284</v>
      </c>
      <c r="B415" s="25" t="s">
        <v>452</v>
      </c>
      <c r="C415" s="25" t="s">
        <v>1328</v>
      </c>
      <c r="D415" s="58"/>
      <c r="E415" s="58"/>
      <c r="F415" s="27">
        <f>F416+F424</f>
        <v>378598.2</v>
      </c>
      <c r="G415" s="20">
        <f>F415-H415</f>
        <v>377470.2</v>
      </c>
      <c r="H415" s="27">
        <f>H416+H421+H424</f>
        <v>1128</v>
      </c>
    </row>
    <row r="416" spans="1:8" ht="36">
      <c r="A416" s="56" t="s">
        <v>289</v>
      </c>
      <c r="B416" s="36" t="s">
        <v>452</v>
      </c>
      <c r="C416" s="25" t="s">
        <v>1328</v>
      </c>
      <c r="D416" s="25" t="s">
        <v>232</v>
      </c>
      <c r="E416" s="25"/>
      <c r="F416" s="27">
        <f>F417</f>
        <v>2553.8</v>
      </c>
      <c r="G416" s="27">
        <f>G419</f>
        <v>0</v>
      </c>
      <c r="H416" s="27">
        <f>H419</f>
        <v>0</v>
      </c>
    </row>
    <row r="417" spans="1:8" ht="36">
      <c r="A417" s="106" t="s">
        <v>1285</v>
      </c>
      <c r="B417" s="25" t="s">
        <v>452</v>
      </c>
      <c r="C417" s="25" t="s">
        <v>1328</v>
      </c>
      <c r="D417" s="25" t="s">
        <v>729</v>
      </c>
      <c r="E417" s="25" t="s">
        <v>243</v>
      </c>
      <c r="F417" s="27">
        <f>F418</f>
        <v>2553.8</v>
      </c>
      <c r="G417" s="27">
        <f>G418</f>
        <v>2553.8</v>
      </c>
      <c r="H417" s="27">
        <f>H419+H420</f>
        <v>0</v>
      </c>
    </row>
    <row r="418" spans="1:8" ht="24">
      <c r="A418" s="106" t="s">
        <v>1010</v>
      </c>
      <c r="B418" s="25" t="s">
        <v>452</v>
      </c>
      <c r="C418" s="25" t="s">
        <v>1328</v>
      </c>
      <c r="D418" s="25" t="s">
        <v>729</v>
      </c>
      <c r="E418" s="25" t="s">
        <v>528</v>
      </c>
      <c r="F418" s="27">
        <f>F419+F420</f>
        <v>2553.8</v>
      </c>
      <c r="G418" s="27">
        <f>G419+G420</f>
        <v>2553.8</v>
      </c>
      <c r="H418" s="27">
        <f>H419+H420</f>
        <v>0</v>
      </c>
    </row>
    <row r="419" spans="1:8" ht="24.75" hidden="1">
      <c r="A419" s="106" t="s">
        <v>412</v>
      </c>
      <c r="B419" s="25" t="s">
        <v>452</v>
      </c>
      <c r="C419" s="25" t="s">
        <v>1328</v>
      </c>
      <c r="D419" s="25" t="s">
        <v>729</v>
      </c>
      <c r="E419" s="25" t="s">
        <v>528</v>
      </c>
      <c r="F419" s="112"/>
      <c r="G419" s="20">
        <f>F419-H419</f>
        <v>0</v>
      </c>
      <c r="H419" s="28"/>
    </row>
    <row r="420" spans="1:8" ht="36">
      <c r="A420" s="106" t="s">
        <v>826</v>
      </c>
      <c r="B420" s="25" t="s">
        <v>452</v>
      </c>
      <c r="C420" s="25" t="s">
        <v>1328</v>
      </c>
      <c r="D420" s="25" t="s">
        <v>729</v>
      </c>
      <c r="E420" s="25" t="s">
        <v>528</v>
      </c>
      <c r="F420" s="112">
        <f>2020+521.8+12</f>
        <v>2553.8</v>
      </c>
      <c r="G420" s="20">
        <f>F420-H420</f>
        <v>2553.8</v>
      </c>
      <c r="H420" s="28"/>
    </row>
    <row r="421" spans="1:8" ht="36.75" hidden="1">
      <c r="A421" s="55" t="s">
        <v>632</v>
      </c>
      <c r="B421" s="36" t="s">
        <v>452</v>
      </c>
      <c r="C421" s="25" t="s">
        <v>1328</v>
      </c>
      <c r="D421" s="25" t="s">
        <v>631</v>
      </c>
      <c r="E421" s="58"/>
      <c r="F421" s="27">
        <f>F422</f>
        <v>0</v>
      </c>
      <c r="G421" s="27">
        <f>G422</f>
        <v>0</v>
      </c>
      <c r="H421" s="27">
        <f>H422</f>
        <v>0</v>
      </c>
    </row>
    <row r="422" spans="1:8" ht="60" hidden="1">
      <c r="A422" s="26" t="s">
        <v>1286</v>
      </c>
      <c r="B422" s="25" t="s">
        <v>452</v>
      </c>
      <c r="C422" s="25" t="s">
        <v>1328</v>
      </c>
      <c r="D422" s="25" t="s">
        <v>601</v>
      </c>
      <c r="E422" s="58" t="s">
        <v>243</v>
      </c>
      <c r="F422" s="27">
        <f>F423</f>
        <v>0</v>
      </c>
      <c r="G422" s="20">
        <f>F422-H422</f>
        <v>0</v>
      </c>
      <c r="H422" s="27">
        <f>H423</f>
        <v>0</v>
      </c>
    </row>
    <row r="423" spans="1:8" ht="24.75" hidden="1">
      <c r="A423" s="26" t="s">
        <v>1148</v>
      </c>
      <c r="B423" s="25" t="s">
        <v>452</v>
      </c>
      <c r="C423" s="25" t="s">
        <v>1328</v>
      </c>
      <c r="D423" s="25" t="s">
        <v>601</v>
      </c>
      <c r="E423" s="58" t="s">
        <v>712</v>
      </c>
      <c r="F423" s="28">
        <v>0</v>
      </c>
      <c r="G423" s="20"/>
      <c r="H423" s="28">
        <v>0</v>
      </c>
    </row>
    <row r="424" spans="1:8" ht="22.5" customHeight="1">
      <c r="A424" s="48" t="s">
        <v>1164</v>
      </c>
      <c r="B424" s="25" t="s">
        <v>452</v>
      </c>
      <c r="C424" s="25" t="s">
        <v>1328</v>
      </c>
      <c r="D424" s="25" t="s">
        <v>1165</v>
      </c>
      <c r="E424" s="58"/>
      <c r="F424" s="27">
        <f>F425</f>
        <v>376044.4</v>
      </c>
      <c r="G424" s="27">
        <f>G425</f>
        <v>374916.4</v>
      </c>
      <c r="H424" s="27">
        <f>H425</f>
        <v>1128</v>
      </c>
    </row>
    <row r="425" spans="1:8" ht="24">
      <c r="A425" s="26" t="s">
        <v>602</v>
      </c>
      <c r="B425" s="25" t="s">
        <v>452</v>
      </c>
      <c r="C425" s="25" t="s">
        <v>1328</v>
      </c>
      <c r="D425" s="25" t="s">
        <v>603</v>
      </c>
      <c r="E425" s="25" t="s">
        <v>243</v>
      </c>
      <c r="F425" s="27">
        <f>F426+F427</f>
        <v>376044.4</v>
      </c>
      <c r="G425" s="20">
        <f>F425-H425</f>
        <v>374916.4</v>
      </c>
      <c r="H425" s="27">
        <f>H426+H427</f>
        <v>1128</v>
      </c>
    </row>
    <row r="426" spans="1:8" ht="24">
      <c r="A426" s="26" t="s">
        <v>604</v>
      </c>
      <c r="B426" s="25" t="s">
        <v>452</v>
      </c>
      <c r="C426" s="25" t="s">
        <v>1328</v>
      </c>
      <c r="D426" s="25" t="s">
        <v>603</v>
      </c>
      <c r="E426" s="25" t="s">
        <v>712</v>
      </c>
      <c r="F426" s="28">
        <v>374916.4</v>
      </c>
      <c r="G426" s="20">
        <f>F426-H426</f>
        <v>374916.4</v>
      </c>
      <c r="H426" s="112">
        <v>0</v>
      </c>
    </row>
    <row r="427" spans="1:8" ht="48">
      <c r="A427" s="26" t="s">
        <v>1238</v>
      </c>
      <c r="B427" s="25" t="s">
        <v>452</v>
      </c>
      <c r="C427" s="25" t="s">
        <v>1328</v>
      </c>
      <c r="D427" s="25" t="s">
        <v>1239</v>
      </c>
      <c r="E427" s="25" t="s">
        <v>243</v>
      </c>
      <c r="F427" s="208">
        <f>F428</f>
        <v>1128</v>
      </c>
      <c r="G427" s="20">
        <f>F427-H427</f>
        <v>0</v>
      </c>
      <c r="H427" s="208">
        <f>H428</f>
        <v>1128</v>
      </c>
    </row>
    <row r="428" spans="1:8" ht="24">
      <c r="A428" s="26" t="s">
        <v>604</v>
      </c>
      <c r="B428" s="25" t="s">
        <v>452</v>
      </c>
      <c r="C428" s="25" t="s">
        <v>1328</v>
      </c>
      <c r="D428" s="25" t="s">
        <v>1239</v>
      </c>
      <c r="E428" s="25" t="s">
        <v>712</v>
      </c>
      <c r="F428" s="28">
        <v>1128</v>
      </c>
      <c r="G428" s="20"/>
      <c r="H428" s="28">
        <v>1128</v>
      </c>
    </row>
    <row r="429" spans="1:8" ht="15">
      <c r="A429" s="145" t="s">
        <v>605</v>
      </c>
      <c r="B429" s="25" t="s">
        <v>452</v>
      </c>
      <c r="C429" s="25" t="s">
        <v>611</v>
      </c>
      <c r="D429" s="25"/>
      <c r="E429" s="25"/>
      <c r="F429" s="27">
        <f>F430+F435+F438</f>
        <v>410108.7</v>
      </c>
      <c r="G429" s="20">
        <f aca="true" t="shared" si="29" ref="G429:G434">F429-H429</f>
        <v>390412.7</v>
      </c>
      <c r="H429" s="27">
        <f>H430+H438</f>
        <v>19696</v>
      </c>
    </row>
    <row r="430" spans="1:8" ht="24">
      <c r="A430" s="49" t="s">
        <v>981</v>
      </c>
      <c r="B430" s="25" t="s">
        <v>452</v>
      </c>
      <c r="C430" s="25" t="s">
        <v>611</v>
      </c>
      <c r="D430" s="25" t="s">
        <v>839</v>
      </c>
      <c r="E430" s="25"/>
      <c r="F430" s="27">
        <f>F431</f>
        <v>403294.7</v>
      </c>
      <c r="G430" s="20">
        <f t="shared" si="29"/>
        <v>384314.7</v>
      </c>
      <c r="H430" s="27">
        <f>H433</f>
        <v>18980</v>
      </c>
    </row>
    <row r="431" spans="1:8" ht="24">
      <c r="A431" s="26" t="s">
        <v>403</v>
      </c>
      <c r="B431" s="25" t="s">
        <v>452</v>
      </c>
      <c r="C431" s="25" t="s">
        <v>611</v>
      </c>
      <c r="D431" s="25" t="s">
        <v>606</v>
      </c>
      <c r="E431" s="226" t="s">
        <v>243</v>
      </c>
      <c r="F431" s="27">
        <f>F432+F433</f>
        <v>403294.7</v>
      </c>
      <c r="G431" s="20">
        <f t="shared" si="29"/>
        <v>403294.7</v>
      </c>
      <c r="H431" s="27">
        <f>H432</f>
        <v>0</v>
      </c>
    </row>
    <row r="432" spans="1:8" ht="24">
      <c r="A432" s="26" t="s">
        <v>604</v>
      </c>
      <c r="B432" s="25" t="s">
        <v>452</v>
      </c>
      <c r="C432" s="25" t="s">
        <v>611</v>
      </c>
      <c r="D432" s="25" t="s">
        <v>606</v>
      </c>
      <c r="E432" s="25" t="s">
        <v>712</v>
      </c>
      <c r="F432" s="28">
        <f>384326.7-12</f>
        <v>384314.7</v>
      </c>
      <c r="G432" s="20">
        <f t="shared" si="29"/>
        <v>384314.7</v>
      </c>
      <c r="H432" s="28">
        <v>0</v>
      </c>
    </row>
    <row r="433" spans="1:8" ht="66.75" customHeight="1">
      <c r="A433" s="26" t="s">
        <v>1287</v>
      </c>
      <c r="B433" s="25" t="s">
        <v>452</v>
      </c>
      <c r="C433" s="25" t="s">
        <v>611</v>
      </c>
      <c r="D433" s="25" t="s">
        <v>1240</v>
      </c>
      <c r="E433" s="25" t="s">
        <v>243</v>
      </c>
      <c r="F433" s="27">
        <f>F434</f>
        <v>18980</v>
      </c>
      <c r="G433" s="20">
        <f t="shared" si="29"/>
        <v>0</v>
      </c>
      <c r="H433" s="27">
        <f>H434</f>
        <v>18980</v>
      </c>
    </row>
    <row r="434" spans="1:8" ht="21" customHeight="1">
      <c r="A434" s="26" t="s">
        <v>604</v>
      </c>
      <c r="B434" s="25" t="s">
        <v>452</v>
      </c>
      <c r="C434" s="25" t="s">
        <v>611</v>
      </c>
      <c r="D434" s="25" t="s">
        <v>1240</v>
      </c>
      <c r="E434" s="25" t="s">
        <v>712</v>
      </c>
      <c r="F434" s="28">
        <v>18980</v>
      </c>
      <c r="G434" s="20">
        <f t="shared" si="29"/>
        <v>0</v>
      </c>
      <c r="H434" s="28">
        <f>17728+1252</f>
        <v>18980</v>
      </c>
    </row>
    <row r="435" spans="1:8" ht="24">
      <c r="A435" s="49" t="s">
        <v>440</v>
      </c>
      <c r="B435" s="25" t="s">
        <v>452</v>
      </c>
      <c r="C435" s="25" t="s">
        <v>611</v>
      </c>
      <c r="D435" s="25" t="s">
        <v>841</v>
      </c>
      <c r="E435" s="25"/>
      <c r="F435" s="27">
        <f>F436</f>
        <v>6098</v>
      </c>
      <c r="G435" s="27">
        <f>G436</f>
        <v>6098</v>
      </c>
      <c r="H435" s="27">
        <f>H436</f>
        <v>0</v>
      </c>
    </row>
    <row r="436" spans="1:8" ht="24">
      <c r="A436" s="26" t="s">
        <v>403</v>
      </c>
      <c r="B436" s="25" t="s">
        <v>452</v>
      </c>
      <c r="C436" s="25" t="s">
        <v>611</v>
      </c>
      <c r="D436" s="25" t="s">
        <v>607</v>
      </c>
      <c r="E436" s="25" t="s">
        <v>243</v>
      </c>
      <c r="F436" s="27">
        <f>F437</f>
        <v>6098</v>
      </c>
      <c r="G436" s="20">
        <f>F436-H436</f>
        <v>6098</v>
      </c>
      <c r="H436" s="28"/>
    </row>
    <row r="437" spans="1:8" ht="24">
      <c r="A437" s="26" t="s">
        <v>1148</v>
      </c>
      <c r="B437" s="25" t="s">
        <v>452</v>
      </c>
      <c r="C437" s="25" t="s">
        <v>611</v>
      </c>
      <c r="D437" s="25" t="s">
        <v>607</v>
      </c>
      <c r="E437" s="25" t="s">
        <v>712</v>
      </c>
      <c r="F437" s="28">
        <f>6098</f>
        <v>6098</v>
      </c>
      <c r="G437" s="20">
        <f>F437-H437</f>
        <v>6098</v>
      </c>
      <c r="H437" s="28"/>
    </row>
    <row r="438" spans="1:8" ht="24">
      <c r="A438" s="152" t="s">
        <v>71</v>
      </c>
      <c r="B438" s="25" t="s">
        <v>452</v>
      </c>
      <c r="C438" s="25" t="s">
        <v>611</v>
      </c>
      <c r="D438" s="25" t="s">
        <v>72</v>
      </c>
      <c r="E438" s="25"/>
      <c r="F438" s="27">
        <f>F439</f>
        <v>716</v>
      </c>
      <c r="G438" s="27">
        <f>G439</f>
        <v>0</v>
      </c>
      <c r="H438" s="27">
        <f>H439</f>
        <v>716</v>
      </c>
    </row>
    <row r="439" spans="1:8" ht="54" customHeight="1">
      <c r="A439" s="26" t="s">
        <v>80</v>
      </c>
      <c r="B439" s="25" t="s">
        <v>452</v>
      </c>
      <c r="C439" s="25" t="s">
        <v>611</v>
      </c>
      <c r="D439" s="25" t="s">
        <v>986</v>
      </c>
      <c r="E439" s="25"/>
      <c r="F439" s="27">
        <f>F440</f>
        <v>716</v>
      </c>
      <c r="G439" s="20">
        <f>F439-H439</f>
        <v>0</v>
      </c>
      <c r="H439" s="27">
        <f>H440</f>
        <v>716</v>
      </c>
    </row>
    <row r="440" spans="1:8" ht="24">
      <c r="A440" s="26" t="s">
        <v>1148</v>
      </c>
      <c r="B440" s="25" t="s">
        <v>452</v>
      </c>
      <c r="C440" s="25" t="s">
        <v>611</v>
      </c>
      <c r="D440" s="25" t="s">
        <v>986</v>
      </c>
      <c r="E440" s="25" t="s">
        <v>712</v>
      </c>
      <c r="F440" s="28">
        <f>604+112</f>
        <v>716</v>
      </c>
      <c r="G440" s="20">
        <f>F440-H440</f>
        <v>0</v>
      </c>
      <c r="H440" s="28">
        <f>604+112</f>
        <v>716</v>
      </c>
    </row>
    <row r="441" spans="1:8" ht="24">
      <c r="A441" s="145" t="s">
        <v>690</v>
      </c>
      <c r="B441" s="25" t="s">
        <v>452</v>
      </c>
      <c r="C441" s="25" t="s">
        <v>453</v>
      </c>
      <c r="D441" s="25"/>
      <c r="E441" s="25"/>
      <c r="F441" s="27">
        <f>F442</f>
        <v>15696</v>
      </c>
      <c r="G441" s="27">
        <f>G442</f>
        <v>15696</v>
      </c>
      <c r="H441" s="28"/>
    </row>
    <row r="442" spans="1:8" ht="24">
      <c r="A442" s="49" t="s">
        <v>1164</v>
      </c>
      <c r="B442" s="79" t="s">
        <v>452</v>
      </c>
      <c r="C442" s="79" t="s">
        <v>453</v>
      </c>
      <c r="D442" s="79" t="s">
        <v>1165</v>
      </c>
      <c r="E442" s="79"/>
      <c r="F442" s="27">
        <f>F443</f>
        <v>15696</v>
      </c>
      <c r="G442" s="27">
        <f>G443</f>
        <v>15696</v>
      </c>
      <c r="H442" s="27">
        <f>H443</f>
        <v>0</v>
      </c>
    </row>
    <row r="443" spans="1:8" ht="24">
      <c r="A443" s="26" t="s">
        <v>1288</v>
      </c>
      <c r="B443" s="25" t="s">
        <v>452</v>
      </c>
      <c r="C443" s="25" t="s">
        <v>453</v>
      </c>
      <c r="D443" s="25" t="s">
        <v>603</v>
      </c>
      <c r="E443" s="25" t="s">
        <v>243</v>
      </c>
      <c r="F443" s="27">
        <f>F444</f>
        <v>15696</v>
      </c>
      <c r="G443" s="20">
        <f aca="true" t="shared" si="30" ref="G443:G456">F443-H443</f>
        <v>15696</v>
      </c>
      <c r="H443" s="27">
        <f>H444</f>
        <v>0</v>
      </c>
    </row>
    <row r="444" spans="1:8" ht="24">
      <c r="A444" s="26" t="s">
        <v>1148</v>
      </c>
      <c r="B444" s="25" t="s">
        <v>452</v>
      </c>
      <c r="C444" s="25" t="s">
        <v>453</v>
      </c>
      <c r="D444" s="25" t="s">
        <v>603</v>
      </c>
      <c r="E444" s="25" t="s">
        <v>712</v>
      </c>
      <c r="F444" s="28">
        <v>15696</v>
      </c>
      <c r="G444" s="20">
        <f t="shared" si="30"/>
        <v>15696</v>
      </c>
      <c r="H444" s="28">
        <v>0</v>
      </c>
    </row>
    <row r="445" spans="1:8" ht="15">
      <c r="A445" s="145" t="s">
        <v>691</v>
      </c>
      <c r="B445" s="25" t="s">
        <v>452</v>
      </c>
      <c r="C445" s="25" t="s">
        <v>684</v>
      </c>
      <c r="D445" s="25"/>
      <c r="E445" s="25"/>
      <c r="F445" s="27">
        <f>F446+F449</f>
        <v>100038</v>
      </c>
      <c r="G445" s="20">
        <f t="shared" si="30"/>
        <v>94182</v>
      </c>
      <c r="H445" s="27">
        <f>H446+H449</f>
        <v>5856</v>
      </c>
    </row>
    <row r="446" spans="1:8" ht="24">
      <c r="A446" s="49" t="s">
        <v>1241</v>
      </c>
      <c r="B446" s="25" t="s">
        <v>452</v>
      </c>
      <c r="C446" s="25" t="s">
        <v>684</v>
      </c>
      <c r="D446" s="25" t="s">
        <v>840</v>
      </c>
      <c r="E446" s="25"/>
      <c r="F446" s="27">
        <f>F447</f>
        <v>94182</v>
      </c>
      <c r="G446" s="20">
        <f t="shared" si="30"/>
        <v>94182</v>
      </c>
      <c r="H446" s="28"/>
    </row>
    <row r="447" spans="1:8" ht="24">
      <c r="A447" s="26" t="s">
        <v>403</v>
      </c>
      <c r="B447" s="25" t="s">
        <v>452</v>
      </c>
      <c r="C447" s="25" t="s">
        <v>684</v>
      </c>
      <c r="D447" s="25" t="s">
        <v>692</v>
      </c>
      <c r="E447" s="25" t="s">
        <v>243</v>
      </c>
      <c r="F447" s="27">
        <f>F448</f>
        <v>94182</v>
      </c>
      <c r="G447" s="20">
        <f t="shared" si="30"/>
        <v>94182</v>
      </c>
      <c r="H447" s="28"/>
    </row>
    <row r="448" spans="1:8" ht="24">
      <c r="A448" s="26" t="s">
        <v>1148</v>
      </c>
      <c r="B448" s="25" t="s">
        <v>452</v>
      </c>
      <c r="C448" s="25" t="s">
        <v>684</v>
      </c>
      <c r="D448" s="25" t="s">
        <v>692</v>
      </c>
      <c r="E448" s="25" t="s">
        <v>712</v>
      </c>
      <c r="F448" s="28">
        <v>94182</v>
      </c>
      <c r="G448" s="20">
        <f t="shared" si="30"/>
        <v>94182</v>
      </c>
      <c r="H448" s="28"/>
    </row>
    <row r="449" spans="1:8" ht="30" customHeight="1">
      <c r="A449" s="227" t="s">
        <v>71</v>
      </c>
      <c r="B449" s="25" t="s">
        <v>452</v>
      </c>
      <c r="C449" s="25" t="s">
        <v>684</v>
      </c>
      <c r="D449" s="25" t="s">
        <v>72</v>
      </c>
      <c r="E449" s="25"/>
      <c r="F449" s="27">
        <f>F450</f>
        <v>5856</v>
      </c>
      <c r="G449" s="20">
        <f t="shared" si="30"/>
        <v>0</v>
      </c>
      <c r="H449" s="27">
        <f>H450</f>
        <v>5856</v>
      </c>
    </row>
    <row r="450" spans="1:8" ht="48">
      <c r="A450" s="26" t="s">
        <v>80</v>
      </c>
      <c r="B450" s="25" t="s">
        <v>452</v>
      </c>
      <c r="C450" s="25" t="s">
        <v>684</v>
      </c>
      <c r="D450" s="25" t="s">
        <v>986</v>
      </c>
      <c r="E450" s="25"/>
      <c r="F450" s="27">
        <f>F451</f>
        <v>5856</v>
      </c>
      <c r="G450" s="20">
        <f t="shared" si="30"/>
        <v>0</v>
      </c>
      <c r="H450" s="27">
        <f>H451</f>
        <v>5856</v>
      </c>
    </row>
    <row r="451" spans="1:8" ht="24">
      <c r="A451" s="26" t="s">
        <v>1148</v>
      </c>
      <c r="B451" s="25" t="s">
        <v>452</v>
      </c>
      <c r="C451" s="25" t="s">
        <v>684</v>
      </c>
      <c r="D451" s="25" t="s">
        <v>986</v>
      </c>
      <c r="E451" s="25" t="s">
        <v>712</v>
      </c>
      <c r="F451" s="28">
        <f>5151+705</f>
        <v>5856</v>
      </c>
      <c r="G451" s="20">
        <f t="shared" si="30"/>
        <v>0</v>
      </c>
      <c r="H451" s="28">
        <f>5151+705</f>
        <v>5856</v>
      </c>
    </row>
    <row r="452" spans="1:8" ht="36">
      <c r="A452" s="145" t="s">
        <v>693</v>
      </c>
      <c r="B452" s="25" t="s">
        <v>452</v>
      </c>
      <c r="C452" s="25" t="s">
        <v>447</v>
      </c>
      <c r="D452" s="25"/>
      <c r="E452" s="25"/>
      <c r="F452" s="27">
        <f>F455</f>
        <v>9346.6</v>
      </c>
      <c r="G452" s="20">
        <f t="shared" si="30"/>
        <v>9346.6</v>
      </c>
      <c r="H452" s="28"/>
    </row>
    <row r="453" spans="1:8" ht="15.75" hidden="1">
      <c r="A453" s="48"/>
      <c r="B453" s="25"/>
      <c r="C453" s="25"/>
      <c r="D453" s="25"/>
      <c r="E453" s="25"/>
      <c r="F453" s="27">
        <v>0</v>
      </c>
      <c r="G453" s="20">
        <f t="shared" si="30"/>
        <v>0</v>
      </c>
      <c r="H453" s="28"/>
    </row>
    <row r="454" spans="1:8" ht="24">
      <c r="A454" s="54" t="s">
        <v>1174</v>
      </c>
      <c r="B454" s="25" t="s">
        <v>452</v>
      </c>
      <c r="C454" s="25" t="s">
        <v>447</v>
      </c>
      <c r="D454" s="25" t="s">
        <v>1175</v>
      </c>
      <c r="E454" s="25"/>
      <c r="F454" s="27">
        <f>F455</f>
        <v>9346.6</v>
      </c>
      <c r="G454" s="20">
        <f t="shared" si="30"/>
        <v>9346.6</v>
      </c>
      <c r="H454" s="28"/>
    </row>
    <row r="455" spans="1:8" ht="24">
      <c r="A455" s="26" t="s">
        <v>403</v>
      </c>
      <c r="B455" s="25" t="s">
        <v>452</v>
      </c>
      <c r="C455" s="25" t="s">
        <v>447</v>
      </c>
      <c r="D455" s="25" t="s">
        <v>1176</v>
      </c>
      <c r="E455" s="25" t="s">
        <v>243</v>
      </c>
      <c r="F455" s="27">
        <f>F456</f>
        <v>9346.6</v>
      </c>
      <c r="G455" s="20">
        <f t="shared" si="30"/>
        <v>9346.6</v>
      </c>
      <c r="H455" s="28"/>
    </row>
    <row r="456" spans="1:8" ht="24">
      <c r="A456" s="26" t="s">
        <v>1148</v>
      </c>
      <c r="B456" s="25" t="s">
        <v>452</v>
      </c>
      <c r="C456" s="25" t="s">
        <v>447</v>
      </c>
      <c r="D456" s="25" t="s">
        <v>1176</v>
      </c>
      <c r="E456" s="25" t="s">
        <v>712</v>
      </c>
      <c r="F456" s="28">
        <f>7514+1482.7+350-0.1</f>
        <v>9346.6</v>
      </c>
      <c r="G456" s="20">
        <f t="shared" si="30"/>
        <v>9346.6</v>
      </c>
      <c r="H456" s="28"/>
    </row>
    <row r="457" spans="1:8" ht="24.75" hidden="1">
      <c r="A457" s="343" t="s">
        <v>576</v>
      </c>
      <c r="B457" s="344" t="s">
        <v>452</v>
      </c>
      <c r="C457" s="345" t="s">
        <v>452</v>
      </c>
      <c r="D457" s="345"/>
      <c r="E457" s="345"/>
      <c r="F457" s="27">
        <f>F458+F461+F465</f>
        <v>0</v>
      </c>
      <c r="G457" s="27">
        <f>G458+G461+G465</f>
        <v>0</v>
      </c>
      <c r="H457" s="27">
        <f>H461+H465</f>
        <v>0</v>
      </c>
    </row>
    <row r="458" spans="1:8" ht="36.75" hidden="1">
      <c r="A458" s="339" t="s">
        <v>289</v>
      </c>
      <c r="B458" s="338" t="s">
        <v>452</v>
      </c>
      <c r="C458" s="78" t="s">
        <v>937</v>
      </c>
      <c r="D458" s="78" t="s">
        <v>232</v>
      </c>
      <c r="E458" s="78"/>
      <c r="F458" s="27">
        <f>F459</f>
        <v>0</v>
      </c>
      <c r="G458" s="27">
        <f>G459</f>
        <v>0</v>
      </c>
      <c r="H458" s="27"/>
    </row>
    <row r="459" spans="1:8" ht="36.75" hidden="1">
      <c r="A459" s="340" t="s">
        <v>1285</v>
      </c>
      <c r="B459" s="338" t="s">
        <v>452</v>
      </c>
      <c r="C459" s="78" t="s">
        <v>937</v>
      </c>
      <c r="D459" s="78" t="s">
        <v>729</v>
      </c>
      <c r="E459" s="78" t="s">
        <v>243</v>
      </c>
      <c r="F459" s="27">
        <f>F460</f>
        <v>0</v>
      </c>
      <c r="G459" s="20">
        <f>F459-H459</f>
        <v>0</v>
      </c>
      <c r="H459" s="27"/>
    </row>
    <row r="460" spans="1:8" ht="24.75" hidden="1">
      <c r="A460" s="340" t="s">
        <v>317</v>
      </c>
      <c r="B460" s="338" t="s">
        <v>452</v>
      </c>
      <c r="C460" s="78" t="s">
        <v>937</v>
      </c>
      <c r="D460" s="78" t="s">
        <v>729</v>
      </c>
      <c r="E460" s="78" t="s">
        <v>528</v>
      </c>
      <c r="F460" s="28"/>
      <c r="G460" s="20">
        <f>F460-H460</f>
        <v>0</v>
      </c>
      <c r="H460" s="27"/>
    </row>
    <row r="461" spans="1:8" ht="24.75" hidden="1">
      <c r="A461" s="341" t="s">
        <v>1337</v>
      </c>
      <c r="B461" s="338" t="s">
        <v>452</v>
      </c>
      <c r="C461" s="78" t="s">
        <v>937</v>
      </c>
      <c r="D461" s="78" t="s">
        <v>1338</v>
      </c>
      <c r="E461" s="78"/>
      <c r="F461" s="27">
        <f>F462</f>
        <v>0</v>
      </c>
      <c r="G461" s="27">
        <f>G462</f>
        <v>0</v>
      </c>
      <c r="H461" s="27">
        <f>H462</f>
        <v>0</v>
      </c>
    </row>
    <row r="462" spans="1:8" ht="24.75" hidden="1">
      <c r="A462" s="342" t="s">
        <v>403</v>
      </c>
      <c r="B462" s="338" t="s">
        <v>452</v>
      </c>
      <c r="C462" s="78" t="s">
        <v>937</v>
      </c>
      <c r="D462" s="78" t="s">
        <v>1177</v>
      </c>
      <c r="E462" s="78" t="s">
        <v>243</v>
      </c>
      <c r="F462" s="27">
        <f>F463+F464</f>
        <v>0</v>
      </c>
      <c r="G462" s="20">
        <f>F462-H462</f>
        <v>0</v>
      </c>
      <c r="H462" s="28"/>
    </row>
    <row r="463" spans="1:8" ht="24.75" hidden="1">
      <c r="A463" s="342" t="s">
        <v>1148</v>
      </c>
      <c r="B463" s="338" t="s">
        <v>452</v>
      </c>
      <c r="C463" s="78" t="s">
        <v>937</v>
      </c>
      <c r="D463" s="78" t="s">
        <v>1177</v>
      </c>
      <c r="E463" s="78" t="s">
        <v>712</v>
      </c>
      <c r="F463" s="28"/>
      <c r="G463" s="20">
        <f>F463-H463</f>
        <v>0</v>
      </c>
      <c r="H463" s="28"/>
    </row>
    <row r="464" spans="1:8" ht="24.75" hidden="1">
      <c r="A464" s="342" t="s">
        <v>1481</v>
      </c>
      <c r="B464" s="338" t="s">
        <v>452</v>
      </c>
      <c r="C464" s="78" t="s">
        <v>937</v>
      </c>
      <c r="D464" s="78" t="s">
        <v>1177</v>
      </c>
      <c r="E464" s="78" t="s">
        <v>1482</v>
      </c>
      <c r="F464" s="28"/>
      <c r="G464" s="20">
        <f>F464-H464</f>
        <v>0</v>
      </c>
      <c r="H464" s="28"/>
    </row>
    <row r="465" spans="1:8" ht="24.75" hidden="1">
      <c r="A465" s="341" t="s">
        <v>318</v>
      </c>
      <c r="B465" s="78" t="s">
        <v>452</v>
      </c>
      <c r="C465" s="78" t="s">
        <v>937</v>
      </c>
      <c r="D465" s="78" t="s">
        <v>1178</v>
      </c>
      <c r="E465" s="78"/>
      <c r="F465" s="27">
        <f>F466</f>
        <v>0</v>
      </c>
      <c r="G465" s="27">
        <f>G466</f>
        <v>0</v>
      </c>
      <c r="H465" s="27">
        <f>H466</f>
        <v>0</v>
      </c>
    </row>
    <row r="466" spans="1:8" ht="24.75" hidden="1">
      <c r="A466" s="342" t="s">
        <v>1148</v>
      </c>
      <c r="B466" s="78" t="s">
        <v>452</v>
      </c>
      <c r="C466" s="78" t="s">
        <v>937</v>
      </c>
      <c r="D466" s="78" t="s">
        <v>1178</v>
      </c>
      <c r="E466" s="78" t="s">
        <v>712</v>
      </c>
      <c r="F466" s="28"/>
      <c r="G466" s="20">
        <f>F466-H466</f>
        <v>0</v>
      </c>
      <c r="H466" s="28"/>
    </row>
    <row r="467" spans="1:8" ht="24">
      <c r="A467" s="59" t="s">
        <v>577</v>
      </c>
      <c r="B467" s="25" t="s">
        <v>452</v>
      </c>
      <c r="C467" s="25" t="s">
        <v>452</v>
      </c>
      <c r="D467" s="25"/>
      <c r="E467" s="25"/>
      <c r="F467" s="27">
        <f>F468+F470+F473</f>
        <v>21919</v>
      </c>
      <c r="G467" s="27">
        <f>G468+G470+G473</f>
        <v>21919</v>
      </c>
      <c r="H467" s="27">
        <f>H468+H470+H473</f>
        <v>0</v>
      </c>
    </row>
    <row r="468" spans="1:8" ht="24.75" hidden="1">
      <c r="A468" s="55" t="s">
        <v>231</v>
      </c>
      <c r="B468" s="25" t="s">
        <v>452</v>
      </c>
      <c r="C468" s="25" t="s">
        <v>452</v>
      </c>
      <c r="D468" s="25" t="s">
        <v>232</v>
      </c>
      <c r="E468" s="25"/>
      <c r="F468" s="27">
        <f>F469</f>
        <v>0</v>
      </c>
      <c r="G468" s="27">
        <f>G469</f>
        <v>0</v>
      </c>
      <c r="H468" s="27">
        <f>H469</f>
        <v>0</v>
      </c>
    </row>
    <row r="469" spans="1:8" ht="24.75" hidden="1">
      <c r="A469" s="39" t="s">
        <v>1382</v>
      </c>
      <c r="B469" s="25" t="s">
        <v>452</v>
      </c>
      <c r="C469" s="25" t="s">
        <v>452</v>
      </c>
      <c r="D469" s="25" t="s">
        <v>232</v>
      </c>
      <c r="E469" s="25" t="s">
        <v>1383</v>
      </c>
      <c r="F469" s="28"/>
      <c r="G469" s="20">
        <f>F469-H469</f>
        <v>0</v>
      </c>
      <c r="H469" s="28"/>
    </row>
    <row r="470" spans="1:8" ht="48">
      <c r="A470" s="43" t="s">
        <v>949</v>
      </c>
      <c r="B470" s="25" t="s">
        <v>452</v>
      </c>
      <c r="C470" s="25" t="s">
        <v>452</v>
      </c>
      <c r="D470" s="25" t="s">
        <v>950</v>
      </c>
      <c r="E470" s="58"/>
      <c r="F470" s="27">
        <f>F471</f>
        <v>8073</v>
      </c>
      <c r="G470" s="27">
        <f>G471</f>
        <v>8073</v>
      </c>
      <c r="H470" s="27">
        <f>H471</f>
        <v>0</v>
      </c>
    </row>
    <row r="471" spans="1:8" ht="24">
      <c r="A471" s="26" t="s">
        <v>1276</v>
      </c>
      <c r="B471" s="25" t="s">
        <v>452</v>
      </c>
      <c r="C471" s="25" t="s">
        <v>452</v>
      </c>
      <c r="D471" s="25" t="s">
        <v>530</v>
      </c>
      <c r="E471" s="58" t="s">
        <v>243</v>
      </c>
      <c r="F471" s="27">
        <f>F472</f>
        <v>8073</v>
      </c>
      <c r="G471" s="20">
        <f>F471-H471</f>
        <v>8073</v>
      </c>
      <c r="H471" s="28"/>
    </row>
    <row r="472" spans="1:8" ht="24">
      <c r="A472" s="26" t="s">
        <v>689</v>
      </c>
      <c r="B472" s="25" t="s">
        <v>452</v>
      </c>
      <c r="C472" s="25" t="s">
        <v>452</v>
      </c>
      <c r="D472" s="25" t="s">
        <v>530</v>
      </c>
      <c r="E472" s="58" t="s">
        <v>303</v>
      </c>
      <c r="F472" s="28">
        <v>8073</v>
      </c>
      <c r="G472" s="20">
        <f>F472-H472</f>
        <v>8073</v>
      </c>
      <c r="H472" s="28"/>
    </row>
    <row r="473" spans="1:8" ht="24">
      <c r="A473" s="49" t="s">
        <v>632</v>
      </c>
      <c r="B473" s="25" t="s">
        <v>452</v>
      </c>
      <c r="C473" s="25" t="s">
        <v>452</v>
      </c>
      <c r="D473" s="25" t="s">
        <v>631</v>
      </c>
      <c r="E473" s="58"/>
      <c r="F473" s="27">
        <f>F474</f>
        <v>13846</v>
      </c>
      <c r="G473" s="27">
        <f>G474</f>
        <v>13846</v>
      </c>
      <c r="H473" s="27">
        <f>H474</f>
        <v>0</v>
      </c>
    </row>
    <row r="474" spans="1:8" ht="24">
      <c r="A474" s="39" t="s">
        <v>403</v>
      </c>
      <c r="B474" s="25" t="s">
        <v>452</v>
      </c>
      <c r="C474" s="25" t="s">
        <v>452</v>
      </c>
      <c r="D474" s="25" t="s">
        <v>601</v>
      </c>
      <c r="E474" s="58" t="s">
        <v>243</v>
      </c>
      <c r="F474" s="27">
        <f>F475</f>
        <v>13846</v>
      </c>
      <c r="G474" s="20">
        <f>F474-H474</f>
        <v>13846</v>
      </c>
      <c r="H474" s="28"/>
    </row>
    <row r="475" spans="1:8" ht="24">
      <c r="A475" s="26" t="s">
        <v>1148</v>
      </c>
      <c r="B475" s="25" t="s">
        <v>452</v>
      </c>
      <c r="C475" s="25" t="s">
        <v>452</v>
      </c>
      <c r="D475" s="25" t="s">
        <v>601</v>
      </c>
      <c r="E475" s="58" t="s">
        <v>712</v>
      </c>
      <c r="F475" s="28">
        <v>13846</v>
      </c>
      <c r="G475" s="20">
        <f>F475-H475</f>
        <v>13846</v>
      </c>
      <c r="H475" s="28"/>
    </row>
    <row r="476" spans="1:8" ht="24" customHeight="1">
      <c r="A476" s="33" t="s">
        <v>441</v>
      </c>
      <c r="B476" s="32" t="s">
        <v>450</v>
      </c>
      <c r="C476" s="32"/>
      <c r="D476" s="32"/>
      <c r="E476" s="32"/>
      <c r="F476" s="2">
        <f>F477+F482+F568</f>
        <v>147255.40000000002</v>
      </c>
      <c r="G476" s="2">
        <f>G477+G482+G568</f>
        <v>78075.6</v>
      </c>
      <c r="H476" s="2">
        <f>H477+H482+H568</f>
        <v>69179.8</v>
      </c>
    </row>
    <row r="477" spans="1:8" ht="15">
      <c r="A477" s="47" t="s">
        <v>977</v>
      </c>
      <c r="B477" s="37" t="s">
        <v>450</v>
      </c>
      <c r="C477" s="37" t="s">
        <v>1328</v>
      </c>
      <c r="D477" s="37"/>
      <c r="E477" s="37"/>
      <c r="F477" s="40">
        <f>F478</f>
        <v>4300</v>
      </c>
      <c r="G477" s="40">
        <f>G478</f>
        <v>4300</v>
      </c>
      <c r="H477" s="40">
        <f>H478</f>
        <v>0</v>
      </c>
    </row>
    <row r="478" spans="1:8" ht="24">
      <c r="A478" s="48" t="s">
        <v>100</v>
      </c>
      <c r="B478" s="37" t="s">
        <v>450</v>
      </c>
      <c r="C478" s="37" t="s">
        <v>1328</v>
      </c>
      <c r="D478" s="37" t="s">
        <v>101</v>
      </c>
      <c r="E478" s="37"/>
      <c r="F478" s="40">
        <f>F480</f>
        <v>4300</v>
      </c>
      <c r="G478" s="40">
        <f>G480</f>
        <v>4300</v>
      </c>
      <c r="H478" s="40">
        <f>H480</f>
        <v>0</v>
      </c>
    </row>
    <row r="479" spans="1:8" ht="24">
      <c r="A479" s="225" t="s">
        <v>1211</v>
      </c>
      <c r="B479" s="25" t="s">
        <v>450</v>
      </c>
      <c r="C479" s="25" t="s">
        <v>1328</v>
      </c>
      <c r="D479" s="25" t="s">
        <v>1212</v>
      </c>
      <c r="E479" s="25"/>
      <c r="F479" s="27">
        <f>F480</f>
        <v>4300</v>
      </c>
      <c r="G479" s="20">
        <f>F479-H479</f>
        <v>4300</v>
      </c>
      <c r="H479" s="40"/>
    </row>
    <row r="480" spans="1:8" ht="33.75" customHeight="1">
      <c r="A480" s="26" t="s">
        <v>755</v>
      </c>
      <c r="B480" s="25" t="s">
        <v>450</v>
      </c>
      <c r="C480" s="25" t="s">
        <v>1328</v>
      </c>
      <c r="D480" s="25" t="s">
        <v>1213</v>
      </c>
      <c r="E480" s="25" t="s">
        <v>243</v>
      </c>
      <c r="F480" s="27">
        <f>F481</f>
        <v>4300</v>
      </c>
      <c r="G480" s="20">
        <f>F480-H480</f>
        <v>4300</v>
      </c>
      <c r="H480" s="57"/>
    </row>
    <row r="481" spans="1:8" ht="24" customHeight="1">
      <c r="A481" s="26" t="s">
        <v>337</v>
      </c>
      <c r="B481" s="25" t="s">
        <v>450</v>
      </c>
      <c r="C481" s="25" t="s">
        <v>1328</v>
      </c>
      <c r="D481" s="25" t="s">
        <v>1213</v>
      </c>
      <c r="E481" s="25" t="s">
        <v>246</v>
      </c>
      <c r="F481" s="28">
        <v>4300</v>
      </c>
      <c r="G481" s="20">
        <f>F481-H481</f>
        <v>4300</v>
      </c>
      <c r="H481" s="57"/>
    </row>
    <row r="482" spans="1:8" ht="15">
      <c r="A482" s="47" t="s">
        <v>919</v>
      </c>
      <c r="B482" s="25" t="s">
        <v>450</v>
      </c>
      <c r="C482" s="25" t="s">
        <v>453</v>
      </c>
      <c r="D482" s="25"/>
      <c r="E482" s="25"/>
      <c r="F482" s="40">
        <f>F483+F486+F563</f>
        <v>131381.40000000002</v>
      </c>
      <c r="G482" s="40">
        <f>G483+G486+G563</f>
        <v>73775.6</v>
      </c>
      <c r="H482" s="40">
        <f>H483+H486+H563</f>
        <v>57605.8</v>
      </c>
    </row>
    <row r="483" spans="1:21" s="107" customFormat="1" ht="48" hidden="1">
      <c r="A483" s="49" t="s">
        <v>319</v>
      </c>
      <c r="B483" s="25" t="s">
        <v>450</v>
      </c>
      <c r="C483" s="25" t="s">
        <v>453</v>
      </c>
      <c r="D483" s="25" t="s">
        <v>927</v>
      </c>
      <c r="E483" s="25"/>
      <c r="F483" s="51">
        <f>F484</f>
        <v>0</v>
      </c>
      <c r="G483" s="51">
        <f>G485</f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24.75" hidden="1">
      <c r="A484" s="54" t="s">
        <v>642</v>
      </c>
      <c r="B484" s="25" t="s">
        <v>450</v>
      </c>
      <c r="C484" s="25" t="s">
        <v>453</v>
      </c>
      <c r="D484" s="25" t="s">
        <v>928</v>
      </c>
      <c r="E484" s="25" t="s">
        <v>243</v>
      </c>
      <c r="F484" s="51">
        <f>F485</f>
        <v>0</v>
      </c>
      <c r="G484" s="20">
        <f>F484-H484</f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8" ht="24.75" hidden="1">
      <c r="A485" s="54" t="s">
        <v>643</v>
      </c>
      <c r="B485" s="25" t="s">
        <v>450</v>
      </c>
      <c r="C485" s="25" t="s">
        <v>453</v>
      </c>
      <c r="D485" s="25" t="s">
        <v>928</v>
      </c>
      <c r="E485" s="25" t="s">
        <v>929</v>
      </c>
      <c r="F485" s="28"/>
      <c r="G485" s="20">
        <f>F485-H485</f>
        <v>0</v>
      </c>
      <c r="H485" s="40"/>
    </row>
    <row r="486" spans="1:8" ht="24">
      <c r="A486" s="48" t="s">
        <v>206</v>
      </c>
      <c r="B486" s="25" t="s">
        <v>450</v>
      </c>
      <c r="C486" s="25" t="s">
        <v>453</v>
      </c>
      <c r="D486" s="25" t="s">
        <v>930</v>
      </c>
      <c r="E486" s="25"/>
      <c r="F486" s="27">
        <f>F487+F554+F560</f>
        <v>127654.40000000001</v>
      </c>
      <c r="G486" s="27">
        <f>G487+G554+G560</f>
        <v>70048.6</v>
      </c>
      <c r="H486" s="27">
        <f>H487+H554+H560</f>
        <v>57605.8</v>
      </c>
    </row>
    <row r="487" spans="1:8" ht="24">
      <c r="A487" s="26" t="s">
        <v>68</v>
      </c>
      <c r="B487" s="25" t="s">
        <v>450</v>
      </c>
      <c r="C487" s="25" t="s">
        <v>453</v>
      </c>
      <c r="D487" s="25" t="s">
        <v>67</v>
      </c>
      <c r="E487" s="25" t="s">
        <v>243</v>
      </c>
      <c r="F487" s="27">
        <f>F488+F490+F492+F498+F500+F502+F506++F512+F514+F516+F518+F520+F522+F524+F526+F528+F530+F532+F534+F536+F540+F538+F542+F544+F546+F494+F504+F548+F550+F552</f>
        <v>126672.40000000001</v>
      </c>
      <c r="G487" s="20">
        <f aca="true" t="shared" si="31" ref="G487:G493">F487-H487</f>
        <v>69066.6</v>
      </c>
      <c r="H487" s="27">
        <f>H488+H490+H492+H498+H500+H506+H514+H516+H518+H520+H522+H524+H526+H528+H530+H532+H534+H536+H540+H538+H542+H544+H546+H494+H502+H504</f>
        <v>57605.8</v>
      </c>
    </row>
    <row r="488" spans="1:21" s="107" customFormat="1" ht="24.75" hidden="1">
      <c r="A488" s="54" t="s">
        <v>1020</v>
      </c>
      <c r="B488" s="25" t="s">
        <v>450</v>
      </c>
      <c r="C488" s="25" t="s">
        <v>453</v>
      </c>
      <c r="D488" s="25" t="s">
        <v>1021</v>
      </c>
      <c r="E488" s="25"/>
      <c r="F488" s="51">
        <f>F489</f>
        <v>0</v>
      </c>
      <c r="G488" s="20">
        <f t="shared" si="31"/>
        <v>0</v>
      </c>
      <c r="H488" s="51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.75" hidden="1">
      <c r="A489" s="54" t="s">
        <v>337</v>
      </c>
      <c r="B489" s="25" t="s">
        <v>450</v>
      </c>
      <c r="C489" s="25" t="s">
        <v>453</v>
      </c>
      <c r="D489" s="25" t="s">
        <v>1021</v>
      </c>
      <c r="E489" s="25" t="s">
        <v>246</v>
      </c>
      <c r="F489" s="53"/>
      <c r="G489" s="20">
        <f t="shared" si="31"/>
        <v>0</v>
      </c>
      <c r="H489" s="51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54" t="s">
        <v>320</v>
      </c>
      <c r="B490" s="25" t="s">
        <v>450</v>
      </c>
      <c r="C490" s="25" t="s">
        <v>453</v>
      </c>
      <c r="D490" s="25" t="s">
        <v>1022</v>
      </c>
      <c r="E490" s="25"/>
      <c r="F490" s="51">
        <f>F491</f>
        <v>0</v>
      </c>
      <c r="G490" s="20">
        <f t="shared" si="31"/>
        <v>0</v>
      </c>
      <c r="H490" s="51"/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337</v>
      </c>
      <c r="B491" s="25" t="s">
        <v>450</v>
      </c>
      <c r="C491" s="25" t="s">
        <v>453</v>
      </c>
      <c r="D491" s="25" t="s">
        <v>1022</v>
      </c>
      <c r="E491" s="25" t="s">
        <v>246</v>
      </c>
      <c r="F491" s="53"/>
      <c r="G491" s="20">
        <f t="shared" si="31"/>
        <v>0</v>
      </c>
      <c r="H491" s="51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.75" hidden="1">
      <c r="A492" s="54" t="s">
        <v>1356</v>
      </c>
      <c r="B492" s="25" t="s">
        <v>450</v>
      </c>
      <c r="C492" s="25" t="s">
        <v>453</v>
      </c>
      <c r="D492" s="25" t="s">
        <v>1023</v>
      </c>
      <c r="E492" s="25"/>
      <c r="F492" s="51">
        <f>F493</f>
        <v>0</v>
      </c>
      <c r="G492" s="20">
        <f t="shared" si="31"/>
        <v>0</v>
      </c>
      <c r="H492" s="51"/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36" hidden="1">
      <c r="A493" s="54" t="s">
        <v>1024</v>
      </c>
      <c r="B493" s="25" t="s">
        <v>450</v>
      </c>
      <c r="C493" s="25" t="s">
        <v>453</v>
      </c>
      <c r="D493" s="25" t="s">
        <v>1023</v>
      </c>
      <c r="E493" s="25" t="s">
        <v>246</v>
      </c>
      <c r="F493" s="80"/>
      <c r="G493" s="20">
        <f t="shared" si="31"/>
        <v>0</v>
      </c>
      <c r="H493" s="51"/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">
      <c r="A494" s="113" t="s">
        <v>923</v>
      </c>
      <c r="B494" s="25" t="s">
        <v>450</v>
      </c>
      <c r="C494" s="25" t="s">
        <v>453</v>
      </c>
      <c r="D494" s="25" t="s">
        <v>1023</v>
      </c>
      <c r="E494" s="25" t="s">
        <v>243</v>
      </c>
      <c r="F494" s="27">
        <f>F495+F496</f>
        <v>4169</v>
      </c>
      <c r="G494" s="27">
        <f>G495+G496</f>
        <v>4169</v>
      </c>
      <c r="H494" s="57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36">
      <c r="A495" s="54" t="s">
        <v>735</v>
      </c>
      <c r="B495" s="25" t="s">
        <v>450</v>
      </c>
      <c r="C495" s="25" t="s">
        <v>453</v>
      </c>
      <c r="D495" s="25" t="s">
        <v>1023</v>
      </c>
      <c r="E495" s="25" t="s">
        <v>246</v>
      </c>
      <c r="F495" s="28">
        <v>3000</v>
      </c>
      <c r="G495" s="23">
        <f>F495-H495</f>
        <v>3000</v>
      </c>
      <c r="H495" s="57"/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36">
      <c r="A496" s="26" t="s">
        <v>985</v>
      </c>
      <c r="B496" s="36" t="s">
        <v>450</v>
      </c>
      <c r="C496" s="25" t="s">
        <v>453</v>
      </c>
      <c r="D496" s="25" t="s">
        <v>766</v>
      </c>
      <c r="E496" s="25"/>
      <c r="F496" s="27">
        <f>F497</f>
        <v>1169</v>
      </c>
      <c r="G496" s="27">
        <f>G497</f>
        <v>1169</v>
      </c>
      <c r="H496" s="57"/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21" s="107" customFormat="1" ht="24">
      <c r="A497" s="26" t="s">
        <v>337</v>
      </c>
      <c r="B497" s="36" t="s">
        <v>450</v>
      </c>
      <c r="C497" s="25" t="s">
        <v>453</v>
      </c>
      <c r="D497" s="25" t="s">
        <v>766</v>
      </c>
      <c r="E497" s="25" t="s">
        <v>246</v>
      </c>
      <c r="F497" s="28">
        <v>1169</v>
      </c>
      <c r="G497" s="23">
        <f>F497-H497</f>
        <v>1169</v>
      </c>
      <c r="H497" s="57"/>
      <c r="I497" s="153"/>
      <c r="J497" s="154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</row>
    <row r="498" spans="1:21" s="107" customFormat="1" ht="156.75" hidden="1">
      <c r="A498" s="210" t="s">
        <v>433</v>
      </c>
      <c r="B498" s="36" t="s">
        <v>450</v>
      </c>
      <c r="C498" s="25" t="s">
        <v>453</v>
      </c>
      <c r="D498" s="25" t="s">
        <v>1025</v>
      </c>
      <c r="E498" s="25" t="s">
        <v>243</v>
      </c>
      <c r="F498" s="155">
        <f>F499</f>
        <v>0</v>
      </c>
      <c r="G498" s="155">
        <f>G499</f>
        <v>0</v>
      </c>
      <c r="H498" s="27">
        <f>H499</f>
        <v>0</v>
      </c>
      <c r="I498" s="153"/>
      <c r="J498" s="154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</row>
    <row r="499" spans="1:21" s="107" customFormat="1" ht="24.75" hidden="1">
      <c r="A499" s="26" t="s">
        <v>337</v>
      </c>
      <c r="B499" s="25" t="s">
        <v>450</v>
      </c>
      <c r="C499" s="25" t="s">
        <v>453</v>
      </c>
      <c r="D499" s="25" t="s">
        <v>1025</v>
      </c>
      <c r="E499" s="25" t="s">
        <v>246</v>
      </c>
      <c r="F499" s="53"/>
      <c r="G499" s="20">
        <f aca="true" t="shared" si="32" ref="G499:G530">F499-H499</f>
        <v>0</v>
      </c>
      <c r="H499" s="53">
        <v>0</v>
      </c>
      <c r="I499" s="153"/>
      <c r="J499" s="154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</row>
    <row r="500" spans="1:21" s="107" customFormat="1" ht="159" customHeight="1">
      <c r="A500" s="229" t="s">
        <v>696</v>
      </c>
      <c r="B500" s="25" t="s">
        <v>450</v>
      </c>
      <c r="C500" s="25" t="s">
        <v>453</v>
      </c>
      <c r="D500" s="25" t="s">
        <v>1396</v>
      </c>
      <c r="E500" s="25" t="s">
        <v>243</v>
      </c>
      <c r="F500" s="27">
        <f>F501</f>
        <v>13915.8</v>
      </c>
      <c r="G500" s="20">
        <f t="shared" si="32"/>
        <v>7730.999999999999</v>
      </c>
      <c r="H500" s="27">
        <f>H501</f>
        <v>6184.8</v>
      </c>
      <c r="I500" s="153"/>
      <c r="J500" s="154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</row>
    <row r="501" spans="1:21" s="107" customFormat="1" ht="24">
      <c r="A501" s="54" t="s">
        <v>527</v>
      </c>
      <c r="B501" s="25" t="s">
        <v>450</v>
      </c>
      <c r="C501" s="25" t="s">
        <v>453</v>
      </c>
      <c r="D501" s="25" t="s">
        <v>1396</v>
      </c>
      <c r="E501" s="25" t="s">
        <v>528</v>
      </c>
      <c r="F501" s="28">
        <v>13915.8</v>
      </c>
      <c r="G501" s="23">
        <f t="shared" si="32"/>
        <v>7730.999999999999</v>
      </c>
      <c r="H501" s="53">
        <v>6184.8</v>
      </c>
      <c r="I501" s="153"/>
      <c r="J501" s="154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</row>
    <row r="502" spans="1:21" s="107" customFormat="1" ht="72" hidden="1">
      <c r="A502" s="172" t="s">
        <v>951</v>
      </c>
      <c r="B502" s="25" t="s">
        <v>450</v>
      </c>
      <c r="C502" s="25" t="s">
        <v>453</v>
      </c>
      <c r="D502" s="25" t="s">
        <v>952</v>
      </c>
      <c r="E502" s="25"/>
      <c r="F502" s="27">
        <f>F503</f>
        <v>0</v>
      </c>
      <c r="G502" s="20">
        <f t="shared" si="32"/>
        <v>0</v>
      </c>
      <c r="H502" s="27">
        <f>H503</f>
        <v>0</v>
      </c>
      <c r="I502" s="153"/>
      <c r="J502" s="154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</row>
    <row r="503" spans="1:21" s="107" customFormat="1" ht="24.75" hidden="1">
      <c r="A503" s="54" t="s">
        <v>527</v>
      </c>
      <c r="B503" s="25" t="s">
        <v>450</v>
      </c>
      <c r="C503" s="25" t="s">
        <v>453</v>
      </c>
      <c r="D503" s="25" t="s">
        <v>952</v>
      </c>
      <c r="E503" s="25" t="s">
        <v>528</v>
      </c>
      <c r="F503" s="28">
        <f>773.1-773.1</f>
        <v>0</v>
      </c>
      <c r="G503" s="23">
        <f t="shared" si="32"/>
        <v>0</v>
      </c>
      <c r="H503" s="53"/>
      <c r="I503" s="153"/>
      <c r="J503" s="154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</row>
    <row r="504" spans="1:21" s="107" customFormat="1" ht="72">
      <c r="A504" s="172" t="s">
        <v>907</v>
      </c>
      <c r="B504" s="25" t="s">
        <v>450</v>
      </c>
      <c r="C504" s="25" t="s">
        <v>453</v>
      </c>
      <c r="D504" s="25" t="s">
        <v>501</v>
      </c>
      <c r="E504" s="25" t="s">
        <v>243</v>
      </c>
      <c r="F504" s="27">
        <f>F505</f>
        <v>10357</v>
      </c>
      <c r="G504" s="20">
        <f t="shared" si="32"/>
        <v>0</v>
      </c>
      <c r="H504" s="27">
        <f>H505</f>
        <v>10357</v>
      </c>
      <c r="I504" s="153"/>
      <c r="J504" s="154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</row>
    <row r="505" spans="1:21" s="107" customFormat="1" ht="24">
      <c r="A505" s="54" t="s">
        <v>527</v>
      </c>
      <c r="B505" s="25" t="s">
        <v>450</v>
      </c>
      <c r="C505" s="25" t="s">
        <v>453</v>
      </c>
      <c r="D505" s="25" t="s">
        <v>501</v>
      </c>
      <c r="E505" s="25" t="s">
        <v>528</v>
      </c>
      <c r="F505" s="28">
        <v>10357</v>
      </c>
      <c r="G505" s="23">
        <f t="shared" si="32"/>
        <v>0</v>
      </c>
      <c r="H505" s="57">
        <v>10357</v>
      </c>
      <c r="I505" s="153"/>
      <c r="J505" s="154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</row>
    <row r="506" spans="1:8" ht="24">
      <c r="A506" s="26" t="s">
        <v>502</v>
      </c>
      <c r="B506" s="25" t="s">
        <v>450</v>
      </c>
      <c r="C506" s="25" t="s">
        <v>453</v>
      </c>
      <c r="D506" s="25" t="s">
        <v>503</v>
      </c>
      <c r="E506" s="25" t="s">
        <v>243</v>
      </c>
      <c r="F506" s="27">
        <f>F507+F508+F510</f>
        <v>79780</v>
      </c>
      <c r="G506" s="20">
        <f t="shared" si="32"/>
        <v>38716</v>
      </c>
      <c r="H506" s="27">
        <f>H507</f>
        <v>41064</v>
      </c>
    </row>
    <row r="507" spans="1:21" s="128" customFormat="1" ht="24">
      <c r="A507" s="26" t="s">
        <v>337</v>
      </c>
      <c r="B507" s="25" t="s">
        <v>450</v>
      </c>
      <c r="C507" s="25" t="s">
        <v>453</v>
      </c>
      <c r="D507" s="25" t="s">
        <v>503</v>
      </c>
      <c r="E507" s="25" t="s">
        <v>246</v>
      </c>
      <c r="F507" s="28">
        <v>41064</v>
      </c>
      <c r="G507" s="23">
        <f t="shared" si="32"/>
        <v>0</v>
      </c>
      <c r="H507" s="57">
        <v>41064</v>
      </c>
      <c r="I507" s="156"/>
      <c r="J507" s="157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</row>
    <row r="508" spans="1:21" s="128" customFormat="1" ht="84">
      <c r="A508" s="26" t="s">
        <v>809</v>
      </c>
      <c r="B508" s="25" t="s">
        <v>450</v>
      </c>
      <c r="C508" s="25" t="s">
        <v>453</v>
      </c>
      <c r="D508" s="25" t="s">
        <v>767</v>
      </c>
      <c r="E508" s="25" t="s">
        <v>243</v>
      </c>
      <c r="F508" s="27">
        <f>F509</f>
        <v>38716</v>
      </c>
      <c r="G508" s="20">
        <f t="shared" si="32"/>
        <v>38716</v>
      </c>
      <c r="H508" s="57"/>
      <c r="I508" s="156"/>
      <c r="J508" s="157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</row>
    <row r="509" spans="1:21" s="128" customFormat="1" ht="24">
      <c r="A509" s="26" t="s">
        <v>337</v>
      </c>
      <c r="B509" s="25" t="s">
        <v>450</v>
      </c>
      <c r="C509" s="25" t="s">
        <v>453</v>
      </c>
      <c r="D509" s="25" t="s">
        <v>767</v>
      </c>
      <c r="E509" s="25" t="s">
        <v>246</v>
      </c>
      <c r="F509" s="28">
        <v>38716</v>
      </c>
      <c r="G509" s="20">
        <f t="shared" si="32"/>
        <v>38716</v>
      </c>
      <c r="H509" s="57"/>
      <c r="I509" s="156"/>
      <c r="J509" s="157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</row>
    <row r="510" spans="1:21" s="128" customFormat="1" ht="36" hidden="1">
      <c r="A510" s="26" t="s">
        <v>985</v>
      </c>
      <c r="B510" s="25" t="s">
        <v>450</v>
      </c>
      <c r="C510" s="25" t="s">
        <v>453</v>
      </c>
      <c r="D510" s="25" t="s">
        <v>688</v>
      </c>
      <c r="E510" s="25" t="s">
        <v>243</v>
      </c>
      <c r="F510" s="27">
        <f>F511</f>
        <v>0</v>
      </c>
      <c r="G510" s="20">
        <f t="shared" si="32"/>
        <v>0</v>
      </c>
      <c r="H510" s="57"/>
      <c r="I510" s="156"/>
      <c r="J510" s="157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</row>
    <row r="511" spans="1:21" s="128" customFormat="1" ht="24.75" hidden="1">
      <c r="A511" s="26" t="s">
        <v>337</v>
      </c>
      <c r="B511" s="25" t="s">
        <v>450</v>
      </c>
      <c r="C511" s="25" t="s">
        <v>453</v>
      </c>
      <c r="D511" s="25" t="s">
        <v>688</v>
      </c>
      <c r="E511" s="25" t="s">
        <v>246</v>
      </c>
      <c r="F511" s="28">
        <v>0</v>
      </c>
      <c r="G511" s="20">
        <f t="shared" si="32"/>
        <v>0</v>
      </c>
      <c r="H511" s="57"/>
      <c r="I511" s="156"/>
      <c r="J511" s="157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</row>
    <row r="512" spans="1:21" s="128" customFormat="1" ht="96" hidden="1">
      <c r="A512" s="26" t="s">
        <v>1400</v>
      </c>
      <c r="B512" s="25" t="s">
        <v>450</v>
      </c>
      <c r="C512" s="25" t="s">
        <v>453</v>
      </c>
      <c r="D512" s="25" t="s">
        <v>1123</v>
      </c>
      <c r="E512" s="25"/>
      <c r="F512" s="27">
        <f>F513</f>
        <v>0</v>
      </c>
      <c r="G512" s="20">
        <f t="shared" si="32"/>
        <v>0</v>
      </c>
      <c r="H512" s="57"/>
      <c r="I512" s="156"/>
      <c r="J512" s="157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</row>
    <row r="513" spans="1:21" s="128" customFormat="1" ht="24.75" hidden="1">
      <c r="A513" s="26" t="s">
        <v>337</v>
      </c>
      <c r="B513" s="25" t="s">
        <v>450</v>
      </c>
      <c r="C513" s="25" t="s">
        <v>453</v>
      </c>
      <c r="D513" s="25" t="s">
        <v>1123</v>
      </c>
      <c r="E513" s="25" t="s">
        <v>246</v>
      </c>
      <c r="F513" s="28">
        <v>0</v>
      </c>
      <c r="G513" s="20">
        <f t="shared" si="32"/>
        <v>0</v>
      </c>
      <c r="H513" s="57"/>
      <c r="I513" s="156"/>
      <c r="J513" s="157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</row>
    <row r="514" spans="1:8" ht="36" hidden="1">
      <c r="A514" s="26" t="s">
        <v>1242</v>
      </c>
      <c r="B514" s="25" t="s">
        <v>450</v>
      </c>
      <c r="C514" s="25" t="s">
        <v>453</v>
      </c>
      <c r="D514" s="25" t="s">
        <v>504</v>
      </c>
      <c r="E514" s="25"/>
      <c r="F514" s="27">
        <f>F515</f>
        <v>0</v>
      </c>
      <c r="G514" s="20">
        <f t="shared" si="32"/>
        <v>0</v>
      </c>
      <c r="H514" s="57"/>
    </row>
    <row r="515" spans="1:8" ht="24.75" hidden="1">
      <c r="A515" s="26" t="s">
        <v>337</v>
      </c>
      <c r="B515" s="25" t="s">
        <v>450</v>
      </c>
      <c r="C515" s="25" t="s">
        <v>453</v>
      </c>
      <c r="D515" s="25" t="s">
        <v>504</v>
      </c>
      <c r="E515" s="25" t="s">
        <v>246</v>
      </c>
      <c r="F515" s="28">
        <v>0</v>
      </c>
      <c r="G515" s="20">
        <f t="shared" si="32"/>
        <v>0</v>
      </c>
      <c r="H515" s="57"/>
    </row>
    <row r="516" spans="1:8" ht="24">
      <c r="A516" s="26" t="s">
        <v>505</v>
      </c>
      <c r="B516" s="25" t="s">
        <v>450</v>
      </c>
      <c r="C516" s="25" t="s">
        <v>453</v>
      </c>
      <c r="D516" s="25" t="s">
        <v>506</v>
      </c>
      <c r="E516" s="25"/>
      <c r="F516" s="27">
        <f>F517</f>
        <v>1694</v>
      </c>
      <c r="G516" s="20">
        <f t="shared" si="32"/>
        <v>1694</v>
      </c>
      <c r="H516" s="57"/>
    </row>
    <row r="517" spans="1:8" ht="24">
      <c r="A517" s="26" t="s">
        <v>337</v>
      </c>
      <c r="B517" s="25" t="s">
        <v>450</v>
      </c>
      <c r="C517" s="25" t="s">
        <v>453</v>
      </c>
      <c r="D517" s="25" t="s">
        <v>506</v>
      </c>
      <c r="E517" s="25" t="s">
        <v>246</v>
      </c>
      <c r="F517" s="28">
        <v>1694</v>
      </c>
      <c r="G517" s="20">
        <f t="shared" si="32"/>
        <v>1694</v>
      </c>
      <c r="H517" s="57"/>
    </row>
    <row r="518" spans="1:8" ht="36">
      <c r="A518" s="26" t="s">
        <v>1104</v>
      </c>
      <c r="B518" s="25" t="s">
        <v>450</v>
      </c>
      <c r="C518" s="25" t="s">
        <v>453</v>
      </c>
      <c r="D518" s="25" t="s">
        <v>1105</v>
      </c>
      <c r="E518" s="25"/>
      <c r="F518" s="27">
        <f>F519</f>
        <v>2380</v>
      </c>
      <c r="G518" s="20">
        <f t="shared" si="32"/>
        <v>2380</v>
      </c>
      <c r="H518" s="57"/>
    </row>
    <row r="519" spans="1:8" ht="24">
      <c r="A519" s="26" t="s">
        <v>337</v>
      </c>
      <c r="B519" s="25" t="s">
        <v>450</v>
      </c>
      <c r="C519" s="25" t="s">
        <v>453</v>
      </c>
      <c r="D519" s="25" t="s">
        <v>1105</v>
      </c>
      <c r="E519" s="25" t="s">
        <v>246</v>
      </c>
      <c r="F519" s="28">
        <v>2380</v>
      </c>
      <c r="G519" s="20">
        <f t="shared" si="32"/>
        <v>2380</v>
      </c>
      <c r="H519" s="57"/>
    </row>
    <row r="520" spans="1:8" ht="60">
      <c r="A520" s="26" t="s">
        <v>1369</v>
      </c>
      <c r="B520" s="25" t="s">
        <v>450</v>
      </c>
      <c r="C520" s="25" t="s">
        <v>453</v>
      </c>
      <c r="D520" s="25" t="s">
        <v>1106</v>
      </c>
      <c r="E520" s="25"/>
      <c r="F520" s="27">
        <f>F521</f>
        <v>420</v>
      </c>
      <c r="G520" s="20">
        <f t="shared" si="32"/>
        <v>420</v>
      </c>
      <c r="H520" s="57"/>
    </row>
    <row r="521" spans="1:8" ht="24">
      <c r="A521" s="26" t="s">
        <v>337</v>
      </c>
      <c r="B521" s="25" t="s">
        <v>450</v>
      </c>
      <c r="C521" s="25" t="s">
        <v>453</v>
      </c>
      <c r="D521" s="25" t="s">
        <v>1106</v>
      </c>
      <c r="E521" s="25" t="s">
        <v>246</v>
      </c>
      <c r="F521" s="28">
        <v>420</v>
      </c>
      <c r="G521" s="20">
        <f t="shared" si="32"/>
        <v>420</v>
      </c>
      <c r="H521" s="57"/>
    </row>
    <row r="522" spans="1:8" ht="36">
      <c r="A522" s="26" t="s">
        <v>1140</v>
      </c>
      <c r="B522" s="25" t="s">
        <v>450</v>
      </c>
      <c r="C522" s="25" t="s">
        <v>453</v>
      </c>
      <c r="D522" s="25" t="s">
        <v>1141</v>
      </c>
      <c r="E522" s="25"/>
      <c r="F522" s="27">
        <f>F523</f>
        <v>359.3</v>
      </c>
      <c r="G522" s="20">
        <f t="shared" si="32"/>
        <v>359.3</v>
      </c>
      <c r="H522" s="57"/>
    </row>
    <row r="523" spans="1:8" ht="24">
      <c r="A523" s="26" t="s">
        <v>337</v>
      </c>
      <c r="B523" s="25" t="s">
        <v>450</v>
      </c>
      <c r="C523" s="25" t="s">
        <v>453</v>
      </c>
      <c r="D523" s="25" t="s">
        <v>1141</v>
      </c>
      <c r="E523" s="25" t="s">
        <v>246</v>
      </c>
      <c r="F523" s="28">
        <f>357.2+2.1</f>
        <v>359.3</v>
      </c>
      <c r="G523" s="20">
        <f t="shared" si="32"/>
        <v>359.3</v>
      </c>
      <c r="H523" s="57"/>
    </row>
    <row r="524" spans="1:8" ht="36">
      <c r="A524" s="26" t="s">
        <v>1142</v>
      </c>
      <c r="B524" s="25" t="s">
        <v>450</v>
      </c>
      <c r="C524" s="25" t="s">
        <v>453</v>
      </c>
      <c r="D524" s="25" t="s">
        <v>1143</v>
      </c>
      <c r="E524" s="25"/>
      <c r="F524" s="27">
        <f>F525</f>
        <v>216.8</v>
      </c>
      <c r="G524" s="20">
        <f t="shared" si="32"/>
        <v>216.8</v>
      </c>
      <c r="H524" s="57"/>
    </row>
    <row r="525" spans="1:8" ht="24">
      <c r="A525" s="26" t="s">
        <v>337</v>
      </c>
      <c r="B525" s="25" t="s">
        <v>450</v>
      </c>
      <c r="C525" s="25" t="s">
        <v>453</v>
      </c>
      <c r="D525" s="25" t="s">
        <v>1143</v>
      </c>
      <c r="E525" s="25" t="s">
        <v>246</v>
      </c>
      <c r="F525" s="28">
        <v>216.8</v>
      </c>
      <c r="G525" s="20">
        <f t="shared" si="32"/>
        <v>216.8</v>
      </c>
      <c r="H525" s="57"/>
    </row>
    <row r="526" spans="1:8" ht="36">
      <c r="A526" s="26" t="s">
        <v>92</v>
      </c>
      <c r="B526" s="25" t="s">
        <v>450</v>
      </c>
      <c r="C526" s="25" t="s">
        <v>453</v>
      </c>
      <c r="D526" s="25" t="s">
        <v>93</v>
      </c>
      <c r="E526" s="25"/>
      <c r="F526" s="27">
        <f>F527</f>
        <v>374</v>
      </c>
      <c r="G526" s="20">
        <f t="shared" si="32"/>
        <v>374</v>
      </c>
      <c r="H526" s="57"/>
    </row>
    <row r="527" spans="1:8" ht="24">
      <c r="A527" s="26" t="s">
        <v>337</v>
      </c>
      <c r="B527" s="25" t="s">
        <v>450</v>
      </c>
      <c r="C527" s="25" t="s">
        <v>453</v>
      </c>
      <c r="D527" s="25" t="s">
        <v>93</v>
      </c>
      <c r="E527" s="25" t="s">
        <v>246</v>
      </c>
      <c r="F527" s="28">
        <v>374</v>
      </c>
      <c r="G527" s="20">
        <f t="shared" si="32"/>
        <v>374</v>
      </c>
      <c r="H527" s="57"/>
    </row>
    <row r="528" spans="1:8" ht="36">
      <c r="A528" s="26" t="s">
        <v>94</v>
      </c>
      <c r="B528" s="25" t="s">
        <v>450</v>
      </c>
      <c r="C528" s="25" t="s">
        <v>453</v>
      </c>
      <c r="D528" s="25" t="s">
        <v>95</v>
      </c>
      <c r="E528" s="25"/>
      <c r="F528" s="27">
        <f>F529</f>
        <v>51.9</v>
      </c>
      <c r="G528" s="20">
        <f t="shared" si="32"/>
        <v>51.9</v>
      </c>
      <c r="H528" s="57"/>
    </row>
    <row r="529" spans="1:8" ht="24">
      <c r="A529" s="26" t="s">
        <v>337</v>
      </c>
      <c r="B529" s="25" t="s">
        <v>450</v>
      </c>
      <c r="C529" s="25" t="s">
        <v>453</v>
      </c>
      <c r="D529" s="25" t="s">
        <v>95</v>
      </c>
      <c r="E529" s="25" t="s">
        <v>246</v>
      </c>
      <c r="F529" s="28">
        <v>51.9</v>
      </c>
      <c r="G529" s="20">
        <f t="shared" si="32"/>
        <v>51.9</v>
      </c>
      <c r="H529" s="57"/>
    </row>
    <row r="530" spans="1:8" ht="36">
      <c r="A530" s="26" t="s">
        <v>96</v>
      </c>
      <c r="B530" s="25" t="s">
        <v>450</v>
      </c>
      <c r="C530" s="25" t="s">
        <v>453</v>
      </c>
      <c r="D530" s="25" t="s">
        <v>97</v>
      </c>
      <c r="E530" s="25"/>
      <c r="F530" s="27">
        <f>F531</f>
        <v>53.4</v>
      </c>
      <c r="G530" s="20">
        <f t="shared" si="32"/>
        <v>53.4</v>
      </c>
      <c r="H530" s="57"/>
    </row>
    <row r="531" spans="1:8" ht="24">
      <c r="A531" s="26" t="s">
        <v>337</v>
      </c>
      <c r="B531" s="25" t="s">
        <v>450</v>
      </c>
      <c r="C531" s="25" t="s">
        <v>453</v>
      </c>
      <c r="D531" s="25" t="s">
        <v>97</v>
      </c>
      <c r="E531" s="25" t="s">
        <v>246</v>
      </c>
      <c r="F531" s="28">
        <v>53.4</v>
      </c>
      <c r="G531" s="20">
        <f aca="true" t="shared" si="33" ref="G531:G551">F531-H531</f>
        <v>53.4</v>
      </c>
      <c r="H531" s="57"/>
    </row>
    <row r="532" spans="1:8" ht="36">
      <c r="A532" s="26" t="s">
        <v>1157</v>
      </c>
      <c r="B532" s="25" t="s">
        <v>450</v>
      </c>
      <c r="C532" s="25" t="s">
        <v>453</v>
      </c>
      <c r="D532" s="25" t="s">
        <v>1158</v>
      </c>
      <c r="E532" s="25"/>
      <c r="F532" s="27">
        <f>F533</f>
        <v>43.5</v>
      </c>
      <c r="G532" s="20">
        <f t="shared" si="33"/>
        <v>43.5</v>
      </c>
      <c r="H532" s="57"/>
    </row>
    <row r="533" spans="1:8" ht="24">
      <c r="A533" s="26" t="s">
        <v>337</v>
      </c>
      <c r="B533" s="25" t="s">
        <v>450</v>
      </c>
      <c r="C533" s="25" t="s">
        <v>453</v>
      </c>
      <c r="D533" s="25" t="s">
        <v>1158</v>
      </c>
      <c r="E533" s="25" t="s">
        <v>246</v>
      </c>
      <c r="F533" s="28">
        <v>43.5</v>
      </c>
      <c r="G533" s="20">
        <f t="shared" si="33"/>
        <v>43.5</v>
      </c>
      <c r="H533" s="57"/>
    </row>
    <row r="534" spans="1:8" ht="36">
      <c r="A534" s="26" t="s">
        <v>172</v>
      </c>
      <c r="B534" s="25" t="s">
        <v>450</v>
      </c>
      <c r="C534" s="25" t="s">
        <v>453</v>
      </c>
      <c r="D534" s="25" t="s">
        <v>173</v>
      </c>
      <c r="E534" s="25"/>
      <c r="F534" s="27">
        <f>F535</f>
        <v>27.5</v>
      </c>
      <c r="G534" s="20">
        <f t="shared" si="33"/>
        <v>27.5</v>
      </c>
      <c r="H534" s="57"/>
    </row>
    <row r="535" spans="1:8" ht="24">
      <c r="A535" s="26" t="s">
        <v>337</v>
      </c>
      <c r="B535" s="25" t="s">
        <v>450</v>
      </c>
      <c r="C535" s="25" t="s">
        <v>453</v>
      </c>
      <c r="D535" s="25" t="s">
        <v>173</v>
      </c>
      <c r="E535" s="25" t="s">
        <v>246</v>
      </c>
      <c r="F535" s="28">
        <v>27.5</v>
      </c>
      <c r="G535" s="20">
        <f t="shared" si="33"/>
        <v>27.5</v>
      </c>
      <c r="H535" s="57"/>
    </row>
    <row r="536" spans="1:8" ht="36">
      <c r="A536" s="26" t="s">
        <v>822</v>
      </c>
      <c r="B536" s="25" t="s">
        <v>450</v>
      </c>
      <c r="C536" s="25" t="s">
        <v>453</v>
      </c>
      <c r="D536" s="25" t="s">
        <v>823</v>
      </c>
      <c r="E536" s="25"/>
      <c r="F536" s="27">
        <f>F537</f>
        <v>2048.6</v>
      </c>
      <c r="G536" s="20">
        <f t="shared" si="33"/>
        <v>2048.6</v>
      </c>
      <c r="H536" s="57"/>
    </row>
    <row r="537" spans="1:8" ht="24">
      <c r="A537" s="26" t="s">
        <v>337</v>
      </c>
      <c r="B537" s="25" t="s">
        <v>450</v>
      </c>
      <c r="C537" s="25" t="s">
        <v>453</v>
      </c>
      <c r="D537" s="25" t="s">
        <v>823</v>
      </c>
      <c r="E537" s="25" t="s">
        <v>246</v>
      </c>
      <c r="F537" s="28">
        <v>2048.6</v>
      </c>
      <c r="G537" s="20">
        <f t="shared" si="33"/>
        <v>2048.6</v>
      </c>
      <c r="H537" s="57"/>
    </row>
    <row r="538" spans="1:8" ht="60">
      <c r="A538" s="26" t="s">
        <v>959</v>
      </c>
      <c r="B538" s="25" t="s">
        <v>450</v>
      </c>
      <c r="C538" s="25" t="s">
        <v>453</v>
      </c>
      <c r="D538" s="25" t="s">
        <v>824</v>
      </c>
      <c r="E538" s="25"/>
      <c r="F538" s="27">
        <f>F539</f>
        <v>30.7</v>
      </c>
      <c r="G538" s="20">
        <f t="shared" si="33"/>
        <v>30.7</v>
      </c>
      <c r="H538" s="57"/>
    </row>
    <row r="539" spans="1:8" ht="24">
      <c r="A539" s="26" t="s">
        <v>337</v>
      </c>
      <c r="B539" s="25" t="s">
        <v>450</v>
      </c>
      <c r="C539" s="25" t="s">
        <v>453</v>
      </c>
      <c r="D539" s="25" t="s">
        <v>824</v>
      </c>
      <c r="E539" s="25" t="s">
        <v>246</v>
      </c>
      <c r="F539" s="28">
        <f>30.5+0.2</f>
        <v>30.7</v>
      </c>
      <c r="G539" s="20">
        <f t="shared" si="33"/>
        <v>30.7</v>
      </c>
      <c r="H539" s="57"/>
    </row>
    <row r="540" spans="1:8" ht="36">
      <c r="A540" s="26" t="s">
        <v>935</v>
      </c>
      <c r="B540" s="25" t="s">
        <v>450</v>
      </c>
      <c r="C540" s="25" t="s">
        <v>453</v>
      </c>
      <c r="D540" s="25" t="s">
        <v>507</v>
      </c>
      <c r="E540" s="25"/>
      <c r="F540" s="27">
        <f>F541</f>
        <v>2000</v>
      </c>
      <c r="G540" s="20">
        <f t="shared" si="33"/>
        <v>2000</v>
      </c>
      <c r="H540" s="57"/>
    </row>
    <row r="541" spans="1:8" ht="24">
      <c r="A541" s="26" t="s">
        <v>337</v>
      </c>
      <c r="B541" s="25" t="s">
        <v>450</v>
      </c>
      <c r="C541" s="25" t="s">
        <v>453</v>
      </c>
      <c r="D541" s="25" t="s">
        <v>507</v>
      </c>
      <c r="E541" s="25" t="s">
        <v>246</v>
      </c>
      <c r="F541" s="28">
        <v>2000</v>
      </c>
      <c r="G541" s="20">
        <f t="shared" si="33"/>
        <v>2000</v>
      </c>
      <c r="H541" s="57"/>
    </row>
    <row r="542" spans="1:8" ht="24">
      <c r="A542" s="26" t="s">
        <v>508</v>
      </c>
      <c r="B542" s="25" t="s">
        <v>450</v>
      </c>
      <c r="C542" s="25" t="s">
        <v>453</v>
      </c>
      <c r="D542" s="25" t="s">
        <v>509</v>
      </c>
      <c r="E542" s="25"/>
      <c r="F542" s="27">
        <f>F543</f>
        <v>250.3</v>
      </c>
      <c r="G542" s="20">
        <f t="shared" si="33"/>
        <v>250.3</v>
      </c>
      <c r="H542" s="40"/>
    </row>
    <row r="543" spans="1:8" ht="24" customHeight="1">
      <c r="A543" s="26" t="s">
        <v>337</v>
      </c>
      <c r="B543" s="25" t="s">
        <v>450</v>
      </c>
      <c r="C543" s="25" t="s">
        <v>453</v>
      </c>
      <c r="D543" s="25" t="s">
        <v>509</v>
      </c>
      <c r="E543" s="25" t="s">
        <v>246</v>
      </c>
      <c r="F543" s="28">
        <v>250.3</v>
      </c>
      <c r="G543" s="20">
        <f t="shared" si="33"/>
        <v>250.3</v>
      </c>
      <c r="H543" s="28"/>
    </row>
    <row r="544" spans="1:8" ht="36" customHeight="1">
      <c r="A544" s="26" t="s">
        <v>825</v>
      </c>
      <c r="B544" s="25" t="s">
        <v>450</v>
      </c>
      <c r="C544" s="25" t="s">
        <v>453</v>
      </c>
      <c r="D544" s="25" t="s">
        <v>510</v>
      </c>
      <c r="E544" s="25"/>
      <c r="F544" s="27">
        <f>F545</f>
        <v>5200.6</v>
      </c>
      <c r="G544" s="20">
        <f t="shared" si="33"/>
        <v>5200.6</v>
      </c>
      <c r="H544" s="28"/>
    </row>
    <row r="545" spans="1:8" ht="18" customHeight="1">
      <c r="A545" s="26" t="s">
        <v>337</v>
      </c>
      <c r="B545" s="25" t="s">
        <v>450</v>
      </c>
      <c r="C545" s="25" t="s">
        <v>453</v>
      </c>
      <c r="D545" s="25" t="s">
        <v>510</v>
      </c>
      <c r="E545" s="25" t="s">
        <v>246</v>
      </c>
      <c r="F545" s="28">
        <f>1990+3210.6</f>
        <v>5200.6</v>
      </c>
      <c r="G545" s="20">
        <f t="shared" si="33"/>
        <v>5200.6</v>
      </c>
      <c r="H545" s="28"/>
    </row>
    <row r="546" spans="1:8" ht="19.5" customHeight="1">
      <c r="A546" s="26" t="s">
        <v>511</v>
      </c>
      <c r="B546" s="25" t="s">
        <v>450</v>
      </c>
      <c r="C546" s="25" t="s">
        <v>453</v>
      </c>
      <c r="D546" s="25" t="s">
        <v>512</v>
      </c>
      <c r="E546" s="25"/>
      <c r="F546" s="27">
        <f>F547</f>
        <v>300</v>
      </c>
      <c r="G546" s="20">
        <f t="shared" si="33"/>
        <v>300</v>
      </c>
      <c r="H546" s="28"/>
    </row>
    <row r="547" spans="1:8" ht="18.75" customHeight="1">
      <c r="A547" s="26" t="s">
        <v>337</v>
      </c>
      <c r="B547" s="25" t="s">
        <v>450</v>
      </c>
      <c r="C547" s="25" t="s">
        <v>453</v>
      </c>
      <c r="D547" s="25" t="s">
        <v>512</v>
      </c>
      <c r="E547" s="25" t="s">
        <v>246</v>
      </c>
      <c r="F547" s="28">
        <v>300</v>
      </c>
      <c r="G547" s="20">
        <f t="shared" si="33"/>
        <v>300</v>
      </c>
      <c r="H547" s="28"/>
    </row>
    <row r="548" spans="1:8" ht="33" customHeight="1" hidden="1">
      <c r="A548" s="26" t="s">
        <v>751</v>
      </c>
      <c r="B548" s="25" t="s">
        <v>450</v>
      </c>
      <c r="C548" s="25" t="s">
        <v>453</v>
      </c>
      <c r="D548" s="25" t="s">
        <v>752</v>
      </c>
      <c r="E548" s="25"/>
      <c r="F548" s="27">
        <f>F549</f>
        <v>0</v>
      </c>
      <c r="G548" s="20">
        <f t="shared" si="33"/>
        <v>0</v>
      </c>
      <c r="H548" s="28"/>
    </row>
    <row r="549" spans="1:8" ht="21" customHeight="1" hidden="1">
      <c r="A549" s="26" t="s">
        <v>337</v>
      </c>
      <c r="B549" s="25" t="s">
        <v>450</v>
      </c>
      <c r="C549" s="25" t="s">
        <v>453</v>
      </c>
      <c r="D549" s="25" t="s">
        <v>752</v>
      </c>
      <c r="E549" s="25" t="s">
        <v>246</v>
      </c>
      <c r="F549" s="28"/>
      <c r="G549" s="20">
        <f t="shared" si="33"/>
        <v>0</v>
      </c>
      <c r="H549" s="28"/>
    </row>
    <row r="550" spans="1:8" ht="21" customHeight="1">
      <c r="A550" s="26" t="s">
        <v>521</v>
      </c>
      <c r="B550" s="25" t="s">
        <v>450</v>
      </c>
      <c r="C550" s="25" t="s">
        <v>453</v>
      </c>
      <c r="D550" s="25" t="s">
        <v>520</v>
      </c>
      <c r="E550" s="25"/>
      <c r="F550" s="27">
        <f>F551</f>
        <v>3000</v>
      </c>
      <c r="G550" s="20">
        <f t="shared" si="33"/>
        <v>3000</v>
      </c>
      <c r="H550" s="28"/>
    </row>
    <row r="551" spans="1:8" ht="21" customHeight="1">
      <c r="A551" s="26" t="s">
        <v>337</v>
      </c>
      <c r="B551" s="25" t="s">
        <v>450</v>
      </c>
      <c r="C551" s="25" t="s">
        <v>453</v>
      </c>
      <c r="D551" s="25" t="s">
        <v>520</v>
      </c>
      <c r="E551" s="25" t="s">
        <v>246</v>
      </c>
      <c r="F551" s="28">
        <f>2000+1000</f>
        <v>3000</v>
      </c>
      <c r="G551" s="20">
        <f t="shared" si="33"/>
        <v>3000</v>
      </c>
      <c r="H551" s="28"/>
    </row>
    <row r="552" spans="1:8" ht="21" customHeight="1" hidden="1">
      <c r="A552" s="26" t="s">
        <v>953</v>
      </c>
      <c r="B552" s="25" t="s">
        <v>450</v>
      </c>
      <c r="C552" s="25" t="s">
        <v>453</v>
      </c>
      <c r="D552" s="25" t="s">
        <v>954</v>
      </c>
      <c r="E552" s="25"/>
      <c r="F552" s="27">
        <f>F553</f>
        <v>0</v>
      </c>
      <c r="G552" s="27">
        <f>G553</f>
        <v>0</v>
      </c>
      <c r="H552" s="28">
        <f>H553</f>
        <v>0</v>
      </c>
    </row>
    <row r="553" spans="1:8" ht="21" customHeight="1" hidden="1">
      <c r="A553" s="26" t="s">
        <v>337</v>
      </c>
      <c r="B553" s="25" t="s">
        <v>450</v>
      </c>
      <c r="C553" s="25" t="s">
        <v>453</v>
      </c>
      <c r="D553" s="25" t="s">
        <v>954</v>
      </c>
      <c r="E553" s="25" t="s">
        <v>246</v>
      </c>
      <c r="F553" s="28"/>
      <c r="G553" s="20">
        <f aca="true" t="shared" si="34" ref="G553:G571">F553-H553</f>
        <v>0</v>
      </c>
      <c r="H553" s="28"/>
    </row>
    <row r="554" spans="1:8" ht="24">
      <c r="A554" s="48" t="s">
        <v>922</v>
      </c>
      <c r="B554" s="25" t="s">
        <v>450</v>
      </c>
      <c r="C554" s="25" t="s">
        <v>453</v>
      </c>
      <c r="D554" s="25" t="s">
        <v>920</v>
      </c>
      <c r="E554" s="25"/>
      <c r="F554" s="27">
        <f>F555</f>
        <v>982</v>
      </c>
      <c r="G554" s="20">
        <f t="shared" si="34"/>
        <v>982</v>
      </c>
      <c r="H554" s="27"/>
    </row>
    <row r="555" spans="1:8" ht="24">
      <c r="A555" s="26" t="s">
        <v>1356</v>
      </c>
      <c r="B555" s="25" t="s">
        <v>450</v>
      </c>
      <c r="C555" s="25" t="s">
        <v>453</v>
      </c>
      <c r="D555" s="25" t="s">
        <v>920</v>
      </c>
      <c r="E555" s="25" t="s">
        <v>243</v>
      </c>
      <c r="F555" s="27">
        <f>F557+F559</f>
        <v>982</v>
      </c>
      <c r="G555" s="20">
        <f t="shared" si="34"/>
        <v>982</v>
      </c>
      <c r="H555" s="28"/>
    </row>
    <row r="556" spans="1:8" ht="24">
      <c r="A556" s="26" t="s">
        <v>1357</v>
      </c>
      <c r="B556" s="25" t="s">
        <v>450</v>
      </c>
      <c r="C556" s="25" t="s">
        <v>453</v>
      </c>
      <c r="D556" s="25" t="s">
        <v>1358</v>
      </c>
      <c r="E556" s="25"/>
      <c r="F556" s="27">
        <f>F557</f>
        <v>982</v>
      </c>
      <c r="G556" s="20">
        <f t="shared" si="34"/>
        <v>982</v>
      </c>
      <c r="H556" s="28"/>
    </row>
    <row r="557" spans="1:8" ht="24">
      <c r="A557" s="26" t="s">
        <v>1359</v>
      </c>
      <c r="B557" s="25" t="s">
        <v>450</v>
      </c>
      <c r="C557" s="25" t="s">
        <v>453</v>
      </c>
      <c r="D557" s="25" t="s">
        <v>1358</v>
      </c>
      <c r="E557" s="25" t="s">
        <v>246</v>
      </c>
      <c r="F557" s="28">
        <v>982</v>
      </c>
      <c r="G557" s="20">
        <f t="shared" si="34"/>
        <v>982</v>
      </c>
      <c r="H557" s="27"/>
    </row>
    <row r="558" spans="1:8" ht="24.75" hidden="1">
      <c r="A558" s="26" t="s">
        <v>880</v>
      </c>
      <c r="B558" s="25" t="s">
        <v>450</v>
      </c>
      <c r="C558" s="25" t="s">
        <v>453</v>
      </c>
      <c r="D558" s="25" t="s">
        <v>308</v>
      </c>
      <c r="E558" s="25"/>
      <c r="F558" s="27">
        <f>F559</f>
        <v>0</v>
      </c>
      <c r="G558" s="20">
        <f t="shared" si="34"/>
        <v>0</v>
      </c>
      <c r="H558" s="27"/>
    </row>
    <row r="559" spans="1:8" ht="24.75" hidden="1">
      <c r="A559" s="26" t="s">
        <v>1359</v>
      </c>
      <c r="B559" s="25" t="s">
        <v>450</v>
      </c>
      <c r="C559" s="25" t="s">
        <v>453</v>
      </c>
      <c r="D559" s="25" t="s">
        <v>308</v>
      </c>
      <c r="E559" s="25" t="s">
        <v>246</v>
      </c>
      <c r="F559" s="28"/>
      <c r="G559" s="20">
        <f t="shared" si="34"/>
        <v>0</v>
      </c>
      <c r="H559" s="28"/>
    </row>
    <row r="560" spans="1:8" ht="24.75" hidden="1">
      <c r="A560" s="49" t="s">
        <v>798</v>
      </c>
      <c r="B560" s="25" t="s">
        <v>450</v>
      </c>
      <c r="C560" s="25" t="s">
        <v>453</v>
      </c>
      <c r="D560" s="25" t="s">
        <v>799</v>
      </c>
      <c r="E560" s="25"/>
      <c r="F560" s="51">
        <f>F562</f>
        <v>0</v>
      </c>
      <c r="G560" s="20">
        <f t="shared" si="34"/>
        <v>0</v>
      </c>
      <c r="H560" s="51">
        <f>H562</f>
        <v>0</v>
      </c>
    </row>
    <row r="561" spans="1:8" ht="24.75" hidden="1">
      <c r="A561" s="26" t="s">
        <v>309</v>
      </c>
      <c r="B561" s="25" t="s">
        <v>450</v>
      </c>
      <c r="C561" s="25" t="s">
        <v>453</v>
      </c>
      <c r="D561" s="25" t="s">
        <v>310</v>
      </c>
      <c r="E561" s="25" t="s">
        <v>243</v>
      </c>
      <c r="F561" s="27">
        <f>F562</f>
        <v>0</v>
      </c>
      <c r="G561" s="20">
        <f t="shared" si="34"/>
        <v>0</v>
      </c>
      <c r="H561" s="27">
        <f>H562</f>
        <v>0</v>
      </c>
    </row>
    <row r="562" spans="1:8" ht="24.75" hidden="1">
      <c r="A562" s="26" t="s">
        <v>643</v>
      </c>
      <c r="B562" s="25" t="s">
        <v>450</v>
      </c>
      <c r="C562" s="25" t="s">
        <v>453</v>
      </c>
      <c r="D562" s="25" t="s">
        <v>310</v>
      </c>
      <c r="E562" s="25" t="s">
        <v>929</v>
      </c>
      <c r="F562" s="28"/>
      <c r="G562" s="20">
        <f t="shared" si="34"/>
        <v>0</v>
      </c>
      <c r="H562" s="57"/>
    </row>
    <row r="563" spans="1:8" ht="24">
      <c r="A563" s="26" t="s">
        <v>1209</v>
      </c>
      <c r="B563" s="25" t="s">
        <v>450</v>
      </c>
      <c r="C563" s="25" t="s">
        <v>453</v>
      </c>
      <c r="D563" s="25" t="s">
        <v>311</v>
      </c>
      <c r="E563" s="25" t="s">
        <v>243</v>
      </c>
      <c r="F563" s="27">
        <f>F564+F566</f>
        <v>3727</v>
      </c>
      <c r="G563" s="20">
        <f t="shared" si="34"/>
        <v>3727</v>
      </c>
      <c r="H563" s="57"/>
    </row>
    <row r="564" spans="1:8" ht="24">
      <c r="A564" s="26" t="s">
        <v>1126</v>
      </c>
      <c r="B564" s="25" t="s">
        <v>450</v>
      </c>
      <c r="C564" s="25" t="s">
        <v>453</v>
      </c>
      <c r="D564" s="25" t="s">
        <v>313</v>
      </c>
      <c r="E564" s="25"/>
      <c r="F564" s="27">
        <f>F565</f>
        <v>3653</v>
      </c>
      <c r="G564" s="20">
        <f t="shared" si="34"/>
        <v>3653</v>
      </c>
      <c r="H564" s="57"/>
    </row>
    <row r="565" spans="1:8" ht="24">
      <c r="A565" s="26" t="s">
        <v>643</v>
      </c>
      <c r="B565" s="25" t="s">
        <v>450</v>
      </c>
      <c r="C565" s="25" t="s">
        <v>453</v>
      </c>
      <c r="D565" s="25" t="s">
        <v>313</v>
      </c>
      <c r="E565" s="25" t="s">
        <v>929</v>
      </c>
      <c r="F565" s="28">
        <f>2471+1182</f>
        <v>3653</v>
      </c>
      <c r="G565" s="20">
        <f t="shared" si="34"/>
        <v>3653</v>
      </c>
      <c r="H565" s="57"/>
    </row>
    <row r="566" spans="1:8" ht="48">
      <c r="A566" s="6" t="s">
        <v>1003</v>
      </c>
      <c r="B566" s="25" t="s">
        <v>450</v>
      </c>
      <c r="C566" s="25" t="s">
        <v>453</v>
      </c>
      <c r="D566" s="25" t="s">
        <v>1004</v>
      </c>
      <c r="E566" s="25"/>
      <c r="F566" s="27">
        <f>F567</f>
        <v>74</v>
      </c>
      <c r="G566" s="20">
        <f t="shared" si="34"/>
        <v>74</v>
      </c>
      <c r="H566" s="57"/>
    </row>
    <row r="567" spans="1:8" ht="120">
      <c r="A567" s="295" t="s">
        <v>1243</v>
      </c>
      <c r="B567" s="25" t="s">
        <v>450</v>
      </c>
      <c r="C567" s="25" t="s">
        <v>453</v>
      </c>
      <c r="D567" s="25" t="s">
        <v>1004</v>
      </c>
      <c r="E567" s="25" t="s">
        <v>15</v>
      </c>
      <c r="F567" s="28">
        <v>74</v>
      </c>
      <c r="G567" s="20">
        <f t="shared" si="34"/>
        <v>74</v>
      </c>
      <c r="H567" s="57"/>
    </row>
    <row r="568" spans="1:8" ht="15">
      <c r="A568" s="47" t="s">
        <v>13</v>
      </c>
      <c r="B568" s="25" t="s">
        <v>450</v>
      </c>
      <c r="C568" s="25" t="s">
        <v>684</v>
      </c>
      <c r="D568" s="12"/>
      <c r="E568" s="25"/>
      <c r="F568" s="27">
        <f>F570</f>
        <v>11574</v>
      </c>
      <c r="G568" s="23">
        <f t="shared" si="34"/>
        <v>0</v>
      </c>
      <c r="H568" s="27">
        <f>H570</f>
        <v>11574</v>
      </c>
    </row>
    <row r="569" spans="1:8" ht="24">
      <c r="A569" s="54" t="s">
        <v>71</v>
      </c>
      <c r="B569" s="25" t="s">
        <v>450</v>
      </c>
      <c r="C569" s="25" t="s">
        <v>684</v>
      </c>
      <c r="D569" s="25" t="s">
        <v>72</v>
      </c>
      <c r="E569" s="25"/>
      <c r="F569" s="27">
        <f>F570</f>
        <v>11574</v>
      </c>
      <c r="G569" s="23">
        <f t="shared" si="34"/>
        <v>0</v>
      </c>
      <c r="H569" s="27">
        <f>H570+H571</f>
        <v>11574</v>
      </c>
    </row>
    <row r="570" spans="1:8" ht="72">
      <c r="A570" s="54" t="s">
        <v>1069</v>
      </c>
      <c r="B570" s="25" t="s">
        <v>450</v>
      </c>
      <c r="C570" s="25" t="s">
        <v>684</v>
      </c>
      <c r="D570" s="25" t="s">
        <v>540</v>
      </c>
      <c r="E570" s="25" t="s">
        <v>243</v>
      </c>
      <c r="F570" s="27">
        <f>F572+F573</f>
        <v>11574</v>
      </c>
      <c r="G570" s="23">
        <f t="shared" si="34"/>
        <v>0</v>
      </c>
      <c r="H570" s="27">
        <f>H572+H573</f>
        <v>11574</v>
      </c>
    </row>
    <row r="571" spans="1:8" ht="24.75" hidden="1">
      <c r="A571" s="54" t="s">
        <v>1148</v>
      </c>
      <c r="B571" s="25" t="s">
        <v>450</v>
      </c>
      <c r="C571" s="25" t="s">
        <v>684</v>
      </c>
      <c r="D571" s="25" t="s">
        <v>14</v>
      </c>
      <c r="E571" s="25" t="s">
        <v>712</v>
      </c>
      <c r="F571" s="28">
        <v>0</v>
      </c>
      <c r="G571" s="23">
        <f t="shared" si="34"/>
        <v>0</v>
      </c>
      <c r="H571" s="28">
        <v>0</v>
      </c>
    </row>
    <row r="572" spans="1:8" ht="24.75" hidden="1">
      <c r="A572" s="26" t="s">
        <v>604</v>
      </c>
      <c r="B572" s="25" t="s">
        <v>450</v>
      </c>
      <c r="C572" s="25" t="s">
        <v>684</v>
      </c>
      <c r="D572" s="25" t="s">
        <v>14</v>
      </c>
      <c r="E572" s="25" t="s">
        <v>712</v>
      </c>
      <c r="F572" s="28"/>
      <c r="G572" s="23"/>
      <c r="H572" s="28"/>
    </row>
    <row r="573" spans="1:8" ht="24">
      <c r="A573" s="48" t="s">
        <v>71</v>
      </c>
      <c r="B573" s="25" t="s">
        <v>450</v>
      </c>
      <c r="C573" s="25" t="s">
        <v>684</v>
      </c>
      <c r="D573" s="25" t="s">
        <v>540</v>
      </c>
      <c r="E573" s="25" t="s">
        <v>246</v>
      </c>
      <c r="F573" s="28">
        <f>432+11142</f>
        <v>11574</v>
      </c>
      <c r="G573" s="23">
        <f>F573-H573</f>
        <v>0</v>
      </c>
      <c r="H573" s="28">
        <f>432+11142</f>
        <v>11574</v>
      </c>
    </row>
    <row r="574" spans="1:8" ht="24.75" hidden="1">
      <c r="A574" s="337" t="s">
        <v>1481</v>
      </c>
      <c r="B574" s="25" t="s">
        <v>450</v>
      </c>
      <c r="C574" s="25" t="s">
        <v>684</v>
      </c>
      <c r="D574" s="25" t="s">
        <v>540</v>
      </c>
      <c r="E574" s="347" t="s">
        <v>1482</v>
      </c>
      <c r="F574" s="28"/>
      <c r="G574" s="23"/>
      <c r="H574" s="28"/>
    </row>
    <row r="575" spans="1:8" ht="72" hidden="1">
      <c r="A575" s="54" t="s">
        <v>1069</v>
      </c>
      <c r="B575" s="25" t="s">
        <v>450</v>
      </c>
      <c r="C575" s="25" t="s">
        <v>684</v>
      </c>
      <c r="D575" s="25"/>
      <c r="E575" s="25"/>
      <c r="F575" s="28"/>
      <c r="G575" s="20">
        <f>F575-H575</f>
        <v>0</v>
      </c>
      <c r="H575" s="28"/>
    </row>
    <row r="576" spans="1:8" ht="15.75" hidden="1">
      <c r="A576" s="26" t="s">
        <v>337</v>
      </c>
      <c r="B576" s="25" t="s">
        <v>450</v>
      </c>
      <c r="C576" s="25" t="s">
        <v>684</v>
      </c>
      <c r="D576" s="25"/>
      <c r="E576" s="25"/>
      <c r="F576" s="27">
        <f>F577+F578</f>
        <v>0</v>
      </c>
      <c r="G576" s="27">
        <f>G577+G578</f>
        <v>0</v>
      </c>
      <c r="H576" s="27">
        <f>H577+H578</f>
        <v>0</v>
      </c>
    </row>
    <row r="577" spans="1:8" ht="24.75" hidden="1">
      <c r="A577" s="26" t="s">
        <v>1071</v>
      </c>
      <c r="B577" s="25" t="s">
        <v>450</v>
      </c>
      <c r="C577" s="25" t="s">
        <v>684</v>
      </c>
      <c r="D577" s="25" t="s">
        <v>34</v>
      </c>
      <c r="E577" s="25" t="s">
        <v>1070</v>
      </c>
      <c r="F577" s="28"/>
      <c r="G577" s="20">
        <f>F577-H577</f>
        <v>0</v>
      </c>
      <c r="H577" s="28"/>
    </row>
    <row r="578" spans="1:8" ht="39" customHeight="1" hidden="1">
      <c r="A578" s="26" t="s">
        <v>1073</v>
      </c>
      <c r="B578" s="25" t="s">
        <v>450</v>
      </c>
      <c r="C578" s="25" t="s">
        <v>684</v>
      </c>
      <c r="D578" s="25" t="s">
        <v>34</v>
      </c>
      <c r="E578" s="25" t="s">
        <v>1072</v>
      </c>
      <c r="F578" s="28"/>
      <c r="G578" s="20">
        <f>F578-H578</f>
        <v>0</v>
      </c>
      <c r="H578" s="28"/>
    </row>
    <row r="579" spans="1:8" ht="15.75">
      <c r="A579" s="33" t="s">
        <v>90</v>
      </c>
      <c r="B579" s="32" t="s">
        <v>480</v>
      </c>
      <c r="C579" s="32"/>
      <c r="D579" s="32"/>
      <c r="E579" s="32"/>
      <c r="F579" s="2">
        <f>F580</f>
        <v>96795.2</v>
      </c>
      <c r="G579" s="2">
        <f>G580</f>
        <v>96795.2</v>
      </c>
      <c r="H579" s="2">
        <f>H580+H585</f>
        <v>0</v>
      </c>
    </row>
    <row r="580" spans="1:8" ht="15">
      <c r="A580" s="61" t="s">
        <v>91</v>
      </c>
      <c r="B580" s="25" t="s">
        <v>480</v>
      </c>
      <c r="C580" s="25" t="s">
        <v>1328</v>
      </c>
      <c r="D580" s="37"/>
      <c r="E580" s="37"/>
      <c r="F580" s="40">
        <f>F581+F586+F590</f>
        <v>96795.2</v>
      </c>
      <c r="G580" s="40">
        <f>G581+G586+G590</f>
        <v>96795.2</v>
      </c>
      <c r="H580" s="40">
        <f>H581+H610</f>
        <v>0</v>
      </c>
    </row>
    <row r="581" spans="1:8" ht="36">
      <c r="A581" s="56" t="s">
        <v>289</v>
      </c>
      <c r="B581" s="25" t="s">
        <v>480</v>
      </c>
      <c r="C581" s="25" t="s">
        <v>1328</v>
      </c>
      <c r="D581" s="25" t="s">
        <v>232</v>
      </c>
      <c r="E581" s="25"/>
      <c r="F581" s="27">
        <f>F582</f>
        <v>5295</v>
      </c>
      <c r="G581" s="27">
        <f>G582</f>
        <v>5295</v>
      </c>
      <c r="H581" s="40">
        <f>H582</f>
        <v>0</v>
      </c>
    </row>
    <row r="582" spans="1:8" ht="36">
      <c r="A582" s="106" t="s">
        <v>482</v>
      </c>
      <c r="B582" s="25" t="s">
        <v>480</v>
      </c>
      <c r="C582" s="25" t="s">
        <v>1328</v>
      </c>
      <c r="D582" s="25" t="s">
        <v>729</v>
      </c>
      <c r="E582" s="25" t="s">
        <v>243</v>
      </c>
      <c r="F582" s="27">
        <f>F585+F584</f>
        <v>5295</v>
      </c>
      <c r="G582" s="27">
        <f aca="true" t="shared" si="35" ref="G582:G609">F582-H582</f>
        <v>5295</v>
      </c>
      <c r="H582" s="158"/>
    </row>
    <row r="583" spans="1:8" ht="24.75" hidden="1">
      <c r="A583" s="106" t="s">
        <v>1378</v>
      </c>
      <c r="B583" s="25" t="s">
        <v>480</v>
      </c>
      <c r="C583" s="25" t="s">
        <v>1328</v>
      </c>
      <c r="D583" s="25" t="s">
        <v>729</v>
      </c>
      <c r="E583" s="25" t="s">
        <v>528</v>
      </c>
      <c r="F583" s="27"/>
      <c r="G583" s="27">
        <f t="shared" si="35"/>
        <v>0</v>
      </c>
      <c r="H583" s="158"/>
    </row>
    <row r="584" spans="1:8" ht="48">
      <c r="A584" s="106" t="s">
        <v>1379</v>
      </c>
      <c r="B584" s="25" t="s">
        <v>480</v>
      </c>
      <c r="C584" s="25" t="s">
        <v>1328</v>
      </c>
      <c r="D584" s="25" t="s">
        <v>729</v>
      </c>
      <c r="E584" s="25" t="s">
        <v>528</v>
      </c>
      <c r="F584" s="28">
        <v>3295</v>
      </c>
      <c r="G584" s="27">
        <f t="shared" si="35"/>
        <v>3295</v>
      </c>
      <c r="H584" s="158"/>
    </row>
    <row r="585" spans="1:8" ht="36">
      <c r="A585" s="54" t="s">
        <v>817</v>
      </c>
      <c r="B585" s="25" t="s">
        <v>480</v>
      </c>
      <c r="C585" s="25" t="s">
        <v>1328</v>
      </c>
      <c r="D585" s="25" t="s">
        <v>729</v>
      </c>
      <c r="E585" s="25" t="s">
        <v>1482</v>
      </c>
      <c r="F585" s="28">
        <v>2000</v>
      </c>
      <c r="G585" s="27">
        <f t="shared" si="35"/>
        <v>2000</v>
      </c>
      <c r="H585" s="28">
        <f>H586</f>
        <v>0</v>
      </c>
    </row>
    <row r="586" spans="1:8" ht="24">
      <c r="A586" s="48" t="s">
        <v>1337</v>
      </c>
      <c r="B586" s="25" t="s">
        <v>480</v>
      </c>
      <c r="C586" s="25" t="s">
        <v>1328</v>
      </c>
      <c r="D586" s="25" t="s">
        <v>1338</v>
      </c>
      <c r="E586" s="25"/>
      <c r="F586" s="27">
        <f>F587</f>
        <v>89501.2</v>
      </c>
      <c r="G586" s="27">
        <f t="shared" si="35"/>
        <v>89501.2</v>
      </c>
      <c r="H586" s="28">
        <f>H587</f>
        <v>0</v>
      </c>
    </row>
    <row r="587" spans="1:8" ht="24">
      <c r="A587" s="26" t="s">
        <v>403</v>
      </c>
      <c r="B587" s="25" t="s">
        <v>480</v>
      </c>
      <c r="C587" s="25" t="s">
        <v>1328</v>
      </c>
      <c r="D587" s="25" t="s">
        <v>1177</v>
      </c>
      <c r="E587" s="25" t="s">
        <v>243</v>
      </c>
      <c r="F587" s="27">
        <f>F588+F589</f>
        <v>89501.2</v>
      </c>
      <c r="G587" s="27">
        <f t="shared" si="35"/>
        <v>89501.2</v>
      </c>
      <c r="H587" s="28">
        <f>H591</f>
        <v>0</v>
      </c>
    </row>
    <row r="588" spans="1:8" ht="24">
      <c r="A588" s="26" t="s">
        <v>1148</v>
      </c>
      <c r="B588" s="25" t="s">
        <v>480</v>
      </c>
      <c r="C588" s="25" t="s">
        <v>1328</v>
      </c>
      <c r="D588" s="25" t="s">
        <v>1177</v>
      </c>
      <c r="E588" s="25" t="s">
        <v>712</v>
      </c>
      <c r="F588" s="28">
        <f>1652+16539+504+1.2+750</f>
        <v>19446.2</v>
      </c>
      <c r="G588" s="27">
        <f t="shared" si="35"/>
        <v>19446.2</v>
      </c>
      <c r="H588" s="158"/>
    </row>
    <row r="589" spans="1:8" ht="24">
      <c r="A589" s="26" t="s">
        <v>1481</v>
      </c>
      <c r="B589" s="25" t="s">
        <v>480</v>
      </c>
      <c r="C589" s="25" t="s">
        <v>1328</v>
      </c>
      <c r="D589" s="25" t="s">
        <v>1177</v>
      </c>
      <c r="E589" s="25" t="s">
        <v>1482</v>
      </c>
      <c r="F589" s="28">
        <f>71832+1000-2777</f>
        <v>70055</v>
      </c>
      <c r="G589" s="27">
        <f t="shared" si="35"/>
        <v>70055</v>
      </c>
      <c r="H589" s="158"/>
    </row>
    <row r="590" spans="1:8" ht="24">
      <c r="A590" s="48" t="s">
        <v>318</v>
      </c>
      <c r="B590" s="25" t="s">
        <v>480</v>
      </c>
      <c r="C590" s="25" t="s">
        <v>1328</v>
      </c>
      <c r="D590" s="25" t="s">
        <v>1178</v>
      </c>
      <c r="E590" s="25"/>
      <c r="F590" s="27">
        <f>F591</f>
        <v>1999</v>
      </c>
      <c r="G590" s="27">
        <f t="shared" si="35"/>
        <v>1999</v>
      </c>
      <c r="H590" s="158"/>
    </row>
    <row r="591" spans="1:8" ht="24">
      <c r="A591" s="26" t="s">
        <v>1148</v>
      </c>
      <c r="B591" s="25" t="s">
        <v>480</v>
      </c>
      <c r="C591" s="25" t="s">
        <v>1328</v>
      </c>
      <c r="D591" s="25" t="s">
        <v>1178</v>
      </c>
      <c r="E591" s="25" t="s">
        <v>712</v>
      </c>
      <c r="F591" s="28">
        <f>1899+50+50</f>
        <v>1999</v>
      </c>
      <c r="G591" s="27">
        <f t="shared" si="35"/>
        <v>1999</v>
      </c>
      <c r="H591" s="158"/>
    </row>
    <row r="592" spans="1:8" ht="15.75">
      <c r="A592" s="145" t="s">
        <v>89</v>
      </c>
      <c r="B592" s="25" t="s">
        <v>455</v>
      </c>
      <c r="C592" s="22"/>
      <c r="D592" s="25"/>
      <c r="E592" s="25"/>
      <c r="F592" s="146">
        <f>F593+F597</f>
        <v>16661</v>
      </c>
      <c r="G592" s="350">
        <f t="shared" si="35"/>
        <v>16661</v>
      </c>
      <c r="H592" s="158"/>
    </row>
    <row r="593" spans="1:8" ht="15">
      <c r="A593" s="336" t="s">
        <v>1232</v>
      </c>
      <c r="B593" s="25" t="s">
        <v>455</v>
      </c>
      <c r="C593" s="25" t="s">
        <v>1328</v>
      </c>
      <c r="D593" s="30"/>
      <c r="E593" s="30"/>
      <c r="F593" s="27">
        <f>F594</f>
        <v>9690</v>
      </c>
      <c r="G593" s="20">
        <f t="shared" si="35"/>
        <v>9690</v>
      </c>
      <c r="H593" s="158"/>
    </row>
    <row r="594" spans="1:8" ht="24">
      <c r="A594" s="48" t="s">
        <v>497</v>
      </c>
      <c r="B594" s="25" t="s">
        <v>455</v>
      </c>
      <c r="C594" s="25" t="s">
        <v>1328</v>
      </c>
      <c r="D594" s="25" t="s">
        <v>518</v>
      </c>
      <c r="E594" s="25"/>
      <c r="F594" s="27">
        <f>F595</f>
        <v>9690</v>
      </c>
      <c r="G594" s="20">
        <f t="shared" si="35"/>
        <v>9690</v>
      </c>
      <c r="H594" s="158"/>
    </row>
    <row r="595" spans="1:8" ht="24">
      <c r="A595" s="26" t="s">
        <v>571</v>
      </c>
      <c r="B595" s="25" t="s">
        <v>455</v>
      </c>
      <c r="C595" s="25" t="s">
        <v>1328</v>
      </c>
      <c r="D595" s="25" t="s">
        <v>316</v>
      </c>
      <c r="E595" s="25" t="s">
        <v>243</v>
      </c>
      <c r="F595" s="27">
        <f>F596</f>
        <v>9690</v>
      </c>
      <c r="G595" s="20">
        <f t="shared" si="35"/>
        <v>9690</v>
      </c>
      <c r="H595" s="158"/>
    </row>
    <row r="596" spans="1:8" ht="24">
      <c r="A596" s="26" t="s">
        <v>598</v>
      </c>
      <c r="B596" s="25" t="s">
        <v>455</v>
      </c>
      <c r="C596" s="25" t="s">
        <v>1328</v>
      </c>
      <c r="D596" s="25" t="s">
        <v>316</v>
      </c>
      <c r="E596" s="25" t="s">
        <v>599</v>
      </c>
      <c r="F596" s="28">
        <v>9690</v>
      </c>
      <c r="G596" s="20">
        <f t="shared" si="35"/>
        <v>9690</v>
      </c>
      <c r="H596" s="158"/>
    </row>
    <row r="597" spans="1:8" ht="24">
      <c r="A597" s="59" t="s">
        <v>1233</v>
      </c>
      <c r="B597" s="25" t="s">
        <v>455</v>
      </c>
      <c r="C597" s="25" t="s">
        <v>611</v>
      </c>
      <c r="D597" s="25"/>
      <c r="E597" s="25"/>
      <c r="F597" s="27">
        <f>F598</f>
        <v>6971</v>
      </c>
      <c r="G597" s="20">
        <f t="shared" si="35"/>
        <v>6971</v>
      </c>
      <c r="H597" s="158"/>
    </row>
    <row r="598" spans="1:8" ht="24">
      <c r="A598" s="55" t="s">
        <v>700</v>
      </c>
      <c r="B598" s="25" t="s">
        <v>455</v>
      </c>
      <c r="C598" s="25" t="s">
        <v>611</v>
      </c>
      <c r="D598" s="25" t="s">
        <v>701</v>
      </c>
      <c r="E598" s="25"/>
      <c r="F598" s="27">
        <f>F599</f>
        <v>6971</v>
      </c>
      <c r="G598" s="20">
        <f t="shared" si="35"/>
        <v>6971</v>
      </c>
      <c r="H598" s="158"/>
    </row>
    <row r="599" spans="1:8" ht="36">
      <c r="A599" s="26" t="s">
        <v>356</v>
      </c>
      <c r="B599" s="25" t="s">
        <v>455</v>
      </c>
      <c r="C599" s="25" t="s">
        <v>611</v>
      </c>
      <c r="D599" s="25" t="s">
        <v>355</v>
      </c>
      <c r="E599" s="25" t="s">
        <v>243</v>
      </c>
      <c r="F599" s="27">
        <f>F600</f>
        <v>6971</v>
      </c>
      <c r="G599" s="20">
        <f t="shared" si="35"/>
        <v>6971</v>
      </c>
      <c r="H599" s="158"/>
    </row>
    <row r="600" spans="1:8" ht="24">
      <c r="A600" s="26" t="s">
        <v>598</v>
      </c>
      <c r="B600" s="25" t="s">
        <v>455</v>
      </c>
      <c r="C600" s="25" t="s">
        <v>611</v>
      </c>
      <c r="D600" s="25" t="s">
        <v>355</v>
      </c>
      <c r="E600" s="25" t="s">
        <v>599</v>
      </c>
      <c r="F600" s="28">
        <v>6971</v>
      </c>
      <c r="G600" s="20">
        <f t="shared" si="35"/>
        <v>6971</v>
      </c>
      <c r="H600" s="158"/>
    </row>
    <row r="601" spans="1:8" ht="24">
      <c r="A601" s="47" t="s">
        <v>1305</v>
      </c>
      <c r="B601" s="25" t="s">
        <v>41</v>
      </c>
      <c r="C601" s="22" t="s">
        <v>446</v>
      </c>
      <c r="D601" s="25"/>
      <c r="E601" s="25"/>
      <c r="F601" s="146">
        <f>F602</f>
        <v>45000</v>
      </c>
      <c r="G601" s="350">
        <f t="shared" si="35"/>
        <v>45000</v>
      </c>
      <c r="H601" s="158"/>
    </row>
    <row r="602" spans="1:8" ht="24">
      <c r="A602" s="48" t="s">
        <v>88</v>
      </c>
      <c r="B602" s="25" t="s">
        <v>41</v>
      </c>
      <c r="C602" s="25" t="s">
        <v>1328</v>
      </c>
      <c r="D602" s="25" t="s">
        <v>1188</v>
      </c>
      <c r="E602" s="25"/>
      <c r="F602" s="27">
        <f>F603</f>
        <v>45000</v>
      </c>
      <c r="G602" s="20">
        <f t="shared" si="35"/>
        <v>45000</v>
      </c>
      <c r="H602" s="158"/>
    </row>
    <row r="603" spans="1:8" ht="24">
      <c r="A603" s="26" t="s">
        <v>737</v>
      </c>
      <c r="B603" s="25" t="s">
        <v>41</v>
      </c>
      <c r="C603" s="25" t="s">
        <v>1328</v>
      </c>
      <c r="D603" s="25" t="s">
        <v>586</v>
      </c>
      <c r="E603" s="25" t="s">
        <v>588</v>
      </c>
      <c r="F603" s="27">
        <f>F604+F605</f>
        <v>45000</v>
      </c>
      <c r="G603" s="20">
        <f t="shared" si="35"/>
        <v>45000</v>
      </c>
      <c r="H603" s="158"/>
    </row>
    <row r="604" spans="1:8" ht="24">
      <c r="A604" s="26" t="s">
        <v>739</v>
      </c>
      <c r="B604" s="25" t="s">
        <v>41</v>
      </c>
      <c r="C604" s="25" t="s">
        <v>1328</v>
      </c>
      <c r="D604" s="25" t="s">
        <v>586</v>
      </c>
      <c r="E604" s="25" t="s">
        <v>588</v>
      </c>
      <c r="F604" s="28">
        <v>15000</v>
      </c>
      <c r="G604" s="20">
        <f t="shared" si="35"/>
        <v>15000</v>
      </c>
      <c r="H604" s="158"/>
    </row>
    <row r="605" spans="1:8" ht="24">
      <c r="A605" s="26" t="s">
        <v>738</v>
      </c>
      <c r="B605" s="25" t="s">
        <v>41</v>
      </c>
      <c r="C605" s="25" t="s">
        <v>1328</v>
      </c>
      <c r="D605" s="25" t="s">
        <v>586</v>
      </c>
      <c r="E605" s="25" t="s">
        <v>588</v>
      </c>
      <c r="F605" s="28">
        <v>30000</v>
      </c>
      <c r="G605" s="20">
        <f t="shared" si="35"/>
        <v>30000</v>
      </c>
      <c r="H605" s="158"/>
    </row>
    <row r="606" spans="1:8" ht="63.75">
      <c r="A606" s="33" t="s">
        <v>152</v>
      </c>
      <c r="B606" s="32" t="s">
        <v>65</v>
      </c>
      <c r="C606" s="32"/>
      <c r="D606" s="32"/>
      <c r="E606" s="32"/>
      <c r="F606" s="146">
        <f>F607</f>
        <v>119812</v>
      </c>
      <c r="G606" s="350">
        <f t="shared" si="35"/>
        <v>119812</v>
      </c>
      <c r="H606" s="158"/>
    </row>
    <row r="607" spans="1:8" ht="24">
      <c r="A607" s="61" t="s">
        <v>153</v>
      </c>
      <c r="B607" s="37" t="s">
        <v>65</v>
      </c>
      <c r="C607" s="37" t="s">
        <v>453</v>
      </c>
      <c r="D607" s="37"/>
      <c r="E607" s="37"/>
      <c r="F607" s="27">
        <f>F608</f>
        <v>119812</v>
      </c>
      <c r="G607" s="20">
        <f t="shared" si="35"/>
        <v>119812</v>
      </c>
      <c r="H607" s="158"/>
    </row>
    <row r="608" spans="1:8" ht="48">
      <c r="A608" s="92" t="s">
        <v>27</v>
      </c>
      <c r="B608" s="37" t="s">
        <v>65</v>
      </c>
      <c r="C608" s="37" t="s">
        <v>453</v>
      </c>
      <c r="D608" s="37" t="s">
        <v>28</v>
      </c>
      <c r="E608" s="37"/>
      <c r="F608" s="27">
        <f>F609</f>
        <v>119812</v>
      </c>
      <c r="G608" s="20">
        <f t="shared" si="35"/>
        <v>119812</v>
      </c>
      <c r="H608" s="158"/>
    </row>
    <row r="609" spans="1:8" ht="24">
      <c r="A609" s="54" t="s">
        <v>768</v>
      </c>
      <c r="B609" s="37" t="s">
        <v>65</v>
      </c>
      <c r="C609" s="37" t="s">
        <v>453</v>
      </c>
      <c r="D609" s="37" t="s">
        <v>28</v>
      </c>
      <c r="E609" s="348" t="s">
        <v>99</v>
      </c>
      <c r="F609" s="28">
        <v>119812</v>
      </c>
      <c r="G609" s="20">
        <f t="shared" si="35"/>
        <v>119812</v>
      </c>
      <c r="H609" s="158"/>
    </row>
    <row r="610" spans="1:8" ht="28.5" customHeight="1">
      <c r="A610" s="458" t="s">
        <v>871</v>
      </c>
      <c r="B610" s="459"/>
      <c r="C610" s="459"/>
      <c r="D610" s="459"/>
      <c r="E610" s="459"/>
      <c r="F610" s="459"/>
      <c r="G610" s="459"/>
      <c r="H610" s="460"/>
    </row>
    <row r="611" spans="1:8" ht="15.75" hidden="1">
      <c r="A611" s="54"/>
      <c r="B611" s="37"/>
      <c r="C611" s="37"/>
      <c r="D611" s="37"/>
      <c r="E611" s="37"/>
      <c r="F611" s="28"/>
      <c r="G611" s="20"/>
      <c r="H611" s="28"/>
    </row>
    <row r="612" spans="1:8" ht="15">
      <c r="A612" s="228"/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50.25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8" customHeight="1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  <row r="822" spans="7:8" ht="15.75">
      <c r="G822" s="17"/>
      <c r="H822" s="17"/>
    </row>
    <row r="823" spans="7:8" ht="15.75">
      <c r="G823" s="17"/>
      <c r="H823" s="17"/>
    </row>
    <row r="824" spans="7:8" ht="15.75">
      <c r="G824" s="17"/>
      <c r="H824" s="17"/>
    </row>
    <row r="825" spans="7:8" ht="15.75">
      <c r="G825" s="17"/>
      <c r="H825" s="17"/>
    </row>
    <row r="826" spans="7:8" ht="15.75">
      <c r="G826" s="17"/>
      <c r="H826" s="17"/>
    </row>
    <row r="827" spans="7:8" ht="15.75">
      <c r="G827" s="17"/>
      <c r="H827" s="17"/>
    </row>
    <row r="828" spans="7:8" ht="15.75">
      <c r="G828" s="17"/>
      <c r="H828" s="17"/>
    </row>
    <row r="829" spans="7:8" ht="15.75">
      <c r="G829" s="17"/>
      <c r="H829" s="17"/>
    </row>
    <row r="830" spans="7:8" ht="15.75">
      <c r="G830" s="17"/>
      <c r="H830" s="17"/>
    </row>
  </sheetData>
  <sheetProtection selectLockedCells="1" selectUnlockedCells="1"/>
  <mergeCells count="12">
    <mergeCell ref="G6:H6"/>
    <mergeCell ref="G3:H3"/>
    <mergeCell ref="A610:H610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tabSelected="1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776</v>
      </c>
    </row>
    <row r="6" ht="12.75" hidden="1">
      <c r="C6" s="133" t="s">
        <v>1461</v>
      </c>
    </row>
    <row r="7" ht="12.75" hidden="1">
      <c r="C7" s="159" t="s">
        <v>1470</v>
      </c>
    </row>
    <row r="8" ht="12" customHeight="1">
      <c r="C8" s="159"/>
    </row>
    <row r="9" spans="2:3" ht="12.75">
      <c r="B9" s="476" t="s">
        <v>774</v>
      </c>
      <c r="C9" s="476"/>
    </row>
    <row r="10" spans="2:3" ht="12.75">
      <c r="B10" s="476" t="s">
        <v>775</v>
      </c>
      <c r="C10" s="476"/>
    </row>
    <row r="11" spans="2:3" ht="12.75">
      <c r="B11" s="477" t="s">
        <v>114</v>
      </c>
      <c r="C11" s="477"/>
    </row>
    <row r="12" ht="12.75">
      <c r="C12" s="159"/>
    </row>
    <row r="13" spans="2:3" ht="12.75">
      <c r="B13" s="476" t="s">
        <v>774</v>
      </c>
      <c r="C13" s="476"/>
    </row>
    <row r="14" spans="2:3" ht="12.75">
      <c r="B14" s="476" t="s">
        <v>775</v>
      </c>
      <c r="C14" s="476"/>
    </row>
    <row r="15" spans="2:3" ht="12.75">
      <c r="B15" s="477" t="s">
        <v>1204</v>
      </c>
      <c r="C15" s="477"/>
    </row>
    <row r="16" spans="1:2" ht="12.75">
      <c r="A16" s="3"/>
      <c r="B16" s="7"/>
    </row>
    <row r="17" spans="1:3" ht="15.75">
      <c r="A17" s="478" t="s">
        <v>1120</v>
      </c>
      <c r="B17" s="478"/>
      <c r="C17" s="478"/>
    </row>
    <row r="18" spans="1:3" ht="15.75">
      <c r="A18" s="478" t="s">
        <v>1422</v>
      </c>
      <c r="B18" s="478"/>
      <c r="C18" s="478"/>
    </row>
    <row r="19" spans="1:3" ht="13.5" thickBot="1">
      <c r="A19" s="63"/>
      <c r="C19" s="196" t="s">
        <v>1462</v>
      </c>
    </row>
    <row r="20" spans="1:3" ht="51.75" thickBot="1">
      <c r="A20" s="240" t="s">
        <v>245</v>
      </c>
      <c r="B20" s="241" t="s">
        <v>1390</v>
      </c>
      <c r="C20" s="242" t="s">
        <v>1466</v>
      </c>
    </row>
    <row r="21" spans="1:5" ht="18" customHeight="1">
      <c r="A21" s="479" t="s">
        <v>83</v>
      </c>
      <c r="B21" s="480"/>
      <c r="C21" s="198">
        <f>'Приложение 2'!C206-'Приложение 3'!F24</f>
        <v>-358066.4000000004</v>
      </c>
      <c r="D21" s="104"/>
      <c r="E21" s="104"/>
    </row>
    <row r="22" spans="1:3" ht="18" customHeight="1">
      <c r="A22" s="481" t="s">
        <v>476</v>
      </c>
      <c r="B22" s="482"/>
      <c r="C22" s="197">
        <f>(-C21-C34-C43)/('Приложение 2'!C17)*100</f>
        <v>7.490403361305289</v>
      </c>
    </row>
    <row r="23" spans="1:3" ht="18" customHeight="1">
      <c r="A23" s="483" t="s">
        <v>477</v>
      </c>
      <c r="B23" s="484"/>
      <c r="C23" s="161">
        <f>C24+C29+C34+C41+C48</f>
        <v>358066.4000000004</v>
      </c>
    </row>
    <row r="24" spans="1:3" ht="27" customHeight="1">
      <c r="A24" s="243" t="s">
        <v>562</v>
      </c>
      <c r="B24" s="244" t="s">
        <v>1304</v>
      </c>
      <c r="C24" s="162">
        <f>C25-C27</f>
        <v>170000</v>
      </c>
    </row>
    <row r="25" spans="1:3" ht="27.75" customHeight="1">
      <c r="A25" s="245" t="s">
        <v>335</v>
      </c>
      <c r="B25" s="246" t="s">
        <v>42</v>
      </c>
      <c r="C25" s="101">
        <f>C26</f>
        <v>230000</v>
      </c>
    </row>
    <row r="26" spans="1:3" ht="25.5">
      <c r="A26" s="245" t="s">
        <v>336</v>
      </c>
      <c r="B26" s="247" t="s">
        <v>23</v>
      </c>
      <c r="C26" s="100">
        <v>230000</v>
      </c>
    </row>
    <row r="27" spans="1:3" ht="25.5">
      <c r="A27" s="245" t="s">
        <v>1301</v>
      </c>
      <c r="B27" s="247" t="s">
        <v>1302</v>
      </c>
      <c r="C27" s="162">
        <f>C28</f>
        <v>60000</v>
      </c>
    </row>
    <row r="28" spans="1:3" ht="25.5">
      <c r="A28" s="245" t="s">
        <v>1303</v>
      </c>
      <c r="B28" s="248" t="s">
        <v>931</v>
      </c>
      <c r="C28" s="163">
        <f>30000+10000+20000</f>
        <v>60000</v>
      </c>
    </row>
    <row r="29" spans="1:3" s="132" customFormat="1" ht="25.5" hidden="1">
      <c r="A29" s="249" t="s">
        <v>932</v>
      </c>
      <c r="B29" s="250" t="s">
        <v>1317</v>
      </c>
      <c r="C29" s="162">
        <f>SUM(C30-C32)</f>
        <v>0</v>
      </c>
    </row>
    <row r="30" spans="1:3" ht="25.5" hidden="1">
      <c r="A30" s="245" t="s">
        <v>933</v>
      </c>
      <c r="B30" s="251" t="s">
        <v>1318</v>
      </c>
      <c r="C30" s="162">
        <f>C31</f>
        <v>0</v>
      </c>
    </row>
    <row r="31" spans="1:3" ht="38.25" hidden="1">
      <c r="A31" s="245" t="s">
        <v>251</v>
      </c>
      <c r="B31" s="252" t="s">
        <v>1319</v>
      </c>
      <c r="C31" s="163"/>
    </row>
    <row r="32" spans="1:3" ht="38.25" hidden="1">
      <c r="A32" s="245" t="s">
        <v>575</v>
      </c>
      <c r="B32" s="253" t="s">
        <v>1256</v>
      </c>
      <c r="C32" s="162">
        <f>C33</f>
        <v>0</v>
      </c>
    </row>
    <row r="33" spans="1:3" ht="38.25" hidden="1">
      <c r="A33" s="245" t="s">
        <v>619</v>
      </c>
      <c r="B33" s="247" t="s">
        <v>620</v>
      </c>
      <c r="C33" s="163"/>
    </row>
    <row r="34" spans="1:3" s="132" customFormat="1" ht="25.5">
      <c r="A34" s="249" t="s">
        <v>1156</v>
      </c>
      <c r="B34" s="244" t="s">
        <v>827</v>
      </c>
      <c r="C34" s="164">
        <f>C38-C35</f>
        <v>188066.40000000037</v>
      </c>
    </row>
    <row r="35" spans="1:3" ht="15.75">
      <c r="A35" s="254" t="s">
        <v>828</v>
      </c>
      <c r="B35" s="251" t="s">
        <v>917</v>
      </c>
      <c r="C35" s="164">
        <f>C36</f>
        <v>3652567</v>
      </c>
    </row>
    <row r="36" spans="1:3" ht="15.75">
      <c r="A36" s="254" t="s">
        <v>864</v>
      </c>
      <c r="B36" s="252" t="s">
        <v>913</v>
      </c>
      <c r="C36" s="164">
        <f>C37</f>
        <v>3652567</v>
      </c>
    </row>
    <row r="37" spans="1:3" ht="27" customHeight="1">
      <c r="A37" s="254" t="s">
        <v>865</v>
      </c>
      <c r="B37" s="252" t="s">
        <v>866</v>
      </c>
      <c r="C37" s="165">
        <f>'Приложение 2'!C206+'Приложение 4'!C25+'Приложение 4'!C43+'Приложение 4'!C49</f>
        <v>3652567</v>
      </c>
    </row>
    <row r="38" spans="1:3" ht="19.5" customHeight="1">
      <c r="A38" s="255" t="s">
        <v>867</v>
      </c>
      <c r="B38" s="251" t="s">
        <v>914</v>
      </c>
      <c r="C38" s="164">
        <f>C39</f>
        <v>3840633.4000000004</v>
      </c>
    </row>
    <row r="39" spans="1:3" ht="15.75">
      <c r="A39" s="255" t="s">
        <v>138</v>
      </c>
      <c r="B39" s="252" t="s">
        <v>914</v>
      </c>
      <c r="C39" s="164">
        <f>C40</f>
        <v>3840633.4000000004</v>
      </c>
    </row>
    <row r="40" spans="1:3" ht="25.5">
      <c r="A40" s="255" t="s">
        <v>139</v>
      </c>
      <c r="B40" s="252" t="s">
        <v>140</v>
      </c>
      <c r="C40" s="51">
        <f>'Приложение 3'!F24+'Приложение 4'!C27-'Приложение 4'!C45+'Приложение 4'!C51</f>
        <v>3840633.4000000004</v>
      </c>
    </row>
    <row r="41" spans="1:3" ht="25.5" hidden="1">
      <c r="A41" s="256" t="s">
        <v>872</v>
      </c>
      <c r="B41" s="250" t="s">
        <v>194</v>
      </c>
      <c r="C41" s="162">
        <f>C42+C45+C48+C53</f>
        <v>0</v>
      </c>
    </row>
    <row r="42" spans="1:3" ht="25.5" hidden="1">
      <c r="A42" s="256" t="s">
        <v>466</v>
      </c>
      <c r="B42" s="250" t="s">
        <v>467</v>
      </c>
      <c r="C42" s="162">
        <f>C43</f>
        <v>0</v>
      </c>
    </row>
    <row r="43" spans="1:3" ht="38.25" hidden="1">
      <c r="A43" s="255" t="s">
        <v>831</v>
      </c>
      <c r="B43" s="251" t="s">
        <v>833</v>
      </c>
      <c r="C43" s="162">
        <f>C44</f>
        <v>0</v>
      </c>
    </row>
    <row r="44" spans="1:3" ht="25.5" hidden="1">
      <c r="A44" s="255" t="s">
        <v>832</v>
      </c>
      <c r="B44" s="257" t="s">
        <v>834</v>
      </c>
      <c r="C44" s="163">
        <v>0</v>
      </c>
    </row>
    <row r="45" spans="1:3" ht="25.5" hidden="1">
      <c r="A45" s="256" t="s">
        <v>73</v>
      </c>
      <c r="B45" s="250" t="s">
        <v>861</v>
      </c>
      <c r="C45" s="162">
        <f>C46</f>
        <v>0</v>
      </c>
    </row>
    <row r="46" spans="1:5" ht="76.5" hidden="1">
      <c r="A46" s="254" t="s">
        <v>862</v>
      </c>
      <c r="B46" s="251" t="s">
        <v>868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863</v>
      </c>
      <c r="B47" s="252" t="s">
        <v>458</v>
      </c>
      <c r="C47" s="163">
        <v>0</v>
      </c>
    </row>
    <row r="48" spans="1:3" s="132" customFormat="1" ht="25.5" hidden="1">
      <c r="A48" s="243" t="s">
        <v>1329</v>
      </c>
      <c r="B48" s="258" t="s">
        <v>1330</v>
      </c>
      <c r="C48" s="166">
        <f>C49-C51</f>
        <v>0</v>
      </c>
    </row>
    <row r="49" spans="1:3" ht="25.5" hidden="1">
      <c r="A49" s="254" t="s">
        <v>1331</v>
      </c>
      <c r="B49" s="259" t="s">
        <v>459</v>
      </c>
      <c r="C49" s="167">
        <f>C50</f>
        <v>0</v>
      </c>
    </row>
    <row r="50" spans="1:3" ht="38.25" hidden="1">
      <c r="A50" s="254" t="s">
        <v>1332</v>
      </c>
      <c r="B50" s="260" t="s">
        <v>460</v>
      </c>
      <c r="C50" s="168">
        <v>0</v>
      </c>
    </row>
    <row r="51" spans="1:3" ht="25.5" hidden="1">
      <c r="A51" s="254" t="s">
        <v>1333</v>
      </c>
      <c r="B51" s="259" t="s">
        <v>461</v>
      </c>
      <c r="C51" s="167">
        <f>C52</f>
        <v>0</v>
      </c>
    </row>
    <row r="52" spans="1:3" ht="25.5" hidden="1">
      <c r="A52" s="254" t="s">
        <v>1334</v>
      </c>
      <c r="B52" s="260" t="s">
        <v>462</v>
      </c>
      <c r="C52" s="168">
        <v>0</v>
      </c>
    </row>
    <row r="53" spans="1:3" ht="25.5" hidden="1">
      <c r="A53" s="243" t="s">
        <v>1078</v>
      </c>
      <c r="B53" s="261" t="s">
        <v>1079</v>
      </c>
      <c r="C53" s="134">
        <f>C54-C56</f>
        <v>0</v>
      </c>
    </row>
    <row r="54" spans="1:3" ht="25.5" hidden="1">
      <c r="A54" s="254" t="s">
        <v>1080</v>
      </c>
      <c r="B54" s="251" t="s">
        <v>1394</v>
      </c>
      <c r="C54" s="134">
        <f>C55</f>
        <v>0</v>
      </c>
    </row>
    <row r="55" spans="1:3" ht="25.5" hidden="1">
      <c r="A55" s="254" t="s">
        <v>1395</v>
      </c>
      <c r="B55" s="252" t="s">
        <v>829</v>
      </c>
      <c r="C55" s="134"/>
    </row>
    <row r="56" spans="1:3" ht="25.5" hidden="1">
      <c r="A56" s="254" t="s">
        <v>435</v>
      </c>
      <c r="B56" s="251" t="s">
        <v>248</v>
      </c>
      <c r="C56" s="134">
        <f>C57</f>
        <v>0</v>
      </c>
    </row>
    <row r="57" spans="1:3" ht="38.25" hidden="1">
      <c r="A57" s="254" t="s">
        <v>249</v>
      </c>
      <c r="B57" s="252" t="s">
        <v>250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94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116</v>
      </c>
    </row>
    <row r="6" ht="15">
      <c r="B6" s="11" t="s">
        <v>1461</v>
      </c>
    </row>
    <row r="7" ht="15">
      <c r="B7" s="1" t="s">
        <v>112</v>
      </c>
    </row>
    <row r="8" ht="15">
      <c r="B8" s="1"/>
    </row>
    <row r="9" ht="15">
      <c r="B9" s="11" t="s">
        <v>609</v>
      </c>
    </row>
    <row r="10" ht="16.5" customHeight="1">
      <c r="B10" s="11" t="s">
        <v>1461</v>
      </c>
    </row>
    <row r="11" ht="13.5" customHeight="1">
      <c r="B11" s="1" t="s">
        <v>1205</v>
      </c>
    </row>
    <row r="12" spans="1:7" ht="15" customHeight="1">
      <c r="A12" s="486" t="s">
        <v>244</v>
      </c>
      <c r="B12" s="486"/>
      <c r="C12" s="486"/>
      <c r="D12" s="486"/>
      <c r="E12" s="486"/>
      <c r="F12" s="486"/>
      <c r="G12" s="486"/>
    </row>
    <row r="13" spans="1:7" ht="15.75">
      <c r="A13" s="485" t="s">
        <v>1421</v>
      </c>
      <c r="B13" s="485"/>
      <c r="C13" s="485"/>
      <c r="D13" s="485"/>
      <c r="E13" s="485"/>
      <c r="F13" s="485"/>
      <c r="G13" s="48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1462</v>
      </c>
    </row>
    <row r="15" spans="1:7" s="15" customFormat="1" ht="42.75" customHeight="1" thickBot="1">
      <c r="A15" s="69" t="s">
        <v>1130</v>
      </c>
      <c r="B15" s="70" t="s">
        <v>245</v>
      </c>
      <c r="C15" s="70" t="s">
        <v>1324</v>
      </c>
      <c r="D15" s="70" t="s">
        <v>1325</v>
      </c>
      <c r="E15" s="70" t="s">
        <v>1326</v>
      </c>
      <c r="F15" s="70" t="s">
        <v>1327</v>
      </c>
      <c r="G15" s="64" t="s">
        <v>1466</v>
      </c>
    </row>
    <row r="16" spans="1:18" ht="20.25" customHeight="1">
      <c r="A16" s="71" t="s">
        <v>69</v>
      </c>
      <c r="B16" s="72"/>
      <c r="C16" s="72"/>
      <c r="D16" s="72"/>
      <c r="E16" s="72"/>
      <c r="F16" s="72"/>
      <c r="G16" s="73">
        <f>G17+G127+G199+G279+G648+G666+G715+G732+G737+G757+G752+G696</f>
        <v>3780633.4</v>
      </c>
      <c r="H16" s="93">
        <v>3464482</v>
      </c>
      <c r="I16" s="103">
        <f>H16-G16</f>
        <v>-316151.3999999999</v>
      </c>
      <c r="K16" s="143">
        <v>3691286.4</v>
      </c>
      <c r="L16" s="143">
        <f>G16-K16</f>
        <v>89347</v>
      </c>
      <c r="Q16" s="143"/>
      <c r="R16" s="103"/>
    </row>
    <row r="17" spans="1:8" ht="16.5" customHeight="1">
      <c r="A17" s="74" t="s">
        <v>493</v>
      </c>
      <c r="B17" s="75" t="s">
        <v>247</v>
      </c>
      <c r="C17" s="75"/>
      <c r="D17" s="75"/>
      <c r="E17" s="75"/>
      <c r="F17" s="75"/>
      <c r="G17" s="76">
        <f>G18+G24+G114</f>
        <v>1247836.5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685</v>
      </c>
      <c r="B24" s="78" t="s">
        <v>247</v>
      </c>
      <c r="C24" s="25" t="s">
        <v>451</v>
      </c>
      <c r="D24" s="58"/>
      <c r="E24" s="58"/>
      <c r="F24" s="58"/>
      <c r="G24" s="28">
        <f>G25+G37+G75+G78+G88+G72</f>
        <v>1233262.5</v>
      </c>
    </row>
    <row r="25" spans="1:7" ht="15">
      <c r="A25" s="47" t="s">
        <v>686</v>
      </c>
      <c r="B25" s="78" t="s">
        <v>247</v>
      </c>
      <c r="C25" s="25" t="s">
        <v>451</v>
      </c>
      <c r="D25" s="25" t="s">
        <v>1328</v>
      </c>
      <c r="E25" s="58"/>
      <c r="F25" s="58"/>
      <c r="G25" s="28">
        <f>G33+G26</f>
        <v>359272.3</v>
      </c>
    </row>
    <row r="26" spans="1:7" ht="24">
      <c r="A26" s="49" t="s">
        <v>1320</v>
      </c>
      <c r="B26" s="78" t="s">
        <v>247</v>
      </c>
      <c r="C26" s="25" t="s">
        <v>451</v>
      </c>
      <c r="D26" s="25" t="s">
        <v>1328</v>
      </c>
      <c r="E26" s="58" t="s">
        <v>232</v>
      </c>
      <c r="F26" s="58"/>
      <c r="G26" s="28">
        <f>G27</f>
        <v>5651</v>
      </c>
    </row>
    <row r="27" spans="1:7" ht="30.75" customHeight="1">
      <c r="A27" s="39" t="s">
        <v>1314</v>
      </c>
      <c r="B27" s="78" t="s">
        <v>247</v>
      </c>
      <c r="C27" s="25" t="s">
        <v>451</v>
      </c>
      <c r="D27" s="25" t="s">
        <v>1328</v>
      </c>
      <c r="E27" s="58" t="s">
        <v>729</v>
      </c>
      <c r="F27" s="58"/>
      <c r="G27" s="28">
        <f>G30+G31+G32</f>
        <v>5651</v>
      </c>
    </row>
    <row r="28" spans="1:7" ht="27.75" customHeight="1" hidden="1">
      <c r="A28" s="39" t="s">
        <v>578</v>
      </c>
      <c r="B28" s="78" t="s">
        <v>247</v>
      </c>
      <c r="C28" s="25" t="s">
        <v>451</v>
      </c>
      <c r="D28" s="25" t="s">
        <v>1328</v>
      </c>
      <c r="E28" s="58" t="s">
        <v>729</v>
      </c>
      <c r="F28" s="58" t="s">
        <v>528</v>
      </c>
      <c r="G28" s="28"/>
    </row>
    <row r="29" spans="1:7" ht="18.75" customHeight="1">
      <c r="A29" s="54" t="s">
        <v>198</v>
      </c>
      <c r="B29" s="78" t="s">
        <v>247</v>
      </c>
      <c r="C29" s="25" t="s">
        <v>451</v>
      </c>
      <c r="D29" s="25" t="s">
        <v>1328</v>
      </c>
      <c r="E29" s="58" t="s">
        <v>729</v>
      </c>
      <c r="F29" s="58" t="s">
        <v>1482</v>
      </c>
      <c r="G29" s="28">
        <f>G30+G31+G32</f>
        <v>5651</v>
      </c>
    </row>
    <row r="30" spans="1:7" ht="31.5" customHeight="1">
      <c r="A30" s="54" t="s">
        <v>1313</v>
      </c>
      <c r="B30" s="78" t="s">
        <v>247</v>
      </c>
      <c r="C30" s="25" t="s">
        <v>451</v>
      </c>
      <c r="D30" s="25" t="s">
        <v>1328</v>
      </c>
      <c r="E30" s="58" t="s">
        <v>729</v>
      </c>
      <c r="F30" s="58" t="s">
        <v>1482</v>
      </c>
      <c r="G30" s="28">
        <v>3651</v>
      </c>
    </row>
    <row r="31" spans="1:7" ht="36">
      <c r="A31" s="54" t="s">
        <v>9</v>
      </c>
      <c r="B31" s="78" t="s">
        <v>247</v>
      </c>
      <c r="C31" s="25" t="s">
        <v>451</v>
      </c>
      <c r="D31" s="25" t="s">
        <v>1328</v>
      </c>
      <c r="E31" s="58" t="s">
        <v>729</v>
      </c>
      <c r="F31" s="58" t="s">
        <v>1482</v>
      </c>
      <c r="G31" s="28">
        <v>1000</v>
      </c>
    </row>
    <row r="32" spans="1:7" ht="36">
      <c r="A32" s="54" t="s">
        <v>408</v>
      </c>
      <c r="B32" s="78" t="s">
        <v>247</v>
      </c>
      <c r="C32" s="25" t="s">
        <v>451</v>
      </c>
      <c r="D32" s="25" t="s">
        <v>1328</v>
      </c>
      <c r="E32" s="58" t="s">
        <v>729</v>
      </c>
      <c r="F32" s="58" t="s">
        <v>1482</v>
      </c>
      <c r="G32" s="28">
        <v>1000</v>
      </c>
    </row>
    <row r="33" spans="1:7" ht="24">
      <c r="A33" s="48" t="s">
        <v>1040</v>
      </c>
      <c r="B33" s="78" t="s">
        <v>247</v>
      </c>
      <c r="C33" s="25" t="s">
        <v>451</v>
      </c>
      <c r="D33" s="25" t="s">
        <v>1328</v>
      </c>
      <c r="E33" s="25" t="s">
        <v>238</v>
      </c>
      <c r="F33" s="58"/>
      <c r="G33" s="28">
        <f>G34</f>
        <v>353621.3</v>
      </c>
    </row>
    <row r="34" spans="1:7" ht="24">
      <c r="A34" s="26" t="s">
        <v>403</v>
      </c>
      <c r="B34" s="78" t="s">
        <v>247</v>
      </c>
      <c r="C34" s="25" t="s">
        <v>451</v>
      </c>
      <c r="D34" s="25" t="s">
        <v>1328</v>
      </c>
      <c r="E34" s="25" t="s">
        <v>1479</v>
      </c>
      <c r="F34" s="25" t="s">
        <v>243</v>
      </c>
      <c r="G34" s="28">
        <f>G35+G36</f>
        <v>353621.3</v>
      </c>
    </row>
    <row r="35" spans="1:7" ht="24">
      <c r="A35" s="26" t="s">
        <v>1148</v>
      </c>
      <c r="B35" s="78" t="s">
        <v>247</v>
      </c>
      <c r="C35" s="25" t="s">
        <v>451</v>
      </c>
      <c r="D35" s="25" t="s">
        <v>1328</v>
      </c>
      <c r="E35" s="25" t="s">
        <v>1479</v>
      </c>
      <c r="F35" s="25" t="s">
        <v>712</v>
      </c>
      <c r="G35" s="28">
        <f>26255.4-112.3+3500</f>
        <v>29643.100000000002</v>
      </c>
    </row>
    <row r="36" spans="1:7" ht="24">
      <c r="A36" s="26" t="s">
        <v>1481</v>
      </c>
      <c r="B36" s="78" t="s">
        <v>247</v>
      </c>
      <c r="C36" s="25" t="s">
        <v>451</v>
      </c>
      <c r="D36" s="25" t="s">
        <v>1328</v>
      </c>
      <c r="E36" s="25" t="s">
        <v>1479</v>
      </c>
      <c r="F36" s="25" t="s">
        <v>1482</v>
      </c>
      <c r="G36" s="28">
        <f>321939.8+2457.1-0.1-418.6</f>
        <v>323978.2</v>
      </c>
    </row>
    <row r="37" spans="1:7" ht="15">
      <c r="A37" s="47" t="s">
        <v>1041</v>
      </c>
      <c r="B37" s="78" t="s">
        <v>247</v>
      </c>
      <c r="C37" s="25" t="s">
        <v>451</v>
      </c>
      <c r="D37" s="25" t="s">
        <v>611</v>
      </c>
      <c r="E37" s="25"/>
      <c r="F37" s="25"/>
      <c r="G37" s="28">
        <f>G38+G42+G52+G56+G59+G49</f>
        <v>762640.5000000001</v>
      </c>
    </row>
    <row r="38" spans="1:7" ht="24">
      <c r="A38" s="55" t="s">
        <v>289</v>
      </c>
      <c r="B38" s="78" t="s">
        <v>247</v>
      </c>
      <c r="C38" s="25" t="s">
        <v>451</v>
      </c>
      <c r="D38" s="25" t="s">
        <v>611</v>
      </c>
      <c r="E38" s="25" t="s">
        <v>729</v>
      </c>
      <c r="F38" s="25"/>
      <c r="G38" s="28">
        <f>G39</f>
        <v>600</v>
      </c>
    </row>
    <row r="39" spans="1:7" ht="24">
      <c r="A39" s="39" t="s">
        <v>144</v>
      </c>
      <c r="B39" s="78" t="s">
        <v>247</v>
      </c>
      <c r="C39" s="25" t="s">
        <v>451</v>
      </c>
      <c r="D39" s="25" t="s">
        <v>611</v>
      </c>
      <c r="E39" s="25" t="s">
        <v>729</v>
      </c>
      <c r="F39" s="25" t="s">
        <v>243</v>
      </c>
      <c r="G39" s="28">
        <f>G40+G41</f>
        <v>600</v>
      </c>
    </row>
    <row r="40" spans="1:7" ht="39.75" customHeight="1">
      <c r="A40" s="39" t="s">
        <v>1434</v>
      </c>
      <c r="B40" s="78" t="s">
        <v>247</v>
      </c>
      <c r="C40" s="25" t="s">
        <v>451</v>
      </c>
      <c r="D40" s="25" t="s">
        <v>611</v>
      </c>
      <c r="E40" s="25" t="s">
        <v>729</v>
      </c>
      <c r="F40" s="25" t="s">
        <v>528</v>
      </c>
      <c r="G40" s="28">
        <v>100</v>
      </c>
    </row>
    <row r="41" spans="1:7" ht="36">
      <c r="A41" s="54" t="s">
        <v>1405</v>
      </c>
      <c r="B41" s="78" t="s">
        <v>247</v>
      </c>
      <c r="C41" s="25" t="s">
        <v>451</v>
      </c>
      <c r="D41" s="25" t="s">
        <v>611</v>
      </c>
      <c r="E41" s="25" t="s">
        <v>729</v>
      </c>
      <c r="F41" s="25" t="s">
        <v>1482</v>
      </c>
      <c r="G41" s="28">
        <v>500</v>
      </c>
    </row>
    <row r="42" spans="1:7" ht="24">
      <c r="A42" s="48" t="s">
        <v>1037</v>
      </c>
      <c r="B42" s="78" t="s">
        <v>247</v>
      </c>
      <c r="C42" s="25" t="s">
        <v>451</v>
      </c>
      <c r="D42" s="25" t="s">
        <v>611</v>
      </c>
      <c r="E42" s="25" t="s">
        <v>239</v>
      </c>
      <c r="F42" s="25"/>
      <c r="G42" s="28">
        <f>SUM(G43+G44+G46)</f>
        <v>617792.1</v>
      </c>
    </row>
    <row r="43" spans="1:7" ht="24.75" hidden="1">
      <c r="A43" s="54" t="s">
        <v>1128</v>
      </c>
      <c r="B43" s="78" t="s">
        <v>247</v>
      </c>
      <c r="C43" s="25" t="s">
        <v>451</v>
      </c>
      <c r="D43" s="25" t="s">
        <v>611</v>
      </c>
      <c r="E43" s="25" t="s">
        <v>239</v>
      </c>
      <c r="F43" s="25" t="s">
        <v>702</v>
      </c>
      <c r="G43" s="28"/>
    </row>
    <row r="44" spans="1:7" ht="24.75" hidden="1">
      <c r="A44" s="54" t="s">
        <v>210</v>
      </c>
      <c r="B44" s="78" t="s">
        <v>247</v>
      </c>
      <c r="C44" s="25" t="s">
        <v>451</v>
      </c>
      <c r="D44" s="25" t="s">
        <v>611</v>
      </c>
      <c r="E44" s="25" t="s">
        <v>209</v>
      </c>
      <c r="F44" s="25"/>
      <c r="G44" s="28">
        <f>G45</f>
        <v>0</v>
      </c>
    </row>
    <row r="45" spans="1:7" ht="24.75" hidden="1">
      <c r="A45" s="26" t="s">
        <v>1481</v>
      </c>
      <c r="B45" s="78" t="s">
        <v>247</v>
      </c>
      <c r="C45" s="25" t="s">
        <v>451</v>
      </c>
      <c r="D45" s="25" t="s">
        <v>611</v>
      </c>
      <c r="E45" s="25" t="s">
        <v>209</v>
      </c>
      <c r="F45" s="25" t="s">
        <v>1482</v>
      </c>
      <c r="G45" s="28">
        <f>73-73</f>
        <v>0</v>
      </c>
    </row>
    <row r="46" spans="1:7" ht="24">
      <c r="A46" s="26" t="s">
        <v>403</v>
      </c>
      <c r="B46" s="78" t="s">
        <v>247</v>
      </c>
      <c r="C46" s="25" t="s">
        <v>451</v>
      </c>
      <c r="D46" s="25" t="s">
        <v>611</v>
      </c>
      <c r="E46" s="25" t="s">
        <v>1480</v>
      </c>
      <c r="F46" s="25" t="s">
        <v>243</v>
      </c>
      <c r="G46" s="28">
        <f>G47+G48</f>
        <v>617792.1</v>
      </c>
    </row>
    <row r="47" spans="1:7" ht="24">
      <c r="A47" s="26" t="s">
        <v>1148</v>
      </c>
      <c r="B47" s="78" t="s">
        <v>247</v>
      </c>
      <c r="C47" s="25" t="s">
        <v>451</v>
      </c>
      <c r="D47" s="25" t="s">
        <v>611</v>
      </c>
      <c r="E47" s="25" t="s">
        <v>1480</v>
      </c>
      <c r="F47" s="25" t="s">
        <v>712</v>
      </c>
      <c r="G47" s="28">
        <f>23071.8-34</f>
        <v>23037.8</v>
      </c>
    </row>
    <row r="48" spans="1:7" ht="24">
      <c r="A48" s="26" t="s">
        <v>1481</v>
      </c>
      <c r="B48" s="78" t="s">
        <v>247</v>
      </c>
      <c r="C48" s="25" t="s">
        <v>451</v>
      </c>
      <c r="D48" s="25" t="s">
        <v>611</v>
      </c>
      <c r="E48" s="25" t="s">
        <v>1480</v>
      </c>
      <c r="F48" s="25" t="s">
        <v>1482</v>
      </c>
      <c r="G48" s="28">
        <f>585811+1743.7+126+955.9+4500+510+1107.7</f>
        <v>594754.2999999999</v>
      </c>
    </row>
    <row r="49" spans="1:7" ht="24">
      <c r="A49" s="48" t="s">
        <v>753</v>
      </c>
      <c r="B49" s="78" t="s">
        <v>247</v>
      </c>
      <c r="C49" s="25" t="s">
        <v>451</v>
      </c>
      <c r="D49" s="25" t="s">
        <v>611</v>
      </c>
      <c r="E49" s="25" t="s">
        <v>1471</v>
      </c>
      <c r="F49" s="25"/>
      <c r="G49" s="28">
        <f>G50</f>
        <v>52990.3</v>
      </c>
    </row>
    <row r="50" spans="1:7" ht="24">
      <c r="A50" s="26" t="s">
        <v>403</v>
      </c>
      <c r="B50" s="78" t="s">
        <v>247</v>
      </c>
      <c r="C50" s="25" t="s">
        <v>451</v>
      </c>
      <c r="D50" s="25" t="s">
        <v>611</v>
      </c>
      <c r="E50" s="25" t="s">
        <v>1472</v>
      </c>
      <c r="F50" s="25" t="s">
        <v>243</v>
      </c>
      <c r="G50" s="28">
        <f>G51</f>
        <v>52990.3</v>
      </c>
    </row>
    <row r="51" spans="1:7" ht="24">
      <c r="A51" s="26" t="s">
        <v>1148</v>
      </c>
      <c r="B51" s="78" t="s">
        <v>247</v>
      </c>
      <c r="C51" s="25" t="s">
        <v>451</v>
      </c>
      <c r="D51" s="25" t="s">
        <v>611</v>
      </c>
      <c r="E51" s="25" t="s">
        <v>1472</v>
      </c>
      <c r="F51" s="25" t="s">
        <v>712</v>
      </c>
      <c r="G51" s="28">
        <f>53058.3-68</f>
        <v>52990.3</v>
      </c>
    </row>
    <row r="52" spans="1:7" ht="24">
      <c r="A52" s="48" t="s">
        <v>1038</v>
      </c>
      <c r="B52" s="78" t="s">
        <v>247</v>
      </c>
      <c r="C52" s="25" t="s">
        <v>451</v>
      </c>
      <c r="D52" s="25" t="s">
        <v>611</v>
      </c>
      <c r="E52" s="25" t="s">
        <v>1029</v>
      </c>
      <c r="F52" s="25"/>
      <c r="G52" s="28">
        <f>G53</f>
        <v>49989.3</v>
      </c>
    </row>
    <row r="53" spans="1:7" ht="24">
      <c r="A53" s="26" t="s">
        <v>403</v>
      </c>
      <c r="B53" s="78" t="s">
        <v>247</v>
      </c>
      <c r="C53" s="25" t="s">
        <v>451</v>
      </c>
      <c r="D53" s="25" t="s">
        <v>611</v>
      </c>
      <c r="E53" s="25" t="s">
        <v>1483</v>
      </c>
      <c r="F53" s="25" t="s">
        <v>243</v>
      </c>
      <c r="G53" s="28">
        <f>G54+G55</f>
        <v>49989.3</v>
      </c>
    </row>
    <row r="54" spans="1:7" ht="24">
      <c r="A54" s="26" t="s">
        <v>1148</v>
      </c>
      <c r="B54" s="78" t="s">
        <v>247</v>
      </c>
      <c r="C54" s="25" t="s">
        <v>451</v>
      </c>
      <c r="D54" s="25" t="s">
        <v>611</v>
      </c>
      <c r="E54" s="25" t="s">
        <v>1483</v>
      </c>
      <c r="F54" s="25" t="s">
        <v>712</v>
      </c>
      <c r="G54" s="28">
        <f>42880.5-326.1-65+11.5+0.1</f>
        <v>42501</v>
      </c>
    </row>
    <row r="55" spans="1:7" ht="24">
      <c r="A55" s="26" t="s">
        <v>1481</v>
      </c>
      <c r="B55" s="78" t="s">
        <v>247</v>
      </c>
      <c r="C55" s="25" t="s">
        <v>451</v>
      </c>
      <c r="D55" s="25" t="s">
        <v>611</v>
      </c>
      <c r="E55" s="25" t="s">
        <v>1483</v>
      </c>
      <c r="F55" s="25" t="s">
        <v>1482</v>
      </c>
      <c r="G55" s="28">
        <f>7409+79.3</f>
        <v>7488.3</v>
      </c>
    </row>
    <row r="56" spans="1:7" ht="24">
      <c r="A56" s="48" t="s">
        <v>1039</v>
      </c>
      <c r="B56" s="78" t="s">
        <v>247</v>
      </c>
      <c r="C56" s="25" t="s">
        <v>451</v>
      </c>
      <c r="D56" s="25" t="s">
        <v>611</v>
      </c>
      <c r="E56" s="25" t="s">
        <v>1030</v>
      </c>
      <c r="F56" s="25"/>
      <c r="G56" s="28">
        <f>G57</f>
        <v>26591.800000000003</v>
      </c>
    </row>
    <row r="57" spans="1:7" ht="24">
      <c r="A57" s="26" t="s">
        <v>403</v>
      </c>
      <c r="B57" s="78" t="s">
        <v>247</v>
      </c>
      <c r="C57" s="25" t="s">
        <v>451</v>
      </c>
      <c r="D57" s="25" t="s">
        <v>611</v>
      </c>
      <c r="E57" s="25" t="s">
        <v>1484</v>
      </c>
      <c r="F57" s="25" t="s">
        <v>243</v>
      </c>
      <c r="G57" s="28">
        <f>G58</f>
        <v>26591.800000000003</v>
      </c>
    </row>
    <row r="58" spans="1:7" ht="24">
      <c r="A58" s="26" t="s">
        <v>1148</v>
      </c>
      <c r="B58" s="78" t="s">
        <v>247</v>
      </c>
      <c r="C58" s="25" t="s">
        <v>451</v>
      </c>
      <c r="D58" s="25" t="s">
        <v>611</v>
      </c>
      <c r="E58" s="25" t="s">
        <v>1484</v>
      </c>
      <c r="F58" s="25" t="s">
        <v>712</v>
      </c>
      <c r="G58" s="28">
        <f>26741.7-100-0.1-149.8+100</f>
        <v>26591.800000000003</v>
      </c>
    </row>
    <row r="59" spans="1:7" ht="24">
      <c r="A59" s="49" t="s">
        <v>71</v>
      </c>
      <c r="B59" s="78" t="s">
        <v>247</v>
      </c>
      <c r="C59" s="25" t="s">
        <v>451</v>
      </c>
      <c r="D59" s="25" t="s">
        <v>611</v>
      </c>
      <c r="E59" s="25" t="s">
        <v>72</v>
      </c>
      <c r="F59" s="25"/>
      <c r="G59" s="28">
        <f>G60+G62+G65+G68+G70</f>
        <v>14677</v>
      </c>
    </row>
    <row r="60" spans="1:7" ht="24.75" hidden="1">
      <c r="A60" s="26" t="s">
        <v>640</v>
      </c>
      <c r="B60" s="78" t="s">
        <v>247</v>
      </c>
      <c r="C60" s="25" t="s">
        <v>451</v>
      </c>
      <c r="D60" s="25" t="s">
        <v>611</v>
      </c>
      <c r="E60" s="25" t="s">
        <v>34</v>
      </c>
      <c r="F60" s="25" t="s">
        <v>641</v>
      </c>
      <c r="G60" s="28"/>
    </row>
    <row r="61" spans="1:7" ht="24.75" hidden="1">
      <c r="A61" s="26" t="s">
        <v>598</v>
      </c>
      <c r="B61" s="78" t="s">
        <v>247</v>
      </c>
      <c r="C61" s="25" t="s">
        <v>451</v>
      </c>
      <c r="D61" s="25" t="s">
        <v>611</v>
      </c>
      <c r="E61" s="25" t="s">
        <v>72</v>
      </c>
      <c r="F61" s="25" t="s">
        <v>599</v>
      </c>
      <c r="G61" s="28">
        <v>0</v>
      </c>
    </row>
    <row r="62" spans="1:7" ht="24">
      <c r="A62" s="26" t="s">
        <v>182</v>
      </c>
      <c r="B62" s="78" t="s">
        <v>247</v>
      </c>
      <c r="C62" s="25" t="s">
        <v>451</v>
      </c>
      <c r="D62" s="25" t="s">
        <v>611</v>
      </c>
      <c r="E62" s="25" t="s">
        <v>522</v>
      </c>
      <c r="F62" s="25" t="s">
        <v>243</v>
      </c>
      <c r="G62" s="28">
        <f>G63+G64</f>
        <v>8135</v>
      </c>
    </row>
    <row r="63" spans="1:7" ht="24">
      <c r="A63" s="26" t="s">
        <v>1148</v>
      </c>
      <c r="B63" s="78" t="s">
        <v>247</v>
      </c>
      <c r="C63" s="25" t="s">
        <v>451</v>
      </c>
      <c r="D63" s="25" t="s">
        <v>611</v>
      </c>
      <c r="E63" s="25" t="s">
        <v>522</v>
      </c>
      <c r="F63" s="25" t="s">
        <v>712</v>
      </c>
      <c r="G63" s="28">
        <f>282</f>
        <v>282</v>
      </c>
    </row>
    <row r="64" spans="1:7" ht="24">
      <c r="A64" s="26" t="s">
        <v>1481</v>
      </c>
      <c r="B64" s="78" t="s">
        <v>247</v>
      </c>
      <c r="C64" s="25" t="s">
        <v>451</v>
      </c>
      <c r="D64" s="25" t="s">
        <v>611</v>
      </c>
      <c r="E64" s="25" t="s">
        <v>522</v>
      </c>
      <c r="F64" s="25" t="s">
        <v>1482</v>
      </c>
      <c r="G64" s="28">
        <v>7853</v>
      </c>
    </row>
    <row r="65" spans="1:7" ht="24.75" hidden="1">
      <c r="A65" s="26" t="s">
        <v>908</v>
      </c>
      <c r="B65" s="78" t="s">
        <v>247</v>
      </c>
      <c r="C65" s="25" t="s">
        <v>451</v>
      </c>
      <c r="D65" s="25" t="s">
        <v>611</v>
      </c>
      <c r="E65" s="25" t="s">
        <v>1485</v>
      </c>
      <c r="F65" s="25"/>
      <c r="G65" s="28">
        <f>G66</f>
        <v>0</v>
      </c>
    </row>
    <row r="66" spans="1:7" ht="24.75" hidden="1">
      <c r="A66" s="26" t="s">
        <v>731</v>
      </c>
      <c r="B66" s="78" t="s">
        <v>247</v>
      </c>
      <c r="C66" s="25" t="s">
        <v>451</v>
      </c>
      <c r="D66" s="25" t="s">
        <v>611</v>
      </c>
      <c r="E66" s="25" t="s">
        <v>732</v>
      </c>
      <c r="F66" s="25"/>
      <c r="G66" s="28">
        <f>G67</f>
        <v>0</v>
      </c>
    </row>
    <row r="67" spans="1:7" ht="24.75" hidden="1">
      <c r="A67" s="26" t="s">
        <v>1148</v>
      </c>
      <c r="B67" s="78" t="s">
        <v>247</v>
      </c>
      <c r="C67" s="25" t="s">
        <v>451</v>
      </c>
      <c r="D67" s="25" t="s">
        <v>611</v>
      </c>
      <c r="E67" s="25" t="s">
        <v>732</v>
      </c>
      <c r="F67" s="25" t="s">
        <v>712</v>
      </c>
      <c r="G67" s="28"/>
    </row>
    <row r="68" spans="1:7" ht="24">
      <c r="A68" s="26" t="s">
        <v>1182</v>
      </c>
      <c r="B68" s="78" t="s">
        <v>247</v>
      </c>
      <c r="C68" s="25" t="s">
        <v>451</v>
      </c>
      <c r="D68" s="25" t="s">
        <v>611</v>
      </c>
      <c r="E68" s="25" t="s">
        <v>1183</v>
      </c>
      <c r="F68" s="25"/>
      <c r="G68" s="28">
        <f>G69</f>
        <v>934</v>
      </c>
    </row>
    <row r="69" spans="1:7" ht="24">
      <c r="A69" s="26" t="s">
        <v>1481</v>
      </c>
      <c r="B69" s="78" t="s">
        <v>247</v>
      </c>
      <c r="C69" s="25" t="s">
        <v>451</v>
      </c>
      <c r="D69" s="25" t="s">
        <v>611</v>
      </c>
      <c r="E69" s="25" t="s">
        <v>1183</v>
      </c>
      <c r="F69" s="25" t="s">
        <v>1482</v>
      </c>
      <c r="G69" s="28">
        <v>934</v>
      </c>
    </row>
    <row r="70" spans="1:7" ht="36">
      <c r="A70" s="26" t="s">
        <v>1185</v>
      </c>
      <c r="B70" s="78" t="s">
        <v>247</v>
      </c>
      <c r="C70" s="25" t="s">
        <v>451</v>
      </c>
      <c r="D70" s="25" t="s">
        <v>611</v>
      </c>
      <c r="E70" s="25" t="s">
        <v>1184</v>
      </c>
      <c r="F70" s="25"/>
      <c r="G70" s="28">
        <f>G71</f>
        <v>5608</v>
      </c>
    </row>
    <row r="71" spans="1:7" ht="24">
      <c r="A71" s="26" t="s">
        <v>1481</v>
      </c>
      <c r="B71" s="78" t="s">
        <v>247</v>
      </c>
      <c r="C71" s="25" t="s">
        <v>451</v>
      </c>
      <c r="D71" s="25" t="s">
        <v>611</v>
      </c>
      <c r="E71" s="25" t="s">
        <v>1184</v>
      </c>
      <c r="F71" s="25" t="s">
        <v>1482</v>
      </c>
      <c r="G71" s="28">
        <v>5608</v>
      </c>
    </row>
    <row r="72" spans="1:7" ht="15.75" hidden="1">
      <c r="A72" s="145" t="s">
        <v>1306</v>
      </c>
      <c r="B72" s="78" t="s">
        <v>247</v>
      </c>
      <c r="C72" s="25" t="s">
        <v>451</v>
      </c>
      <c r="D72" s="25" t="s">
        <v>453</v>
      </c>
      <c r="E72" s="25"/>
      <c r="F72" s="25"/>
      <c r="G72" s="28">
        <f>G73</f>
        <v>0</v>
      </c>
    </row>
    <row r="73" spans="1:7" ht="24.75" hidden="1">
      <c r="A73" s="26" t="s">
        <v>403</v>
      </c>
      <c r="B73" s="78" t="s">
        <v>247</v>
      </c>
      <c r="C73" s="25" t="s">
        <v>451</v>
      </c>
      <c r="D73" s="25" t="s">
        <v>453</v>
      </c>
      <c r="E73" s="25" t="s">
        <v>1427</v>
      </c>
      <c r="F73" s="25"/>
      <c r="G73" s="28">
        <f>G74</f>
        <v>0</v>
      </c>
    </row>
    <row r="74" spans="1:7" ht="24.75" hidden="1">
      <c r="A74" s="26" t="s">
        <v>1148</v>
      </c>
      <c r="B74" s="78" t="s">
        <v>247</v>
      </c>
      <c r="C74" s="25" t="s">
        <v>451</v>
      </c>
      <c r="D74" s="25" t="s">
        <v>453</v>
      </c>
      <c r="E74" s="25" t="s">
        <v>1427</v>
      </c>
      <c r="F74" s="25" t="s">
        <v>712</v>
      </c>
      <c r="G74" s="28">
        <v>0</v>
      </c>
    </row>
    <row r="75" spans="1:7" ht="24">
      <c r="A75" s="47" t="s">
        <v>148</v>
      </c>
      <c r="B75" s="78" t="s">
        <v>247</v>
      </c>
      <c r="C75" s="25" t="s">
        <v>451</v>
      </c>
      <c r="D75" s="25" t="s">
        <v>448</v>
      </c>
      <c r="E75" s="25"/>
      <c r="F75" s="25"/>
      <c r="G75" s="28">
        <f>G76</f>
        <v>365</v>
      </c>
    </row>
    <row r="76" spans="1:7" ht="24">
      <c r="A76" s="26" t="s">
        <v>403</v>
      </c>
      <c r="B76" s="78" t="s">
        <v>247</v>
      </c>
      <c r="C76" s="25" t="s">
        <v>451</v>
      </c>
      <c r="D76" s="25" t="s">
        <v>448</v>
      </c>
      <c r="E76" s="25" t="s">
        <v>523</v>
      </c>
      <c r="F76" s="25"/>
      <c r="G76" s="28">
        <f>G77</f>
        <v>365</v>
      </c>
    </row>
    <row r="77" spans="1:7" ht="24">
      <c r="A77" s="26" t="s">
        <v>1148</v>
      </c>
      <c r="B77" s="78" t="s">
        <v>247</v>
      </c>
      <c r="C77" s="25" t="s">
        <v>451</v>
      </c>
      <c r="D77" s="25" t="s">
        <v>448</v>
      </c>
      <c r="E77" s="25" t="s">
        <v>523</v>
      </c>
      <c r="F77" s="25" t="s">
        <v>712</v>
      </c>
      <c r="G77" s="28">
        <v>365</v>
      </c>
    </row>
    <row r="78" spans="1:7" ht="15">
      <c r="A78" s="47" t="s">
        <v>1031</v>
      </c>
      <c r="B78" s="78" t="s">
        <v>247</v>
      </c>
      <c r="C78" s="25" t="s">
        <v>451</v>
      </c>
      <c r="D78" s="25" t="s">
        <v>451</v>
      </c>
      <c r="E78" s="25"/>
      <c r="F78" s="25"/>
      <c r="G78" s="28">
        <f>G80+G84</f>
        <v>15165.8</v>
      </c>
    </row>
    <row r="79" spans="1:7" ht="24">
      <c r="A79" s="48" t="s">
        <v>537</v>
      </c>
      <c r="B79" s="78" t="s">
        <v>247</v>
      </c>
      <c r="C79" s="25" t="s">
        <v>451</v>
      </c>
      <c r="D79" s="25" t="s">
        <v>451</v>
      </c>
      <c r="E79" s="25" t="s">
        <v>492</v>
      </c>
      <c r="F79" s="25"/>
      <c r="G79" s="28">
        <f>G80</f>
        <v>7299</v>
      </c>
    </row>
    <row r="80" spans="1:7" ht="24">
      <c r="A80" s="54" t="s">
        <v>538</v>
      </c>
      <c r="B80" s="78" t="s">
        <v>247</v>
      </c>
      <c r="C80" s="25" t="s">
        <v>451</v>
      </c>
      <c r="D80" s="25" t="s">
        <v>451</v>
      </c>
      <c r="E80" s="25" t="s">
        <v>1172</v>
      </c>
      <c r="F80" s="25"/>
      <c r="G80" s="28">
        <f>G81+G82+G83</f>
        <v>7299</v>
      </c>
    </row>
    <row r="81" spans="1:7" ht="24">
      <c r="A81" s="26" t="s">
        <v>1148</v>
      </c>
      <c r="B81" s="78" t="s">
        <v>247</v>
      </c>
      <c r="C81" s="25" t="s">
        <v>451</v>
      </c>
      <c r="D81" s="25" t="s">
        <v>451</v>
      </c>
      <c r="E81" s="25" t="s">
        <v>1172</v>
      </c>
      <c r="F81" s="25" t="s">
        <v>712</v>
      </c>
      <c r="G81" s="28">
        <f>15299-7279-5000-2100</f>
        <v>920</v>
      </c>
    </row>
    <row r="82" spans="1:7" ht="24.75" hidden="1">
      <c r="A82" s="26" t="s">
        <v>337</v>
      </c>
      <c r="B82" s="78" t="s">
        <v>247</v>
      </c>
      <c r="C82" s="25" t="s">
        <v>451</v>
      </c>
      <c r="D82" s="25" t="s">
        <v>451</v>
      </c>
      <c r="E82" s="25" t="s">
        <v>1417</v>
      </c>
      <c r="F82" s="25" t="s">
        <v>246</v>
      </c>
      <c r="G82" s="28"/>
    </row>
    <row r="83" spans="1:7" ht="24">
      <c r="A83" s="26" t="s">
        <v>1481</v>
      </c>
      <c r="B83" s="78" t="s">
        <v>247</v>
      </c>
      <c r="C83" s="25" t="s">
        <v>451</v>
      </c>
      <c r="D83" s="25" t="s">
        <v>451</v>
      </c>
      <c r="E83" s="25" t="s">
        <v>1172</v>
      </c>
      <c r="F83" s="25" t="s">
        <v>1482</v>
      </c>
      <c r="G83" s="28">
        <f>4279+2100</f>
        <v>6379</v>
      </c>
    </row>
    <row r="84" spans="1:7" ht="24">
      <c r="A84" s="49" t="s">
        <v>1209</v>
      </c>
      <c r="B84" s="78" t="s">
        <v>247</v>
      </c>
      <c r="C84" s="25" t="s">
        <v>451</v>
      </c>
      <c r="D84" s="25" t="s">
        <v>451</v>
      </c>
      <c r="E84" s="25" t="s">
        <v>763</v>
      </c>
      <c r="F84" s="25"/>
      <c r="G84" s="28">
        <f>G85</f>
        <v>7866.8</v>
      </c>
    </row>
    <row r="85" spans="1:7" ht="24">
      <c r="A85" s="39" t="s">
        <v>1315</v>
      </c>
      <c r="B85" s="78" t="s">
        <v>247</v>
      </c>
      <c r="C85" s="25" t="s">
        <v>451</v>
      </c>
      <c r="D85" s="25" t="s">
        <v>451</v>
      </c>
      <c r="E85" s="25" t="s">
        <v>1316</v>
      </c>
      <c r="F85" s="25" t="s">
        <v>243</v>
      </c>
      <c r="G85" s="28">
        <f>G86+G87</f>
        <v>7866.8</v>
      </c>
    </row>
    <row r="86" spans="1:7" ht="24">
      <c r="A86" s="26" t="s">
        <v>1148</v>
      </c>
      <c r="B86" s="78" t="s">
        <v>247</v>
      </c>
      <c r="C86" s="25" t="s">
        <v>451</v>
      </c>
      <c r="D86" s="25" t="s">
        <v>451</v>
      </c>
      <c r="E86" s="25" t="s">
        <v>1316</v>
      </c>
      <c r="F86" s="25" t="s">
        <v>712</v>
      </c>
      <c r="G86" s="28">
        <f>125+5000-133.2-2600</f>
        <v>2391.8</v>
      </c>
    </row>
    <row r="87" spans="1:7" ht="24">
      <c r="A87" s="26" t="s">
        <v>1481</v>
      </c>
      <c r="B87" s="78" t="s">
        <v>247</v>
      </c>
      <c r="C87" s="25" t="s">
        <v>451</v>
      </c>
      <c r="D87" s="25" t="s">
        <v>451</v>
      </c>
      <c r="E87" s="25" t="s">
        <v>1316</v>
      </c>
      <c r="F87" s="25" t="s">
        <v>1482</v>
      </c>
      <c r="G87" s="28">
        <f>2875+2600</f>
        <v>5475</v>
      </c>
    </row>
    <row r="88" spans="1:7" ht="15">
      <c r="A88" s="59" t="s">
        <v>406</v>
      </c>
      <c r="B88" s="78" t="s">
        <v>247</v>
      </c>
      <c r="C88" s="25" t="s">
        <v>451</v>
      </c>
      <c r="D88" s="25" t="s">
        <v>452</v>
      </c>
      <c r="E88" s="25"/>
      <c r="F88" s="25"/>
      <c r="G88" s="28">
        <f>G89+G92+G95+G104+G108+G111</f>
        <v>95818.9</v>
      </c>
    </row>
    <row r="89" spans="1:7" ht="36">
      <c r="A89" s="43" t="s">
        <v>539</v>
      </c>
      <c r="B89" s="78" t="s">
        <v>247</v>
      </c>
      <c r="C89" s="25" t="s">
        <v>451</v>
      </c>
      <c r="D89" s="25" t="s">
        <v>452</v>
      </c>
      <c r="E89" s="22" t="s">
        <v>950</v>
      </c>
      <c r="F89" s="25"/>
      <c r="G89" s="28">
        <f>SUM(G90:G90)</f>
        <v>26514.5</v>
      </c>
    </row>
    <row r="90" spans="1:7" ht="24">
      <c r="A90" s="26" t="s">
        <v>1276</v>
      </c>
      <c r="B90" s="78" t="s">
        <v>247</v>
      </c>
      <c r="C90" s="25" t="s">
        <v>451</v>
      </c>
      <c r="D90" s="25" t="s">
        <v>452</v>
      </c>
      <c r="E90" s="22" t="s">
        <v>530</v>
      </c>
      <c r="F90" s="25" t="s">
        <v>243</v>
      </c>
      <c r="G90" s="28">
        <f>G91</f>
        <v>26514.5</v>
      </c>
    </row>
    <row r="91" spans="1:7" ht="24">
      <c r="A91" s="26" t="s">
        <v>689</v>
      </c>
      <c r="B91" s="78" t="s">
        <v>247</v>
      </c>
      <c r="C91" s="25" t="s">
        <v>451</v>
      </c>
      <c r="D91" s="25" t="s">
        <v>452</v>
      </c>
      <c r="E91" s="22" t="s">
        <v>530</v>
      </c>
      <c r="F91" s="25" t="s">
        <v>303</v>
      </c>
      <c r="G91" s="28">
        <f>26459.9+54.6</f>
        <v>26514.5</v>
      </c>
    </row>
    <row r="92" spans="1:7" ht="24">
      <c r="A92" s="48" t="s">
        <v>1037</v>
      </c>
      <c r="B92" s="78" t="s">
        <v>247</v>
      </c>
      <c r="C92" s="36" t="s">
        <v>451</v>
      </c>
      <c r="D92" s="25" t="s">
        <v>452</v>
      </c>
      <c r="E92" s="22" t="s">
        <v>239</v>
      </c>
      <c r="F92" s="25"/>
      <c r="G92" s="28">
        <f>G93</f>
        <v>6914</v>
      </c>
    </row>
    <row r="93" spans="1:7" ht="24">
      <c r="A93" s="26" t="s">
        <v>210</v>
      </c>
      <c r="B93" s="78" t="s">
        <v>247</v>
      </c>
      <c r="C93" s="36" t="s">
        <v>451</v>
      </c>
      <c r="D93" s="25" t="s">
        <v>452</v>
      </c>
      <c r="E93" s="22" t="s">
        <v>209</v>
      </c>
      <c r="F93" s="25"/>
      <c r="G93" s="28">
        <f>G94</f>
        <v>6914</v>
      </c>
    </row>
    <row r="94" spans="1:7" ht="24">
      <c r="A94" s="26" t="s">
        <v>1481</v>
      </c>
      <c r="B94" s="78" t="s">
        <v>247</v>
      </c>
      <c r="C94" s="36" t="s">
        <v>451</v>
      </c>
      <c r="D94" s="25" t="s">
        <v>452</v>
      </c>
      <c r="E94" s="22" t="s">
        <v>209</v>
      </c>
      <c r="F94" s="25" t="s">
        <v>1482</v>
      </c>
      <c r="G94" s="28">
        <f>6841+73</f>
        <v>6914</v>
      </c>
    </row>
    <row r="95" spans="1:7" ht="24">
      <c r="A95" s="48" t="s">
        <v>1411</v>
      </c>
      <c r="B95" s="78" t="s">
        <v>247</v>
      </c>
      <c r="C95" s="25" t="s">
        <v>451</v>
      </c>
      <c r="D95" s="25" t="s">
        <v>452</v>
      </c>
      <c r="E95" s="25" t="s">
        <v>1412</v>
      </c>
      <c r="F95" s="25"/>
      <c r="G95" s="28">
        <f>G96+G98+G101</f>
        <v>7318</v>
      </c>
    </row>
    <row r="96" spans="1:7" ht="24">
      <c r="A96" s="54" t="s">
        <v>1424</v>
      </c>
      <c r="B96" s="78" t="s">
        <v>247</v>
      </c>
      <c r="C96" s="25" t="s">
        <v>451</v>
      </c>
      <c r="D96" s="25" t="s">
        <v>452</v>
      </c>
      <c r="E96" s="25" t="s">
        <v>1425</v>
      </c>
      <c r="F96" s="25"/>
      <c r="G96" s="28">
        <f>G97+G100</f>
        <v>6845</v>
      </c>
    </row>
    <row r="97" spans="1:7" ht="24">
      <c r="A97" s="26" t="s">
        <v>1148</v>
      </c>
      <c r="B97" s="78" t="s">
        <v>247</v>
      </c>
      <c r="C97" s="25" t="s">
        <v>451</v>
      </c>
      <c r="D97" s="25" t="s">
        <v>452</v>
      </c>
      <c r="E97" s="25" t="s">
        <v>1425</v>
      </c>
      <c r="F97" s="25" t="s">
        <v>712</v>
      </c>
      <c r="G97" s="28">
        <f>6845</f>
        <v>6845</v>
      </c>
    </row>
    <row r="98" spans="1:7" ht="24.75" hidden="1">
      <c r="A98" s="54" t="s">
        <v>1128</v>
      </c>
      <c r="B98" s="78" t="s">
        <v>247</v>
      </c>
      <c r="C98" s="25" t="s">
        <v>451</v>
      </c>
      <c r="D98" s="25" t="s">
        <v>452</v>
      </c>
      <c r="E98" s="25" t="s">
        <v>1426</v>
      </c>
      <c r="F98" s="25"/>
      <c r="G98" s="28">
        <f>G99</f>
        <v>0</v>
      </c>
    </row>
    <row r="99" spans="1:7" ht="24.75" hidden="1">
      <c r="A99" s="26" t="s">
        <v>1148</v>
      </c>
      <c r="B99" s="78" t="s">
        <v>247</v>
      </c>
      <c r="C99" s="25" t="s">
        <v>451</v>
      </c>
      <c r="D99" s="25" t="s">
        <v>452</v>
      </c>
      <c r="E99" s="25" t="s">
        <v>1426</v>
      </c>
      <c r="F99" s="25" t="s">
        <v>712</v>
      </c>
      <c r="G99" s="28"/>
    </row>
    <row r="100" spans="1:7" ht="24.75" hidden="1">
      <c r="A100" s="26" t="s">
        <v>1481</v>
      </c>
      <c r="B100" s="78" t="s">
        <v>247</v>
      </c>
      <c r="C100" s="25" t="s">
        <v>451</v>
      </c>
      <c r="D100" s="25" t="s">
        <v>452</v>
      </c>
      <c r="E100" s="25" t="s">
        <v>1425</v>
      </c>
      <c r="F100" s="25" t="s">
        <v>1482</v>
      </c>
      <c r="G100" s="28">
        <v>0</v>
      </c>
    </row>
    <row r="101" spans="1:7" ht="24">
      <c r="A101" s="54" t="s">
        <v>848</v>
      </c>
      <c r="B101" s="78" t="s">
        <v>247</v>
      </c>
      <c r="C101" s="25" t="s">
        <v>451</v>
      </c>
      <c r="D101" s="25" t="s">
        <v>452</v>
      </c>
      <c r="E101" s="25" t="s">
        <v>1376</v>
      </c>
      <c r="F101" s="25"/>
      <c r="G101" s="28">
        <f>G102+G103</f>
        <v>473</v>
      </c>
    </row>
    <row r="102" spans="1:7" ht="24">
      <c r="A102" s="26" t="s">
        <v>1148</v>
      </c>
      <c r="B102" s="78" t="s">
        <v>247</v>
      </c>
      <c r="C102" s="25" t="s">
        <v>451</v>
      </c>
      <c r="D102" s="25" t="s">
        <v>452</v>
      </c>
      <c r="E102" s="25" t="s">
        <v>1376</v>
      </c>
      <c r="F102" s="25" t="s">
        <v>712</v>
      </c>
      <c r="G102" s="28">
        <f>70+18</f>
        <v>88</v>
      </c>
    </row>
    <row r="103" spans="1:7" ht="24">
      <c r="A103" s="26" t="s">
        <v>1481</v>
      </c>
      <c r="B103" s="78" t="s">
        <v>247</v>
      </c>
      <c r="C103" s="25" t="s">
        <v>451</v>
      </c>
      <c r="D103" s="25" t="s">
        <v>452</v>
      </c>
      <c r="E103" s="25" t="s">
        <v>1376</v>
      </c>
      <c r="F103" s="25" t="s">
        <v>1482</v>
      </c>
      <c r="G103" s="28">
        <v>385</v>
      </c>
    </row>
    <row r="104" spans="1:7" ht="48">
      <c r="A104" s="55" t="s">
        <v>197</v>
      </c>
      <c r="B104" s="78" t="s">
        <v>247</v>
      </c>
      <c r="C104" s="25" t="s">
        <v>451</v>
      </c>
      <c r="D104" s="25" t="s">
        <v>452</v>
      </c>
      <c r="E104" s="25" t="s">
        <v>407</v>
      </c>
      <c r="F104" s="25"/>
      <c r="G104" s="28">
        <f>G105</f>
        <v>54072.399999999994</v>
      </c>
    </row>
    <row r="105" spans="1:7" ht="24">
      <c r="A105" s="26" t="s">
        <v>403</v>
      </c>
      <c r="B105" s="78" t="s">
        <v>247</v>
      </c>
      <c r="C105" s="25" t="s">
        <v>451</v>
      </c>
      <c r="D105" s="25" t="s">
        <v>452</v>
      </c>
      <c r="E105" s="25" t="s">
        <v>1427</v>
      </c>
      <c r="F105" s="25" t="s">
        <v>243</v>
      </c>
      <c r="G105" s="28">
        <f>G106+G107</f>
        <v>54072.399999999994</v>
      </c>
    </row>
    <row r="106" spans="1:7" ht="24">
      <c r="A106" s="26" t="s">
        <v>1148</v>
      </c>
      <c r="B106" s="78" t="s">
        <v>247</v>
      </c>
      <c r="C106" s="25" t="s">
        <v>451</v>
      </c>
      <c r="D106" s="25" t="s">
        <v>452</v>
      </c>
      <c r="E106" s="25" t="s">
        <v>1427</v>
      </c>
      <c r="F106" s="25" t="s">
        <v>712</v>
      </c>
      <c r="G106" s="28">
        <v>44187.1</v>
      </c>
    </row>
    <row r="107" spans="1:7" ht="24">
      <c r="A107" s="26" t="s">
        <v>1481</v>
      </c>
      <c r="B107" s="78" t="s">
        <v>247</v>
      </c>
      <c r="C107" s="25" t="s">
        <v>451</v>
      </c>
      <c r="D107" s="25" t="s">
        <v>452</v>
      </c>
      <c r="E107" s="25" t="s">
        <v>1427</v>
      </c>
      <c r="F107" s="25" t="s">
        <v>1482</v>
      </c>
      <c r="G107" s="28">
        <f>9806+79.3</f>
        <v>9885.3</v>
      </c>
    </row>
    <row r="108" spans="1:7" ht="24.75" hidden="1">
      <c r="A108" s="49" t="s">
        <v>798</v>
      </c>
      <c r="B108" s="78" t="s">
        <v>247</v>
      </c>
      <c r="C108" s="25" t="s">
        <v>451</v>
      </c>
      <c r="D108" s="25" t="s">
        <v>452</v>
      </c>
      <c r="E108" s="25" t="s">
        <v>799</v>
      </c>
      <c r="F108" s="25"/>
      <c r="G108" s="28">
        <f>G109</f>
        <v>0</v>
      </c>
    </row>
    <row r="109" spans="1:7" ht="24.75" hidden="1">
      <c r="A109" s="26" t="s">
        <v>1283</v>
      </c>
      <c r="B109" s="78" t="s">
        <v>247</v>
      </c>
      <c r="C109" s="25" t="s">
        <v>451</v>
      </c>
      <c r="D109" s="25" t="s">
        <v>452</v>
      </c>
      <c r="E109" s="25" t="s">
        <v>799</v>
      </c>
      <c r="F109" s="25" t="s">
        <v>243</v>
      </c>
      <c r="G109" s="28">
        <f>G110</f>
        <v>0</v>
      </c>
    </row>
    <row r="110" spans="1:7" ht="24.75" hidden="1">
      <c r="A110" s="26" t="s">
        <v>563</v>
      </c>
      <c r="B110" s="78" t="s">
        <v>247</v>
      </c>
      <c r="C110" s="25" t="s">
        <v>451</v>
      </c>
      <c r="D110" s="25" t="s">
        <v>452</v>
      </c>
      <c r="E110" s="25" t="s">
        <v>799</v>
      </c>
      <c r="F110" s="25" t="s">
        <v>564</v>
      </c>
      <c r="G110" s="28"/>
    </row>
    <row r="111" spans="1:7" ht="24">
      <c r="A111" s="49" t="s">
        <v>1209</v>
      </c>
      <c r="B111" s="78" t="s">
        <v>247</v>
      </c>
      <c r="C111" s="36" t="s">
        <v>451</v>
      </c>
      <c r="D111" s="25" t="s">
        <v>452</v>
      </c>
      <c r="E111" s="25" t="s">
        <v>763</v>
      </c>
      <c r="F111" s="25"/>
      <c r="G111" s="28">
        <f>G112</f>
        <v>1000</v>
      </c>
    </row>
    <row r="112" spans="1:7" s="171" customFormat="1" ht="24">
      <c r="A112" s="171" t="s">
        <v>623</v>
      </c>
      <c r="B112" s="115" t="s">
        <v>247</v>
      </c>
      <c r="C112" s="150" t="s">
        <v>451</v>
      </c>
      <c r="D112" s="79" t="s">
        <v>452</v>
      </c>
      <c r="E112" s="79" t="s">
        <v>565</v>
      </c>
      <c r="F112" s="79" t="s">
        <v>243</v>
      </c>
      <c r="G112" s="80">
        <f>G113</f>
        <v>1000</v>
      </c>
    </row>
    <row r="113" spans="1:7" ht="24">
      <c r="A113" s="26" t="s">
        <v>563</v>
      </c>
      <c r="B113" s="115" t="s">
        <v>247</v>
      </c>
      <c r="C113" s="150" t="s">
        <v>451</v>
      </c>
      <c r="D113" s="79" t="s">
        <v>452</v>
      </c>
      <c r="E113" s="79" t="s">
        <v>566</v>
      </c>
      <c r="F113" s="79" t="s">
        <v>564</v>
      </c>
      <c r="G113" s="28">
        <v>1000</v>
      </c>
    </row>
    <row r="114" spans="1:7" ht="15">
      <c r="A114" s="81" t="s">
        <v>441</v>
      </c>
      <c r="B114" s="78" t="s">
        <v>247</v>
      </c>
      <c r="C114" s="25" t="s">
        <v>450</v>
      </c>
      <c r="D114" s="25"/>
      <c r="E114" s="25"/>
      <c r="F114" s="25"/>
      <c r="G114" s="28">
        <f>G115+G121</f>
        <v>14574</v>
      </c>
    </row>
    <row r="115" spans="1:7" ht="15">
      <c r="A115" s="47" t="s">
        <v>919</v>
      </c>
      <c r="B115" s="78" t="s">
        <v>247</v>
      </c>
      <c r="C115" s="25" t="s">
        <v>450</v>
      </c>
      <c r="D115" s="25" t="s">
        <v>453</v>
      </c>
      <c r="E115" s="25"/>
      <c r="F115" s="25"/>
      <c r="G115" s="28">
        <f>G116</f>
        <v>3000</v>
      </c>
    </row>
    <row r="116" spans="1:7" ht="24">
      <c r="A116" s="48" t="s">
        <v>206</v>
      </c>
      <c r="B116" s="78" t="s">
        <v>247</v>
      </c>
      <c r="C116" s="25" t="s">
        <v>450</v>
      </c>
      <c r="D116" s="25" t="s">
        <v>453</v>
      </c>
      <c r="E116" s="25" t="s">
        <v>67</v>
      </c>
      <c r="F116" s="25"/>
      <c r="G116" s="28">
        <f>G119+G117</f>
        <v>3000</v>
      </c>
    </row>
    <row r="117" spans="1:7" ht="24">
      <c r="A117" s="113" t="s">
        <v>923</v>
      </c>
      <c r="B117" s="78" t="s">
        <v>247</v>
      </c>
      <c r="C117" s="25" t="s">
        <v>450</v>
      </c>
      <c r="D117" s="25" t="s">
        <v>453</v>
      </c>
      <c r="E117" s="25" t="s">
        <v>1023</v>
      </c>
      <c r="F117" s="25" t="s">
        <v>243</v>
      </c>
      <c r="G117" s="28">
        <f>G118</f>
        <v>3000</v>
      </c>
    </row>
    <row r="118" spans="1:7" ht="24">
      <c r="A118" s="54" t="s">
        <v>735</v>
      </c>
      <c r="B118" s="78" t="s">
        <v>247</v>
      </c>
      <c r="C118" s="25" t="s">
        <v>450</v>
      </c>
      <c r="D118" s="25" t="s">
        <v>453</v>
      </c>
      <c r="E118" s="25" t="s">
        <v>1023</v>
      </c>
      <c r="F118" s="25" t="s">
        <v>246</v>
      </c>
      <c r="G118" s="28">
        <v>3000</v>
      </c>
    </row>
    <row r="119" spans="1:7" ht="40.5" customHeight="1" hidden="1">
      <c r="A119" s="172" t="s">
        <v>907</v>
      </c>
      <c r="B119" s="78" t="s">
        <v>247</v>
      </c>
      <c r="C119" s="25" t="s">
        <v>450</v>
      </c>
      <c r="D119" s="25" t="s">
        <v>453</v>
      </c>
      <c r="E119" s="25" t="s">
        <v>501</v>
      </c>
      <c r="F119" s="25" t="s">
        <v>243</v>
      </c>
      <c r="G119" s="28">
        <f>G120</f>
        <v>0</v>
      </c>
    </row>
    <row r="120" spans="1:7" ht="24.75" hidden="1">
      <c r="A120" s="54" t="s">
        <v>1359</v>
      </c>
      <c r="B120" s="78" t="s">
        <v>247</v>
      </c>
      <c r="C120" s="25" t="s">
        <v>450</v>
      </c>
      <c r="D120" s="25" t="s">
        <v>453</v>
      </c>
      <c r="E120" s="25" t="s">
        <v>501</v>
      </c>
      <c r="F120" s="25" t="s">
        <v>246</v>
      </c>
      <c r="G120" s="28">
        <f>2817+328-3145</f>
        <v>0</v>
      </c>
    </row>
    <row r="121" spans="1:7" ht="15">
      <c r="A121" s="173" t="s">
        <v>13</v>
      </c>
      <c r="B121" s="78" t="s">
        <v>247</v>
      </c>
      <c r="C121" s="25" t="s">
        <v>450</v>
      </c>
      <c r="D121" s="25" t="s">
        <v>684</v>
      </c>
      <c r="E121" s="25"/>
      <c r="F121" s="25"/>
      <c r="G121" s="28">
        <f>G122</f>
        <v>11574</v>
      </c>
    </row>
    <row r="122" spans="1:7" ht="24">
      <c r="A122" s="48" t="s">
        <v>71</v>
      </c>
      <c r="B122" s="78" t="s">
        <v>247</v>
      </c>
      <c r="C122" s="25" t="s">
        <v>450</v>
      </c>
      <c r="D122" s="25" t="s">
        <v>684</v>
      </c>
      <c r="E122" s="25" t="s">
        <v>72</v>
      </c>
      <c r="F122" s="25"/>
      <c r="G122" s="28">
        <f>G123</f>
        <v>11574</v>
      </c>
    </row>
    <row r="123" spans="1:7" ht="48">
      <c r="A123" s="54" t="s">
        <v>1069</v>
      </c>
      <c r="B123" s="78" t="s">
        <v>247</v>
      </c>
      <c r="C123" s="25" t="s">
        <v>450</v>
      </c>
      <c r="D123" s="25" t="s">
        <v>684</v>
      </c>
      <c r="E123" s="25" t="s">
        <v>540</v>
      </c>
      <c r="F123" s="25" t="s">
        <v>243</v>
      </c>
      <c r="G123" s="28">
        <f>G125</f>
        <v>11574</v>
      </c>
    </row>
    <row r="124" spans="1:7" ht="0" customHeight="1" hidden="1">
      <c r="A124" s="26" t="s">
        <v>604</v>
      </c>
      <c r="B124" s="78" t="s">
        <v>247</v>
      </c>
      <c r="C124" s="25" t="s">
        <v>450</v>
      </c>
      <c r="D124" s="25" t="s">
        <v>684</v>
      </c>
      <c r="E124" s="25" t="s">
        <v>14</v>
      </c>
      <c r="F124" s="25" t="s">
        <v>712</v>
      </c>
      <c r="G124" s="28"/>
    </row>
    <row r="125" spans="1:7" ht="24">
      <c r="A125" s="26" t="s">
        <v>337</v>
      </c>
      <c r="B125" s="78" t="s">
        <v>247</v>
      </c>
      <c r="C125" s="25" t="s">
        <v>450</v>
      </c>
      <c r="D125" s="25" t="s">
        <v>684</v>
      </c>
      <c r="E125" s="25" t="s">
        <v>540</v>
      </c>
      <c r="F125" s="25" t="s">
        <v>246</v>
      </c>
      <c r="G125" s="28">
        <f>432+11142</f>
        <v>11574</v>
      </c>
    </row>
    <row r="126" spans="1:7" ht="24.75" hidden="1">
      <c r="A126" s="26" t="s">
        <v>337</v>
      </c>
      <c r="B126" s="78" t="s">
        <v>247</v>
      </c>
      <c r="C126" s="25" t="s">
        <v>450</v>
      </c>
      <c r="D126" s="25" t="s">
        <v>684</v>
      </c>
      <c r="E126" s="25" t="s">
        <v>540</v>
      </c>
      <c r="F126" s="25" t="s">
        <v>246</v>
      </c>
      <c r="G126" s="28">
        <v>0</v>
      </c>
    </row>
    <row r="127" spans="1:7" ht="19.5" customHeight="1">
      <c r="A127" s="82" t="s">
        <v>1393</v>
      </c>
      <c r="B127" s="75" t="s">
        <v>37</v>
      </c>
      <c r="C127" s="83"/>
      <c r="D127" s="83"/>
      <c r="E127" s="83"/>
      <c r="F127" s="83"/>
      <c r="G127" s="84">
        <f>G128+G132+G136+G191</f>
        <v>935706.5</v>
      </c>
    </row>
    <row r="128" spans="1:7" ht="25.5" hidden="1">
      <c r="A128" s="77" t="s">
        <v>442</v>
      </c>
      <c r="B128" s="78" t="s">
        <v>37</v>
      </c>
      <c r="C128" s="79" t="s">
        <v>453</v>
      </c>
      <c r="D128" s="79"/>
      <c r="E128" s="79"/>
      <c r="F128" s="79"/>
      <c r="G128" s="80">
        <f>G129</f>
        <v>0</v>
      </c>
    </row>
    <row r="129" spans="1:7" ht="24" hidden="1">
      <c r="A129" s="44" t="s">
        <v>478</v>
      </c>
      <c r="B129" s="78" t="s">
        <v>37</v>
      </c>
      <c r="C129" s="25" t="s">
        <v>453</v>
      </c>
      <c r="D129" s="25" t="s">
        <v>65</v>
      </c>
      <c r="E129" s="25"/>
      <c r="F129" s="25"/>
      <c r="G129" s="80">
        <f>G130</f>
        <v>0</v>
      </c>
    </row>
    <row r="130" spans="1:7" ht="24.75" hidden="1">
      <c r="A130" s="49" t="s">
        <v>541</v>
      </c>
      <c r="B130" s="78" t="s">
        <v>37</v>
      </c>
      <c r="C130" s="25" t="s">
        <v>453</v>
      </c>
      <c r="D130" s="25" t="s">
        <v>65</v>
      </c>
      <c r="E130" s="25" t="s">
        <v>1367</v>
      </c>
      <c r="F130" s="25"/>
      <c r="G130" s="80">
        <f>G131</f>
        <v>0</v>
      </c>
    </row>
    <row r="131" spans="1:7" ht="14.25" customHeight="1" hidden="1">
      <c r="A131" s="26" t="s">
        <v>542</v>
      </c>
      <c r="B131" s="78" t="s">
        <v>37</v>
      </c>
      <c r="C131" s="25" t="s">
        <v>453</v>
      </c>
      <c r="D131" s="25" t="s">
        <v>65</v>
      </c>
      <c r="E131" s="25" t="s">
        <v>1367</v>
      </c>
      <c r="F131" s="25" t="s">
        <v>303</v>
      </c>
      <c r="G131" s="80"/>
    </row>
    <row r="132" spans="1:7" ht="15.75" hidden="1">
      <c r="A132" s="81" t="s">
        <v>685</v>
      </c>
      <c r="B132" s="78" t="s">
        <v>37</v>
      </c>
      <c r="C132" s="25" t="s">
        <v>451</v>
      </c>
      <c r="D132" s="85"/>
      <c r="E132" s="85"/>
      <c r="F132" s="85"/>
      <c r="G132" s="86">
        <f>G133</f>
        <v>0</v>
      </c>
    </row>
    <row r="133" spans="1:7" ht="15.75" hidden="1">
      <c r="A133" s="47" t="s">
        <v>1031</v>
      </c>
      <c r="B133" s="78" t="s">
        <v>37</v>
      </c>
      <c r="C133" s="25" t="s">
        <v>451</v>
      </c>
      <c r="D133" s="25" t="s">
        <v>451</v>
      </c>
      <c r="E133" s="25"/>
      <c r="F133" s="25"/>
      <c r="G133" s="28">
        <f>G134</f>
        <v>0</v>
      </c>
    </row>
    <row r="134" spans="1:7" ht="24.75" hidden="1">
      <c r="A134" s="48" t="s">
        <v>491</v>
      </c>
      <c r="B134" s="78" t="s">
        <v>37</v>
      </c>
      <c r="C134" s="25" t="s">
        <v>451</v>
      </c>
      <c r="D134" s="25" t="s">
        <v>451</v>
      </c>
      <c r="E134" s="25" t="s">
        <v>1417</v>
      </c>
      <c r="F134" s="25"/>
      <c r="G134" s="28">
        <f>G135</f>
        <v>0</v>
      </c>
    </row>
    <row r="135" spans="1:7" ht="24.75" hidden="1">
      <c r="A135" s="26" t="s">
        <v>405</v>
      </c>
      <c r="B135" s="78" t="s">
        <v>37</v>
      </c>
      <c r="C135" s="25" t="s">
        <v>451</v>
      </c>
      <c r="D135" s="25" t="s">
        <v>451</v>
      </c>
      <c r="E135" s="25" t="s">
        <v>1417</v>
      </c>
      <c r="F135" s="25" t="s">
        <v>712</v>
      </c>
      <c r="G135" s="28"/>
    </row>
    <row r="136" spans="1:7" ht="15">
      <c r="A136" s="81" t="s">
        <v>201</v>
      </c>
      <c r="B136" s="78" t="s">
        <v>37</v>
      </c>
      <c r="C136" s="37" t="s">
        <v>452</v>
      </c>
      <c r="D136" s="32"/>
      <c r="E136" s="38"/>
      <c r="F136" s="38"/>
      <c r="G136" s="57">
        <f>G137+G148+G160+G164+G171+G179</f>
        <v>935706.5</v>
      </c>
    </row>
    <row r="137" spans="1:7" ht="15">
      <c r="A137" s="47" t="s">
        <v>1284</v>
      </c>
      <c r="B137" s="78" t="s">
        <v>37</v>
      </c>
      <c r="C137" s="25" t="s">
        <v>452</v>
      </c>
      <c r="D137" s="25" t="s">
        <v>1328</v>
      </c>
      <c r="E137" s="58"/>
      <c r="F137" s="58"/>
      <c r="G137" s="28">
        <f>G138+G143</f>
        <v>378598.2</v>
      </c>
    </row>
    <row r="138" spans="1:7" ht="24">
      <c r="A138" s="56" t="s">
        <v>289</v>
      </c>
      <c r="B138" s="78" t="s">
        <v>37</v>
      </c>
      <c r="C138" s="36" t="s">
        <v>452</v>
      </c>
      <c r="D138" s="25" t="s">
        <v>1328</v>
      </c>
      <c r="E138" s="25" t="s">
        <v>574</v>
      </c>
      <c r="F138" s="58"/>
      <c r="G138" s="28">
        <f>G139</f>
        <v>2553.8</v>
      </c>
    </row>
    <row r="139" spans="1:7" ht="24">
      <c r="A139" s="106" t="s">
        <v>1285</v>
      </c>
      <c r="B139" s="78" t="s">
        <v>37</v>
      </c>
      <c r="C139" s="25" t="s">
        <v>452</v>
      </c>
      <c r="D139" s="25" t="s">
        <v>1328</v>
      </c>
      <c r="E139" s="25" t="s">
        <v>573</v>
      </c>
      <c r="F139" s="58" t="s">
        <v>243</v>
      </c>
      <c r="G139" s="28">
        <f>G140</f>
        <v>2553.8</v>
      </c>
    </row>
    <row r="140" spans="1:7" ht="24">
      <c r="A140" s="106" t="s">
        <v>1011</v>
      </c>
      <c r="B140" s="78" t="s">
        <v>37</v>
      </c>
      <c r="C140" s="25" t="s">
        <v>452</v>
      </c>
      <c r="D140" s="25" t="s">
        <v>1328</v>
      </c>
      <c r="E140" s="25" t="s">
        <v>573</v>
      </c>
      <c r="F140" s="58" t="s">
        <v>528</v>
      </c>
      <c r="G140" s="28">
        <f>G142</f>
        <v>2553.8</v>
      </c>
    </row>
    <row r="141" spans="1:7" ht="15.75" hidden="1">
      <c r="A141" s="106" t="s">
        <v>892</v>
      </c>
      <c r="B141" s="78" t="s">
        <v>37</v>
      </c>
      <c r="C141" s="25" t="s">
        <v>452</v>
      </c>
      <c r="D141" s="25" t="s">
        <v>1328</v>
      </c>
      <c r="E141" s="25" t="s">
        <v>573</v>
      </c>
      <c r="F141" s="58" t="s">
        <v>528</v>
      </c>
      <c r="G141" s="28"/>
    </row>
    <row r="142" spans="1:7" ht="24">
      <c r="A142" s="106" t="s">
        <v>826</v>
      </c>
      <c r="B142" s="78" t="s">
        <v>37</v>
      </c>
      <c r="C142" s="25" t="s">
        <v>452</v>
      </c>
      <c r="D142" s="25" t="s">
        <v>1328</v>
      </c>
      <c r="E142" s="25" t="s">
        <v>573</v>
      </c>
      <c r="F142" s="58" t="s">
        <v>528</v>
      </c>
      <c r="G142" s="28">
        <f>2020+521.8+12</f>
        <v>2553.8</v>
      </c>
    </row>
    <row r="143" spans="1:7" ht="24">
      <c r="A143" s="48" t="s">
        <v>1164</v>
      </c>
      <c r="B143" s="78" t="s">
        <v>37</v>
      </c>
      <c r="C143" s="25" t="s">
        <v>452</v>
      </c>
      <c r="D143" s="25" t="s">
        <v>1328</v>
      </c>
      <c r="E143" s="25" t="s">
        <v>1165</v>
      </c>
      <c r="F143" s="58"/>
      <c r="G143" s="28">
        <f>G144+G146</f>
        <v>376044.4</v>
      </c>
    </row>
    <row r="144" spans="1:7" ht="24">
      <c r="A144" s="26" t="s">
        <v>403</v>
      </c>
      <c r="B144" s="78" t="s">
        <v>37</v>
      </c>
      <c r="C144" s="25" t="s">
        <v>452</v>
      </c>
      <c r="D144" s="25" t="s">
        <v>1328</v>
      </c>
      <c r="E144" s="25" t="s">
        <v>603</v>
      </c>
      <c r="F144" s="25" t="s">
        <v>243</v>
      </c>
      <c r="G144" s="28">
        <f>G145</f>
        <v>374916.4</v>
      </c>
    </row>
    <row r="145" spans="1:7" ht="24">
      <c r="A145" s="26" t="s">
        <v>604</v>
      </c>
      <c r="B145" s="78" t="s">
        <v>37</v>
      </c>
      <c r="C145" s="25" t="s">
        <v>452</v>
      </c>
      <c r="D145" s="25" t="s">
        <v>1328</v>
      </c>
      <c r="E145" s="25" t="s">
        <v>603</v>
      </c>
      <c r="F145" s="25" t="s">
        <v>712</v>
      </c>
      <c r="G145" s="28">
        <v>374916.4</v>
      </c>
    </row>
    <row r="146" spans="1:7" ht="36">
      <c r="A146" s="26" t="s">
        <v>1238</v>
      </c>
      <c r="B146" s="78" t="s">
        <v>37</v>
      </c>
      <c r="C146" s="25" t="s">
        <v>452</v>
      </c>
      <c r="D146" s="25" t="s">
        <v>1328</v>
      </c>
      <c r="E146" s="25" t="s">
        <v>1239</v>
      </c>
      <c r="F146" s="25" t="s">
        <v>243</v>
      </c>
      <c r="G146" s="28">
        <f>G147</f>
        <v>1128</v>
      </c>
    </row>
    <row r="147" spans="1:7" ht="24">
      <c r="A147" s="26" t="s">
        <v>604</v>
      </c>
      <c r="B147" s="78" t="s">
        <v>37</v>
      </c>
      <c r="C147" s="25" t="s">
        <v>452</v>
      </c>
      <c r="D147" s="25" t="s">
        <v>1328</v>
      </c>
      <c r="E147" s="25" t="s">
        <v>1239</v>
      </c>
      <c r="F147" s="25" t="s">
        <v>712</v>
      </c>
      <c r="G147" s="28">
        <v>1128</v>
      </c>
    </row>
    <row r="148" spans="1:7" ht="15">
      <c r="A148" s="145" t="s">
        <v>605</v>
      </c>
      <c r="B148" s="78" t="s">
        <v>37</v>
      </c>
      <c r="C148" s="25" t="s">
        <v>452</v>
      </c>
      <c r="D148" s="25" t="s">
        <v>611</v>
      </c>
      <c r="E148" s="25"/>
      <c r="F148" s="25"/>
      <c r="G148" s="28">
        <f>G149+G154+G157</f>
        <v>410108.7</v>
      </c>
    </row>
    <row r="149" spans="1:7" ht="24">
      <c r="A149" s="49" t="s">
        <v>981</v>
      </c>
      <c r="B149" s="78" t="s">
        <v>37</v>
      </c>
      <c r="C149" s="25" t="s">
        <v>452</v>
      </c>
      <c r="D149" s="25" t="s">
        <v>611</v>
      </c>
      <c r="E149" s="25" t="s">
        <v>839</v>
      </c>
      <c r="F149" s="25"/>
      <c r="G149" s="28">
        <f>G150+G152</f>
        <v>403294.7</v>
      </c>
    </row>
    <row r="150" spans="1:7" ht="24">
      <c r="A150" s="26" t="s">
        <v>403</v>
      </c>
      <c r="B150" s="78" t="s">
        <v>37</v>
      </c>
      <c r="C150" s="25" t="s">
        <v>452</v>
      </c>
      <c r="D150" s="25" t="s">
        <v>611</v>
      </c>
      <c r="E150" s="25" t="s">
        <v>606</v>
      </c>
      <c r="F150" s="151" t="s">
        <v>243</v>
      </c>
      <c r="G150" s="28">
        <f>G151</f>
        <v>384314.7</v>
      </c>
    </row>
    <row r="151" spans="1:7" ht="24">
      <c r="A151" s="26" t="s">
        <v>604</v>
      </c>
      <c r="B151" s="78" t="s">
        <v>37</v>
      </c>
      <c r="C151" s="25" t="s">
        <v>452</v>
      </c>
      <c r="D151" s="25" t="s">
        <v>611</v>
      </c>
      <c r="E151" s="25" t="s">
        <v>606</v>
      </c>
      <c r="F151" s="25" t="s">
        <v>712</v>
      </c>
      <c r="G151" s="28">
        <f>384326.7-12</f>
        <v>384314.7</v>
      </c>
    </row>
    <row r="152" spans="1:7" ht="36">
      <c r="A152" s="26" t="s">
        <v>1287</v>
      </c>
      <c r="B152" s="78" t="s">
        <v>37</v>
      </c>
      <c r="C152" s="25" t="s">
        <v>452</v>
      </c>
      <c r="D152" s="25" t="s">
        <v>611</v>
      </c>
      <c r="E152" s="25" t="s">
        <v>1240</v>
      </c>
      <c r="F152" s="25" t="s">
        <v>243</v>
      </c>
      <c r="G152" s="28">
        <f>G153</f>
        <v>18980</v>
      </c>
    </row>
    <row r="153" spans="1:7" ht="24">
      <c r="A153" s="26" t="s">
        <v>604</v>
      </c>
      <c r="B153" s="78" t="s">
        <v>37</v>
      </c>
      <c r="C153" s="25" t="s">
        <v>452</v>
      </c>
      <c r="D153" s="25" t="s">
        <v>611</v>
      </c>
      <c r="E153" s="25" t="s">
        <v>1240</v>
      </c>
      <c r="F153" s="25" t="s">
        <v>712</v>
      </c>
      <c r="G153" s="28">
        <f>17728+1252+2100.4-2100.4</f>
        <v>18980</v>
      </c>
    </row>
    <row r="154" spans="1:7" ht="24">
      <c r="A154" s="49" t="s">
        <v>440</v>
      </c>
      <c r="B154" s="78" t="s">
        <v>37</v>
      </c>
      <c r="C154" s="25" t="s">
        <v>452</v>
      </c>
      <c r="D154" s="25" t="s">
        <v>611</v>
      </c>
      <c r="E154" s="25" t="s">
        <v>841</v>
      </c>
      <c r="F154" s="25"/>
      <c r="G154" s="28">
        <f>G155</f>
        <v>6098</v>
      </c>
    </row>
    <row r="155" spans="1:7" ht="24">
      <c r="A155" s="26" t="s">
        <v>403</v>
      </c>
      <c r="B155" s="78" t="s">
        <v>37</v>
      </c>
      <c r="C155" s="25" t="s">
        <v>452</v>
      </c>
      <c r="D155" s="25" t="s">
        <v>611</v>
      </c>
      <c r="E155" s="25" t="s">
        <v>607</v>
      </c>
      <c r="F155" s="25" t="s">
        <v>243</v>
      </c>
      <c r="G155" s="28">
        <f>G156</f>
        <v>6098</v>
      </c>
    </row>
    <row r="156" spans="1:7" ht="24">
      <c r="A156" s="26" t="s">
        <v>1148</v>
      </c>
      <c r="B156" s="78" t="s">
        <v>37</v>
      </c>
      <c r="C156" s="25" t="s">
        <v>452</v>
      </c>
      <c r="D156" s="25" t="s">
        <v>611</v>
      </c>
      <c r="E156" s="25" t="s">
        <v>607</v>
      </c>
      <c r="F156" s="25" t="s">
        <v>712</v>
      </c>
      <c r="G156" s="28">
        <v>6098</v>
      </c>
    </row>
    <row r="157" spans="1:7" ht="24">
      <c r="A157" s="152" t="s">
        <v>71</v>
      </c>
      <c r="B157" s="78" t="s">
        <v>37</v>
      </c>
      <c r="C157" s="25" t="s">
        <v>452</v>
      </c>
      <c r="D157" s="25" t="s">
        <v>611</v>
      </c>
      <c r="E157" s="25" t="s">
        <v>72</v>
      </c>
      <c r="F157" s="25"/>
      <c r="G157" s="28">
        <f>G158</f>
        <v>716</v>
      </c>
    </row>
    <row r="158" spans="1:7" ht="36">
      <c r="A158" s="26" t="s">
        <v>80</v>
      </c>
      <c r="B158" s="78" t="s">
        <v>37</v>
      </c>
      <c r="C158" s="25" t="s">
        <v>452</v>
      </c>
      <c r="D158" s="25" t="s">
        <v>611</v>
      </c>
      <c r="E158" s="25" t="s">
        <v>986</v>
      </c>
      <c r="F158" s="25"/>
      <c r="G158" s="28">
        <f>G159</f>
        <v>716</v>
      </c>
    </row>
    <row r="159" spans="1:7" ht="24">
      <c r="A159" s="26" t="s">
        <v>1148</v>
      </c>
      <c r="B159" s="78" t="s">
        <v>37</v>
      </c>
      <c r="C159" s="25" t="s">
        <v>452</v>
      </c>
      <c r="D159" s="25" t="s">
        <v>611</v>
      </c>
      <c r="E159" s="25" t="s">
        <v>986</v>
      </c>
      <c r="F159" s="25" t="s">
        <v>712</v>
      </c>
      <c r="G159" s="28">
        <f>604+112</f>
        <v>716</v>
      </c>
    </row>
    <row r="160" spans="1:7" ht="15">
      <c r="A160" s="145" t="s">
        <v>690</v>
      </c>
      <c r="B160" s="78" t="s">
        <v>37</v>
      </c>
      <c r="C160" s="25" t="s">
        <v>452</v>
      </c>
      <c r="D160" s="25" t="s">
        <v>453</v>
      </c>
      <c r="E160" s="25"/>
      <c r="F160" s="25"/>
      <c r="G160" s="80">
        <f>G161</f>
        <v>15696</v>
      </c>
    </row>
    <row r="161" spans="1:7" s="171" customFormat="1" ht="24">
      <c r="A161" s="49" t="s">
        <v>1164</v>
      </c>
      <c r="B161" s="115" t="s">
        <v>37</v>
      </c>
      <c r="C161" s="79" t="s">
        <v>452</v>
      </c>
      <c r="D161" s="79" t="s">
        <v>453</v>
      </c>
      <c r="E161" s="79" t="s">
        <v>1165</v>
      </c>
      <c r="F161" s="79"/>
      <c r="G161" s="80">
        <f>G162</f>
        <v>15696</v>
      </c>
    </row>
    <row r="162" spans="1:7" ht="24">
      <c r="A162" s="26" t="s">
        <v>1241</v>
      </c>
      <c r="B162" s="78" t="s">
        <v>37</v>
      </c>
      <c r="C162" s="25" t="s">
        <v>452</v>
      </c>
      <c r="D162" s="25" t="s">
        <v>453</v>
      </c>
      <c r="E162" s="25" t="s">
        <v>603</v>
      </c>
      <c r="F162" s="25" t="s">
        <v>243</v>
      </c>
      <c r="G162" s="28">
        <f>G163</f>
        <v>15696</v>
      </c>
    </row>
    <row r="163" spans="1:7" ht="24">
      <c r="A163" s="26" t="s">
        <v>1148</v>
      </c>
      <c r="B163" s="78" t="s">
        <v>37</v>
      </c>
      <c r="C163" s="25" t="s">
        <v>452</v>
      </c>
      <c r="D163" s="25" t="s">
        <v>453</v>
      </c>
      <c r="E163" s="25" t="s">
        <v>603</v>
      </c>
      <c r="F163" s="25" t="s">
        <v>712</v>
      </c>
      <c r="G163" s="28">
        <v>15696</v>
      </c>
    </row>
    <row r="164" spans="1:7" ht="15">
      <c r="A164" s="145" t="s">
        <v>691</v>
      </c>
      <c r="B164" s="78" t="s">
        <v>37</v>
      </c>
      <c r="C164" s="25" t="s">
        <v>452</v>
      </c>
      <c r="D164" s="25" t="s">
        <v>684</v>
      </c>
      <c r="E164" s="25"/>
      <c r="F164" s="25"/>
      <c r="G164" s="80">
        <f>G165+G168</f>
        <v>100038</v>
      </c>
    </row>
    <row r="165" spans="1:7" ht="24">
      <c r="A165" s="49" t="s">
        <v>1241</v>
      </c>
      <c r="B165" s="78" t="s">
        <v>37</v>
      </c>
      <c r="C165" s="25" t="s">
        <v>452</v>
      </c>
      <c r="D165" s="25" t="s">
        <v>684</v>
      </c>
      <c r="E165" s="25" t="s">
        <v>840</v>
      </c>
      <c r="F165" s="25"/>
      <c r="G165" s="28">
        <f>G166</f>
        <v>94182</v>
      </c>
    </row>
    <row r="166" spans="1:7" ht="24">
      <c r="A166" s="26" t="s">
        <v>403</v>
      </c>
      <c r="B166" s="78" t="s">
        <v>37</v>
      </c>
      <c r="C166" s="25" t="s">
        <v>452</v>
      </c>
      <c r="D166" s="25" t="s">
        <v>684</v>
      </c>
      <c r="E166" s="25" t="s">
        <v>692</v>
      </c>
      <c r="F166" s="25" t="s">
        <v>243</v>
      </c>
      <c r="G166" s="28">
        <f>G167</f>
        <v>94182</v>
      </c>
    </row>
    <row r="167" spans="1:7" ht="24">
      <c r="A167" s="26" t="s">
        <v>1148</v>
      </c>
      <c r="B167" s="78" t="s">
        <v>37</v>
      </c>
      <c r="C167" s="25" t="s">
        <v>452</v>
      </c>
      <c r="D167" s="25" t="s">
        <v>684</v>
      </c>
      <c r="E167" s="25" t="s">
        <v>692</v>
      </c>
      <c r="F167" s="25" t="s">
        <v>712</v>
      </c>
      <c r="G167" s="28">
        <v>94182</v>
      </c>
    </row>
    <row r="168" spans="1:7" ht="24">
      <c r="A168" s="171" t="s">
        <v>71</v>
      </c>
      <c r="B168" s="78" t="s">
        <v>37</v>
      </c>
      <c r="C168" s="25" t="s">
        <v>452</v>
      </c>
      <c r="D168" s="25" t="s">
        <v>684</v>
      </c>
      <c r="E168" s="25" t="s">
        <v>72</v>
      </c>
      <c r="F168" s="25"/>
      <c r="G168" s="28">
        <f>G169</f>
        <v>5856</v>
      </c>
    </row>
    <row r="169" spans="1:7" ht="36">
      <c r="A169" s="26" t="s">
        <v>80</v>
      </c>
      <c r="B169" s="78" t="s">
        <v>37</v>
      </c>
      <c r="C169" s="25" t="s">
        <v>452</v>
      </c>
      <c r="D169" s="25" t="s">
        <v>684</v>
      </c>
      <c r="E169" s="25" t="s">
        <v>986</v>
      </c>
      <c r="F169" s="25"/>
      <c r="G169" s="28">
        <f>G170</f>
        <v>5856</v>
      </c>
    </row>
    <row r="170" spans="1:7" ht="24">
      <c r="A170" s="26" t="s">
        <v>1148</v>
      </c>
      <c r="B170" s="78" t="s">
        <v>37</v>
      </c>
      <c r="C170" s="25" t="s">
        <v>452</v>
      </c>
      <c r="D170" s="25" t="s">
        <v>684</v>
      </c>
      <c r="E170" s="25" t="s">
        <v>986</v>
      </c>
      <c r="F170" s="25" t="s">
        <v>712</v>
      </c>
      <c r="G170" s="28">
        <f>5151+705</f>
        <v>5856</v>
      </c>
    </row>
    <row r="171" spans="1:7" ht="24">
      <c r="A171" s="145" t="s">
        <v>693</v>
      </c>
      <c r="B171" s="78" t="s">
        <v>37</v>
      </c>
      <c r="C171" s="25" t="s">
        <v>452</v>
      </c>
      <c r="D171" s="25" t="s">
        <v>447</v>
      </c>
      <c r="E171" s="25"/>
      <c r="F171" s="25"/>
      <c r="G171" s="28">
        <f>G172</f>
        <v>9346.6</v>
      </c>
    </row>
    <row r="172" spans="1:7" ht="24">
      <c r="A172" s="48" t="s">
        <v>403</v>
      </c>
      <c r="B172" s="78" t="s">
        <v>37</v>
      </c>
      <c r="C172" s="25" t="s">
        <v>452</v>
      </c>
      <c r="D172" s="25" t="s">
        <v>447</v>
      </c>
      <c r="E172" s="25" t="s">
        <v>1176</v>
      </c>
      <c r="F172" s="25"/>
      <c r="G172" s="28">
        <f>G175</f>
        <v>9346.6</v>
      </c>
    </row>
    <row r="173" spans="1:7" ht="15.75" hidden="1">
      <c r="A173" s="54"/>
      <c r="B173" s="78" t="s">
        <v>37</v>
      </c>
      <c r="C173" s="25" t="s">
        <v>452</v>
      </c>
      <c r="D173" s="25" t="s">
        <v>447</v>
      </c>
      <c r="E173" s="25"/>
      <c r="F173" s="25"/>
      <c r="G173" s="28">
        <v>0</v>
      </c>
    </row>
    <row r="174" spans="1:7" ht="15.75" hidden="1">
      <c r="A174" s="26"/>
      <c r="B174" s="78" t="s">
        <v>37</v>
      </c>
      <c r="C174" s="25" t="s">
        <v>452</v>
      </c>
      <c r="D174" s="25" t="s">
        <v>447</v>
      </c>
      <c r="E174" s="25"/>
      <c r="F174" s="25" t="s">
        <v>243</v>
      </c>
      <c r="G174" s="28">
        <v>0</v>
      </c>
    </row>
    <row r="175" spans="1:7" ht="24">
      <c r="A175" s="26" t="s">
        <v>1148</v>
      </c>
      <c r="B175" s="78" t="s">
        <v>37</v>
      </c>
      <c r="C175" s="25" t="s">
        <v>452</v>
      </c>
      <c r="D175" s="25" t="s">
        <v>447</v>
      </c>
      <c r="E175" s="25" t="s">
        <v>1176</v>
      </c>
      <c r="F175" s="25" t="s">
        <v>712</v>
      </c>
      <c r="G175" s="28">
        <f>7514+1482.7+350-0.1</f>
        <v>9346.6</v>
      </c>
    </row>
    <row r="176" spans="1:7" ht="15.75" hidden="1">
      <c r="A176" s="49"/>
      <c r="B176" s="78" t="s">
        <v>37</v>
      </c>
      <c r="C176" s="25"/>
      <c r="D176" s="25"/>
      <c r="E176" s="25"/>
      <c r="F176" s="25"/>
      <c r="G176" s="28">
        <f>G177</f>
        <v>0</v>
      </c>
    </row>
    <row r="177" spans="1:7" ht="15.75" hidden="1">
      <c r="A177" s="26"/>
      <c r="B177" s="78" t="s">
        <v>37</v>
      </c>
      <c r="C177" s="25"/>
      <c r="D177" s="25"/>
      <c r="E177" s="25"/>
      <c r="F177" s="25"/>
      <c r="G177" s="28">
        <f>G178</f>
        <v>0</v>
      </c>
    </row>
    <row r="178" spans="1:7" ht="15.75" hidden="1">
      <c r="A178" s="26"/>
      <c r="B178" s="78" t="s">
        <v>37</v>
      </c>
      <c r="C178" s="25"/>
      <c r="D178" s="25"/>
      <c r="E178" s="25"/>
      <c r="F178" s="25"/>
      <c r="G178" s="28">
        <v>0</v>
      </c>
    </row>
    <row r="179" spans="1:7" ht="15">
      <c r="A179" s="59" t="s">
        <v>576</v>
      </c>
      <c r="B179" s="78" t="s">
        <v>37</v>
      </c>
      <c r="C179" s="25" t="s">
        <v>452</v>
      </c>
      <c r="D179" s="25" t="s">
        <v>452</v>
      </c>
      <c r="E179" s="25"/>
      <c r="F179" s="25"/>
      <c r="G179" s="28">
        <f>G180+G183</f>
        <v>21919</v>
      </c>
    </row>
    <row r="180" spans="1:7" ht="36">
      <c r="A180" s="43" t="s">
        <v>949</v>
      </c>
      <c r="B180" s="78" t="s">
        <v>37</v>
      </c>
      <c r="C180" s="25" t="s">
        <v>452</v>
      </c>
      <c r="D180" s="25" t="s">
        <v>452</v>
      </c>
      <c r="E180" s="25" t="s">
        <v>950</v>
      </c>
      <c r="F180" s="58"/>
      <c r="G180" s="28">
        <f>G181</f>
        <v>8073</v>
      </c>
    </row>
    <row r="181" spans="1:7" ht="24">
      <c r="A181" s="26" t="s">
        <v>1276</v>
      </c>
      <c r="B181" s="78" t="s">
        <v>37</v>
      </c>
      <c r="C181" s="25" t="s">
        <v>452</v>
      </c>
      <c r="D181" s="25" t="s">
        <v>452</v>
      </c>
      <c r="E181" s="25" t="s">
        <v>530</v>
      </c>
      <c r="F181" s="58" t="s">
        <v>243</v>
      </c>
      <c r="G181" s="28">
        <f>G182</f>
        <v>8073</v>
      </c>
    </row>
    <row r="182" spans="1:7" ht="24">
      <c r="A182" s="26" t="s">
        <v>689</v>
      </c>
      <c r="B182" s="78" t="s">
        <v>37</v>
      </c>
      <c r="C182" s="25" t="s">
        <v>452</v>
      </c>
      <c r="D182" s="25" t="s">
        <v>452</v>
      </c>
      <c r="E182" s="25" t="s">
        <v>530</v>
      </c>
      <c r="F182" s="58" t="s">
        <v>303</v>
      </c>
      <c r="G182" s="28">
        <v>8073</v>
      </c>
    </row>
    <row r="183" spans="1:7" ht="24">
      <c r="A183" s="49" t="s">
        <v>632</v>
      </c>
      <c r="B183" s="78" t="s">
        <v>37</v>
      </c>
      <c r="C183" s="25" t="s">
        <v>452</v>
      </c>
      <c r="D183" s="25" t="s">
        <v>452</v>
      </c>
      <c r="E183" s="25" t="s">
        <v>631</v>
      </c>
      <c r="F183" s="58"/>
      <c r="G183" s="28">
        <f>G184</f>
        <v>13846</v>
      </c>
    </row>
    <row r="184" spans="1:7" ht="24">
      <c r="A184" s="39" t="s">
        <v>403</v>
      </c>
      <c r="B184" s="78" t="s">
        <v>37</v>
      </c>
      <c r="C184" s="25" t="s">
        <v>452</v>
      </c>
      <c r="D184" s="25" t="s">
        <v>452</v>
      </c>
      <c r="E184" s="25" t="s">
        <v>601</v>
      </c>
      <c r="F184" s="58" t="s">
        <v>243</v>
      </c>
      <c r="G184" s="28">
        <f>G185</f>
        <v>13846</v>
      </c>
    </row>
    <row r="185" spans="1:7" ht="24">
      <c r="A185" s="26" t="s">
        <v>1148</v>
      </c>
      <c r="B185" s="78" t="s">
        <v>37</v>
      </c>
      <c r="C185" s="25" t="s">
        <v>452</v>
      </c>
      <c r="D185" s="25" t="s">
        <v>452</v>
      </c>
      <c r="E185" s="25" t="s">
        <v>601</v>
      </c>
      <c r="F185" s="58" t="s">
        <v>712</v>
      </c>
      <c r="G185" s="28">
        <v>13846</v>
      </c>
    </row>
    <row r="186" spans="1:7" ht="15.75" hidden="1">
      <c r="A186" s="81" t="s">
        <v>441</v>
      </c>
      <c r="B186" s="78" t="s">
        <v>37</v>
      </c>
      <c r="C186" s="25" t="s">
        <v>450</v>
      </c>
      <c r="D186" s="25"/>
      <c r="E186" s="25"/>
      <c r="F186" s="25"/>
      <c r="G186" s="28">
        <f>G187</f>
        <v>0</v>
      </c>
    </row>
    <row r="187" spans="1:7" ht="15.75" hidden="1">
      <c r="A187" s="47" t="s">
        <v>919</v>
      </c>
      <c r="B187" s="78" t="s">
        <v>37</v>
      </c>
      <c r="C187" s="25" t="s">
        <v>450</v>
      </c>
      <c r="D187" s="25" t="s">
        <v>453</v>
      </c>
      <c r="E187" s="25"/>
      <c r="F187" s="25"/>
      <c r="G187" s="28">
        <f>G188</f>
        <v>0</v>
      </c>
    </row>
    <row r="188" spans="1:7" ht="24.75" hidden="1">
      <c r="A188" s="48" t="s">
        <v>922</v>
      </c>
      <c r="B188" s="78" t="s">
        <v>37</v>
      </c>
      <c r="C188" s="25" t="s">
        <v>450</v>
      </c>
      <c r="D188" s="25" t="s">
        <v>453</v>
      </c>
      <c r="E188" s="25" t="s">
        <v>920</v>
      </c>
      <c r="F188" s="25"/>
      <c r="G188" s="28">
        <f>G189</f>
        <v>0</v>
      </c>
    </row>
    <row r="189" spans="1:7" ht="24.75" hidden="1">
      <c r="A189" s="26" t="s">
        <v>923</v>
      </c>
      <c r="B189" s="78" t="s">
        <v>37</v>
      </c>
      <c r="C189" s="25" t="s">
        <v>450</v>
      </c>
      <c r="D189" s="25" t="s">
        <v>453</v>
      </c>
      <c r="E189" s="25" t="s">
        <v>920</v>
      </c>
      <c r="F189" s="25" t="s">
        <v>921</v>
      </c>
      <c r="G189" s="28">
        <v>0</v>
      </c>
    </row>
    <row r="190" spans="1:7" ht="24.75" hidden="1">
      <c r="A190" s="26" t="s">
        <v>1179</v>
      </c>
      <c r="B190" s="78" t="s">
        <v>37</v>
      </c>
      <c r="C190" s="25" t="s">
        <v>452</v>
      </c>
      <c r="D190" s="25" t="s">
        <v>450</v>
      </c>
      <c r="E190" s="25" t="s">
        <v>1180</v>
      </c>
      <c r="F190" s="58" t="s">
        <v>1181</v>
      </c>
      <c r="G190" s="28"/>
    </row>
    <row r="191" spans="1:7" ht="15.75" hidden="1">
      <c r="A191" s="26" t="s">
        <v>441</v>
      </c>
      <c r="B191" s="78" t="s">
        <v>37</v>
      </c>
      <c r="C191" s="25" t="s">
        <v>450</v>
      </c>
      <c r="D191" s="25"/>
      <c r="E191" s="25"/>
      <c r="F191" s="58"/>
      <c r="G191" s="28">
        <f>G192</f>
        <v>0</v>
      </c>
    </row>
    <row r="192" spans="1:7" ht="15.75" hidden="1">
      <c r="A192" s="47" t="s">
        <v>919</v>
      </c>
      <c r="B192" s="78" t="s">
        <v>37</v>
      </c>
      <c r="C192" s="25" t="s">
        <v>450</v>
      </c>
      <c r="D192" s="25" t="s">
        <v>453</v>
      </c>
      <c r="E192" s="25"/>
      <c r="F192" s="58"/>
      <c r="G192" s="28">
        <f>G193</f>
        <v>0</v>
      </c>
    </row>
    <row r="193" spans="1:7" ht="24.75" hidden="1">
      <c r="A193" s="48" t="s">
        <v>206</v>
      </c>
      <c r="B193" s="78" t="s">
        <v>37</v>
      </c>
      <c r="C193" s="25" t="s">
        <v>450</v>
      </c>
      <c r="D193" s="25" t="s">
        <v>453</v>
      </c>
      <c r="E193" s="25" t="s">
        <v>930</v>
      </c>
      <c r="F193" s="58"/>
      <c r="G193" s="28">
        <f>G194</f>
        <v>0</v>
      </c>
    </row>
    <row r="194" spans="1:7" ht="24.75" hidden="1">
      <c r="A194" s="26" t="s">
        <v>543</v>
      </c>
      <c r="B194" s="78" t="s">
        <v>37</v>
      </c>
      <c r="C194" s="25" t="s">
        <v>450</v>
      </c>
      <c r="D194" s="25" t="s">
        <v>453</v>
      </c>
      <c r="E194" s="25" t="s">
        <v>67</v>
      </c>
      <c r="F194" s="58"/>
      <c r="G194" s="28">
        <f>G195+G197</f>
        <v>0</v>
      </c>
    </row>
    <row r="195" spans="1:7" ht="25.5" customHeight="1" hidden="1">
      <c r="A195" s="26" t="s">
        <v>192</v>
      </c>
      <c r="B195" s="78" t="s">
        <v>37</v>
      </c>
      <c r="C195" s="25" t="s">
        <v>450</v>
      </c>
      <c r="D195" s="25" t="s">
        <v>453</v>
      </c>
      <c r="E195" s="25" t="s">
        <v>1021</v>
      </c>
      <c r="F195" s="58" t="s">
        <v>243</v>
      </c>
      <c r="G195" s="28">
        <f>G196</f>
        <v>0</v>
      </c>
    </row>
    <row r="196" spans="1:7" ht="21" customHeight="1" hidden="1">
      <c r="A196" s="26" t="s">
        <v>337</v>
      </c>
      <c r="B196" s="78" t="s">
        <v>37</v>
      </c>
      <c r="C196" s="25" t="s">
        <v>450</v>
      </c>
      <c r="D196" s="25" t="s">
        <v>453</v>
      </c>
      <c r="E196" s="25" t="s">
        <v>1021</v>
      </c>
      <c r="F196" s="58" t="s">
        <v>246</v>
      </c>
      <c r="G196" s="28"/>
    </row>
    <row r="197" spans="1:7" ht="21" customHeight="1" hidden="1">
      <c r="A197" s="26" t="s">
        <v>320</v>
      </c>
      <c r="B197" s="78" t="s">
        <v>37</v>
      </c>
      <c r="C197" s="25" t="s">
        <v>450</v>
      </c>
      <c r="D197" s="25" t="s">
        <v>453</v>
      </c>
      <c r="E197" s="25" t="s">
        <v>1022</v>
      </c>
      <c r="F197" s="58"/>
      <c r="G197" s="28">
        <f>G198</f>
        <v>0</v>
      </c>
    </row>
    <row r="198" spans="1:7" ht="21" customHeight="1" hidden="1">
      <c r="A198" s="26" t="s">
        <v>337</v>
      </c>
      <c r="B198" s="78" t="s">
        <v>37</v>
      </c>
      <c r="C198" s="25" t="s">
        <v>450</v>
      </c>
      <c r="D198" s="25" t="s">
        <v>453</v>
      </c>
      <c r="E198" s="25" t="s">
        <v>1022</v>
      </c>
      <c r="F198" s="58" t="s">
        <v>246</v>
      </c>
      <c r="G198" s="28"/>
    </row>
    <row r="199" spans="1:7" ht="18" customHeight="1">
      <c r="A199" s="74" t="s">
        <v>38</v>
      </c>
      <c r="B199" s="75" t="s">
        <v>39</v>
      </c>
      <c r="C199" s="75"/>
      <c r="D199" s="75"/>
      <c r="E199" s="75"/>
      <c r="F199" s="75"/>
      <c r="G199" s="76">
        <f>G204+G208+G233+G264</f>
        <v>441130.4</v>
      </c>
    </row>
    <row r="200" spans="1:7" ht="25.5" hidden="1">
      <c r="A200" s="77" t="s">
        <v>442</v>
      </c>
      <c r="B200" s="78" t="s">
        <v>39</v>
      </c>
      <c r="C200" s="79" t="s">
        <v>453</v>
      </c>
      <c r="D200" s="79"/>
      <c r="E200" s="79"/>
      <c r="F200" s="79"/>
      <c r="G200" s="28">
        <f>G201</f>
        <v>0</v>
      </c>
    </row>
    <row r="201" spans="1:7" ht="24" hidden="1">
      <c r="A201" s="44" t="s">
        <v>478</v>
      </c>
      <c r="B201" s="78" t="s">
        <v>39</v>
      </c>
      <c r="C201" s="25" t="s">
        <v>453</v>
      </c>
      <c r="D201" s="25" t="s">
        <v>41</v>
      </c>
      <c r="E201" s="25"/>
      <c r="F201" s="25"/>
      <c r="G201" s="28">
        <f>G202</f>
        <v>0</v>
      </c>
    </row>
    <row r="202" spans="1:7" ht="24.75" hidden="1">
      <c r="A202" s="49" t="s">
        <v>762</v>
      </c>
      <c r="B202" s="78" t="s">
        <v>39</v>
      </c>
      <c r="C202" s="25" t="s">
        <v>453</v>
      </c>
      <c r="D202" s="25" t="s">
        <v>41</v>
      </c>
      <c r="E202" s="25" t="s">
        <v>1367</v>
      </c>
      <c r="F202" s="25"/>
      <c r="G202" s="28">
        <f>G203</f>
        <v>0</v>
      </c>
    </row>
    <row r="203" spans="1:7" ht="24.75" hidden="1">
      <c r="A203" s="26" t="s">
        <v>756</v>
      </c>
      <c r="B203" s="78" t="s">
        <v>39</v>
      </c>
      <c r="C203" s="25" t="s">
        <v>453</v>
      </c>
      <c r="D203" s="25" t="s">
        <v>41</v>
      </c>
      <c r="E203" s="25" t="s">
        <v>1367</v>
      </c>
      <c r="F203" s="25" t="s">
        <v>757</v>
      </c>
      <c r="G203" s="28"/>
    </row>
    <row r="204" spans="1:7" ht="15.75" hidden="1">
      <c r="A204" s="87" t="s">
        <v>581</v>
      </c>
      <c r="B204" s="78" t="s">
        <v>39</v>
      </c>
      <c r="C204" s="25" t="s">
        <v>1328</v>
      </c>
      <c r="D204" s="25"/>
      <c r="E204" s="25"/>
      <c r="F204" s="25"/>
      <c r="G204" s="28">
        <f>G205</f>
        <v>0</v>
      </c>
    </row>
    <row r="205" spans="1:7" ht="15.75" hidden="1">
      <c r="A205" s="44" t="s">
        <v>1460</v>
      </c>
      <c r="B205" s="78" t="s">
        <v>39</v>
      </c>
      <c r="C205" s="25" t="s">
        <v>1328</v>
      </c>
      <c r="D205" s="25" t="s">
        <v>65</v>
      </c>
      <c r="E205" s="25"/>
      <c r="F205" s="25"/>
      <c r="G205" s="28">
        <f>G206</f>
        <v>0</v>
      </c>
    </row>
    <row r="206" spans="1:7" ht="15.75" hidden="1">
      <c r="A206" s="43" t="s">
        <v>403</v>
      </c>
      <c r="B206" s="78" t="s">
        <v>39</v>
      </c>
      <c r="C206" s="25" t="s">
        <v>1328</v>
      </c>
      <c r="D206" s="25" t="s">
        <v>65</v>
      </c>
      <c r="E206" s="35" t="s">
        <v>713</v>
      </c>
      <c r="F206" s="25"/>
      <c r="G206" s="28">
        <f>G207</f>
        <v>0</v>
      </c>
    </row>
    <row r="207" spans="1:7" ht="15.75" hidden="1">
      <c r="A207" s="26" t="s">
        <v>1148</v>
      </c>
      <c r="B207" s="78" t="s">
        <v>39</v>
      </c>
      <c r="C207" s="25" t="s">
        <v>1328</v>
      </c>
      <c r="D207" s="25" t="s">
        <v>65</v>
      </c>
      <c r="E207" s="35" t="s">
        <v>713</v>
      </c>
      <c r="F207" s="25" t="s">
        <v>712</v>
      </c>
      <c r="G207" s="28">
        <f>40977-4321-36656</f>
        <v>0</v>
      </c>
    </row>
    <row r="208" spans="1:7" ht="15">
      <c r="A208" s="81" t="s">
        <v>685</v>
      </c>
      <c r="B208" s="78" t="s">
        <v>39</v>
      </c>
      <c r="C208" s="25" t="s">
        <v>451</v>
      </c>
      <c r="D208" s="58"/>
      <c r="E208" s="58"/>
      <c r="F208" s="58"/>
      <c r="G208" s="28">
        <f>G209+G214+G230</f>
        <v>89631.8</v>
      </c>
    </row>
    <row r="209" spans="1:7" ht="15">
      <c r="A209" s="47" t="s">
        <v>1041</v>
      </c>
      <c r="B209" s="78" t="s">
        <v>39</v>
      </c>
      <c r="C209" s="25" t="s">
        <v>451</v>
      </c>
      <c r="D209" s="25" t="s">
        <v>611</v>
      </c>
      <c r="E209" s="25"/>
      <c r="F209" s="25"/>
      <c r="G209" s="28">
        <f>G210</f>
        <v>68490.6</v>
      </c>
    </row>
    <row r="210" spans="1:7" ht="24">
      <c r="A210" s="48" t="s">
        <v>1038</v>
      </c>
      <c r="B210" s="78" t="s">
        <v>39</v>
      </c>
      <c r="C210" s="25" t="s">
        <v>451</v>
      </c>
      <c r="D210" s="25" t="s">
        <v>611</v>
      </c>
      <c r="E210" s="25" t="s">
        <v>1483</v>
      </c>
      <c r="F210" s="25"/>
      <c r="G210" s="28">
        <f>G211+G213</f>
        <v>68490.6</v>
      </c>
    </row>
    <row r="211" spans="1:7" ht="24.75" hidden="1">
      <c r="A211" s="55" t="s">
        <v>231</v>
      </c>
      <c r="B211" s="78" t="s">
        <v>39</v>
      </c>
      <c r="C211" s="25" t="s">
        <v>451</v>
      </c>
      <c r="D211" s="25" t="s">
        <v>611</v>
      </c>
      <c r="E211" s="25" t="s">
        <v>232</v>
      </c>
      <c r="F211" s="25"/>
      <c r="G211" s="28">
        <f>G212</f>
        <v>0</v>
      </c>
    </row>
    <row r="212" spans="1:7" ht="24.75" hidden="1">
      <c r="A212" s="39" t="s">
        <v>1382</v>
      </c>
      <c r="B212" s="78" t="s">
        <v>39</v>
      </c>
      <c r="C212" s="25" t="s">
        <v>451</v>
      </c>
      <c r="D212" s="25" t="s">
        <v>611</v>
      </c>
      <c r="E212" s="25" t="s">
        <v>232</v>
      </c>
      <c r="F212" s="25" t="s">
        <v>1383</v>
      </c>
      <c r="G212" s="28"/>
    </row>
    <row r="213" spans="1:7" ht="24">
      <c r="A213" s="26" t="s">
        <v>403</v>
      </c>
      <c r="B213" s="78" t="s">
        <v>39</v>
      </c>
      <c r="C213" s="25" t="s">
        <v>451</v>
      </c>
      <c r="D213" s="25" t="s">
        <v>611</v>
      </c>
      <c r="E213" s="25" t="s">
        <v>1483</v>
      </c>
      <c r="F213" s="25" t="s">
        <v>712</v>
      </c>
      <c r="G213" s="28">
        <f>61270+6100+600+470.6+50</f>
        <v>68490.6</v>
      </c>
    </row>
    <row r="214" spans="1:7" ht="15">
      <c r="A214" s="47" t="s">
        <v>1031</v>
      </c>
      <c r="B214" s="78" t="s">
        <v>39</v>
      </c>
      <c r="C214" s="25" t="s">
        <v>451</v>
      </c>
      <c r="D214" s="25" t="s">
        <v>451</v>
      </c>
      <c r="E214" s="25"/>
      <c r="F214" s="25"/>
      <c r="G214" s="28">
        <f>G215+G217+G227+G225</f>
        <v>21141.2</v>
      </c>
    </row>
    <row r="215" spans="1:7" ht="48">
      <c r="A215" s="49" t="s">
        <v>1101</v>
      </c>
      <c r="B215" s="78" t="s">
        <v>39</v>
      </c>
      <c r="C215" s="25" t="s">
        <v>451</v>
      </c>
      <c r="D215" s="25" t="s">
        <v>451</v>
      </c>
      <c r="E215" s="25" t="s">
        <v>729</v>
      </c>
      <c r="F215" s="25"/>
      <c r="G215" s="28">
        <f>G216</f>
        <v>7.5</v>
      </c>
    </row>
    <row r="216" spans="1:7" ht="24">
      <c r="A216" s="54" t="s">
        <v>527</v>
      </c>
      <c r="B216" s="78" t="s">
        <v>39</v>
      </c>
      <c r="C216" s="25" t="s">
        <v>451</v>
      </c>
      <c r="D216" s="25" t="s">
        <v>451</v>
      </c>
      <c r="E216" s="25" t="s">
        <v>729</v>
      </c>
      <c r="F216" s="25" t="s">
        <v>528</v>
      </c>
      <c r="G216" s="28">
        <f>92.1-84.6</f>
        <v>7.5</v>
      </c>
    </row>
    <row r="217" spans="1:7" ht="24">
      <c r="A217" s="48" t="s">
        <v>1032</v>
      </c>
      <c r="B217" s="78" t="s">
        <v>39</v>
      </c>
      <c r="C217" s="25" t="s">
        <v>451</v>
      </c>
      <c r="D217" s="25" t="s">
        <v>451</v>
      </c>
      <c r="E217" s="25" t="s">
        <v>1033</v>
      </c>
      <c r="F217" s="25"/>
      <c r="G217" s="28">
        <f>G218+G221+G223</f>
        <v>21000.5</v>
      </c>
    </row>
    <row r="218" spans="1:7" s="128" customFormat="1" ht="24">
      <c r="A218" s="26" t="s">
        <v>403</v>
      </c>
      <c r="B218" s="78" t="s">
        <v>39</v>
      </c>
      <c r="C218" s="25" t="s">
        <v>451</v>
      </c>
      <c r="D218" s="25" t="s">
        <v>451</v>
      </c>
      <c r="E218" s="25" t="s">
        <v>1415</v>
      </c>
      <c r="F218" s="25" t="s">
        <v>243</v>
      </c>
      <c r="G218" s="28">
        <f>G219+G220</f>
        <v>2214</v>
      </c>
    </row>
    <row r="219" spans="1:7" s="128" customFormat="1" ht="24.75" hidden="1">
      <c r="A219" s="26" t="s">
        <v>1148</v>
      </c>
      <c r="B219" s="78" t="s">
        <v>39</v>
      </c>
      <c r="C219" s="25" t="s">
        <v>451</v>
      </c>
      <c r="D219" s="25" t="s">
        <v>451</v>
      </c>
      <c r="E219" s="25" t="s">
        <v>1415</v>
      </c>
      <c r="F219" s="25" t="s">
        <v>712</v>
      </c>
      <c r="G219" s="28">
        <v>0</v>
      </c>
    </row>
    <row r="220" spans="1:7" ht="24">
      <c r="A220" s="26" t="s">
        <v>689</v>
      </c>
      <c r="B220" s="78" t="s">
        <v>39</v>
      </c>
      <c r="C220" s="25" t="s">
        <v>451</v>
      </c>
      <c r="D220" s="25" t="s">
        <v>451</v>
      </c>
      <c r="E220" s="25" t="s">
        <v>1415</v>
      </c>
      <c r="F220" s="25" t="s">
        <v>303</v>
      </c>
      <c r="G220" s="28">
        <f>2111+103</f>
        <v>2214</v>
      </c>
    </row>
    <row r="221" spans="1:7" ht="24.75" hidden="1">
      <c r="A221" s="26" t="s">
        <v>579</v>
      </c>
      <c r="B221" s="78" t="s">
        <v>39</v>
      </c>
      <c r="C221" s="25" t="s">
        <v>451</v>
      </c>
      <c r="D221" s="25" t="s">
        <v>451</v>
      </c>
      <c r="E221" s="25" t="s">
        <v>580</v>
      </c>
      <c r="F221" s="25"/>
      <c r="G221" s="28">
        <f>G222</f>
        <v>0</v>
      </c>
    </row>
    <row r="222" spans="1:7" ht="24.75" hidden="1">
      <c r="A222" s="26" t="s">
        <v>587</v>
      </c>
      <c r="B222" s="78" t="s">
        <v>39</v>
      </c>
      <c r="C222" s="25" t="s">
        <v>451</v>
      </c>
      <c r="D222" s="25" t="s">
        <v>451</v>
      </c>
      <c r="E222" s="25" t="s">
        <v>580</v>
      </c>
      <c r="F222" s="25" t="s">
        <v>588</v>
      </c>
      <c r="G222" s="28">
        <f>1404-1404</f>
        <v>0</v>
      </c>
    </row>
    <row r="223" spans="1:7" ht="24">
      <c r="A223" s="26" t="s">
        <v>403</v>
      </c>
      <c r="B223" s="78" t="s">
        <v>39</v>
      </c>
      <c r="C223" s="25" t="s">
        <v>451</v>
      </c>
      <c r="D223" s="25" t="s">
        <v>451</v>
      </c>
      <c r="E223" s="25" t="s">
        <v>352</v>
      </c>
      <c r="F223" s="25"/>
      <c r="G223" s="28">
        <f>G224</f>
        <v>18786.5</v>
      </c>
    </row>
    <row r="224" spans="1:7" ht="14.25" customHeight="1">
      <c r="A224" s="26" t="s">
        <v>1148</v>
      </c>
      <c r="B224" s="78" t="s">
        <v>39</v>
      </c>
      <c r="C224" s="25" t="s">
        <v>451</v>
      </c>
      <c r="D224" s="25" t="s">
        <v>451</v>
      </c>
      <c r="E224" s="25" t="s">
        <v>352</v>
      </c>
      <c r="F224" s="25" t="s">
        <v>712</v>
      </c>
      <c r="G224" s="28">
        <f>17877+200+220+84.6+404.9</f>
        <v>18786.5</v>
      </c>
    </row>
    <row r="225" spans="1:7" ht="24">
      <c r="A225" s="48" t="s">
        <v>538</v>
      </c>
      <c r="B225" s="78" t="s">
        <v>39</v>
      </c>
      <c r="C225" s="25" t="s">
        <v>451</v>
      </c>
      <c r="D225" s="25" t="s">
        <v>451</v>
      </c>
      <c r="E225" s="25" t="s">
        <v>1172</v>
      </c>
      <c r="F225" s="25"/>
      <c r="G225" s="28">
        <f>G226</f>
        <v>133.2</v>
      </c>
    </row>
    <row r="226" spans="1:7" ht="24">
      <c r="A226" s="26" t="s">
        <v>1481</v>
      </c>
      <c r="B226" s="78" t="s">
        <v>39</v>
      </c>
      <c r="C226" s="25" t="s">
        <v>451</v>
      </c>
      <c r="D226" s="25" t="s">
        <v>451</v>
      </c>
      <c r="E226" s="25" t="s">
        <v>1172</v>
      </c>
      <c r="F226" s="25" t="s">
        <v>1482</v>
      </c>
      <c r="G226" s="28">
        <v>133.2</v>
      </c>
    </row>
    <row r="227" spans="1:7" ht="24.75" hidden="1">
      <c r="A227" s="49" t="s">
        <v>1209</v>
      </c>
      <c r="B227" s="78" t="s">
        <v>39</v>
      </c>
      <c r="C227" s="25" t="s">
        <v>451</v>
      </c>
      <c r="D227" s="25" t="s">
        <v>451</v>
      </c>
      <c r="E227" s="25" t="s">
        <v>763</v>
      </c>
      <c r="F227" s="25"/>
      <c r="G227" s="28">
        <f>G228</f>
        <v>0</v>
      </c>
    </row>
    <row r="228" spans="1:7" ht="24.75" hidden="1">
      <c r="A228" s="39" t="s">
        <v>1237</v>
      </c>
      <c r="B228" s="78" t="s">
        <v>39</v>
      </c>
      <c r="C228" s="25" t="s">
        <v>451</v>
      </c>
      <c r="D228" s="25" t="s">
        <v>451</v>
      </c>
      <c r="E228" s="25" t="s">
        <v>1418</v>
      </c>
      <c r="F228" s="25" t="s">
        <v>243</v>
      </c>
      <c r="G228" s="28">
        <f>G229</f>
        <v>0</v>
      </c>
    </row>
    <row r="229" spans="1:7" ht="24.75" hidden="1">
      <c r="A229" s="26" t="s">
        <v>1419</v>
      </c>
      <c r="B229" s="78" t="s">
        <v>39</v>
      </c>
      <c r="C229" s="25" t="s">
        <v>451</v>
      </c>
      <c r="D229" s="25" t="s">
        <v>451</v>
      </c>
      <c r="E229" s="25" t="s">
        <v>1418</v>
      </c>
      <c r="F229" s="25" t="s">
        <v>196</v>
      </c>
      <c r="G229" s="28"/>
    </row>
    <row r="230" spans="1:7" ht="15.75" hidden="1">
      <c r="A230" s="59" t="s">
        <v>406</v>
      </c>
      <c r="B230" s="78" t="s">
        <v>39</v>
      </c>
      <c r="C230" s="25" t="s">
        <v>451</v>
      </c>
      <c r="D230" s="25" t="s">
        <v>452</v>
      </c>
      <c r="E230" s="25"/>
      <c r="F230" s="25"/>
      <c r="G230" s="28">
        <f>G231+G232</f>
        <v>0</v>
      </c>
    </row>
    <row r="231" spans="1:7" ht="24.75" hidden="1">
      <c r="A231" s="48" t="s">
        <v>1411</v>
      </c>
      <c r="B231" s="78" t="s">
        <v>39</v>
      </c>
      <c r="C231" s="36" t="s">
        <v>451</v>
      </c>
      <c r="D231" s="25" t="s">
        <v>452</v>
      </c>
      <c r="E231" s="25" t="s">
        <v>1412</v>
      </c>
      <c r="F231" s="25"/>
      <c r="G231" s="28">
        <f>G232</f>
        <v>0</v>
      </c>
    </row>
    <row r="232" spans="1:7" ht="24.75" hidden="1">
      <c r="A232" s="39" t="s">
        <v>195</v>
      </c>
      <c r="B232" s="78" t="s">
        <v>39</v>
      </c>
      <c r="C232" s="36" t="s">
        <v>451</v>
      </c>
      <c r="D232" s="25" t="s">
        <v>452</v>
      </c>
      <c r="E232" s="25" t="s">
        <v>1412</v>
      </c>
      <c r="F232" s="25" t="s">
        <v>196</v>
      </c>
      <c r="G232" s="28"/>
    </row>
    <row r="233" spans="1:7" ht="15">
      <c r="A233" s="81" t="s">
        <v>150</v>
      </c>
      <c r="B233" s="78" t="s">
        <v>39</v>
      </c>
      <c r="C233" s="25" t="s">
        <v>937</v>
      </c>
      <c r="D233" s="25"/>
      <c r="E233" s="25"/>
      <c r="F233" s="25"/>
      <c r="G233" s="28">
        <f>G234+G252</f>
        <v>257998.4</v>
      </c>
    </row>
    <row r="234" spans="1:7" ht="15">
      <c r="A234" s="47" t="s">
        <v>1370</v>
      </c>
      <c r="B234" s="78" t="s">
        <v>39</v>
      </c>
      <c r="C234" s="25" t="s">
        <v>937</v>
      </c>
      <c r="D234" s="25" t="s">
        <v>1328</v>
      </c>
      <c r="E234" s="25"/>
      <c r="F234" s="25"/>
      <c r="G234" s="28">
        <f>G235+G241+G244+G247</f>
        <v>183100.3</v>
      </c>
    </row>
    <row r="235" spans="1:7" ht="24">
      <c r="A235" s="48" t="s">
        <v>110</v>
      </c>
      <c r="B235" s="78" t="s">
        <v>39</v>
      </c>
      <c r="C235" s="25" t="s">
        <v>937</v>
      </c>
      <c r="D235" s="25" t="s">
        <v>1328</v>
      </c>
      <c r="E235" s="25" t="s">
        <v>697</v>
      </c>
      <c r="F235" s="25"/>
      <c r="G235" s="28">
        <f>G238+G236</f>
        <v>148929.3</v>
      </c>
    </row>
    <row r="236" spans="1:7" ht="24">
      <c r="A236" s="54" t="s">
        <v>764</v>
      </c>
      <c r="B236" s="78" t="s">
        <v>39</v>
      </c>
      <c r="C236" s="25" t="s">
        <v>937</v>
      </c>
      <c r="D236" s="25" t="s">
        <v>1328</v>
      </c>
      <c r="E236" s="25" t="s">
        <v>765</v>
      </c>
      <c r="F236" s="25"/>
      <c r="G236" s="28">
        <f>G237</f>
        <v>307</v>
      </c>
    </row>
    <row r="237" spans="1:7" ht="24">
      <c r="A237" s="26" t="s">
        <v>1148</v>
      </c>
      <c r="B237" s="78" t="s">
        <v>39</v>
      </c>
      <c r="C237" s="25" t="s">
        <v>937</v>
      </c>
      <c r="D237" s="25" t="s">
        <v>1328</v>
      </c>
      <c r="E237" s="25" t="s">
        <v>765</v>
      </c>
      <c r="F237" s="25" t="s">
        <v>712</v>
      </c>
      <c r="G237" s="28">
        <v>307</v>
      </c>
    </row>
    <row r="238" spans="1:7" ht="24">
      <c r="A238" s="26" t="s">
        <v>403</v>
      </c>
      <c r="B238" s="78" t="s">
        <v>39</v>
      </c>
      <c r="C238" s="25" t="s">
        <v>937</v>
      </c>
      <c r="D238" s="25" t="s">
        <v>1328</v>
      </c>
      <c r="E238" s="25" t="s">
        <v>567</v>
      </c>
      <c r="F238" s="25" t="s">
        <v>243</v>
      </c>
      <c r="G238" s="28">
        <f>G239+G240</f>
        <v>148622.3</v>
      </c>
    </row>
    <row r="239" spans="1:7" ht="24">
      <c r="A239" s="26" t="s">
        <v>1148</v>
      </c>
      <c r="B239" s="78" t="s">
        <v>39</v>
      </c>
      <c r="C239" s="25" t="s">
        <v>937</v>
      </c>
      <c r="D239" s="25" t="s">
        <v>1328</v>
      </c>
      <c r="E239" s="25" t="s">
        <v>567</v>
      </c>
      <c r="F239" s="25" t="s">
        <v>712</v>
      </c>
      <c r="G239" s="28">
        <f>130891.3+200</f>
        <v>131091.3</v>
      </c>
    </row>
    <row r="240" spans="1:7" ht="24">
      <c r="A240" s="26" t="s">
        <v>1481</v>
      </c>
      <c r="B240" s="78" t="s">
        <v>39</v>
      </c>
      <c r="C240" s="25" t="s">
        <v>937</v>
      </c>
      <c r="D240" s="25" t="s">
        <v>1328</v>
      </c>
      <c r="E240" s="25" t="s">
        <v>567</v>
      </c>
      <c r="F240" s="25" t="s">
        <v>1482</v>
      </c>
      <c r="G240" s="28">
        <f>16460+800+271</f>
        <v>17531</v>
      </c>
    </row>
    <row r="241" spans="1:7" ht="24">
      <c r="A241" s="48" t="s">
        <v>1229</v>
      </c>
      <c r="B241" s="78" t="s">
        <v>39</v>
      </c>
      <c r="C241" s="25" t="s">
        <v>937</v>
      </c>
      <c r="D241" s="25" t="s">
        <v>1328</v>
      </c>
      <c r="E241" s="25" t="s">
        <v>698</v>
      </c>
      <c r="F241" s="25"/>
      <c r="G241" s="28">
        <f>G242</f>
        <v>2203</v>
      </c>
    </row>
    <row r="242" spans="1:7" ht="24">
      <c r="A242" s="26" t="s">
        <v>403</v>
      </c>
      <c r="B242" s="78" t="s">
        <v>39</v>
      </c>
      <c r="C242" s="25" t="s">
        <v>937</v>
      </c>
      <c r="D242" s="25" t="s">
        <v>1328</v>
      </c>
      <c r="E242" s="25" t="s">
        <v>568</v>
      </c>
      <c r="F242" s="25" t="s">
        <v>243</v>
      </c>
      <c r="G242" s="28">
        <f>G243</f>
        <v>2203</v>
      </c>
    </row>
    <row r="243" spans="1:7" ht="24">
      <c r="A243" s="26" t="s">
        <v>1148</v>
      </c>
      <c r="B243" s="78" t="s">
        <v>39</v>
      </c>
      <c r="C243" s="25" t="s">
        <v>937</v>
      </c>
      <c r="D243" s="25" t="s">
        <v>1328</v>
      </c>
      <c r="E243" s="25" t="s">
        <v>568</v>
      </c>
      <c r="F243" s="25" t="s">
        <v>712</v>
      </c>
      <c r="G243" s="28">
        <f>2153+50</f>
        <v>2203</v>
      </c>
    </row>
    <row r="244" spans="1:7" ht="24">
      <c r="A244" s="48" t="s">
        <v>1230</v>
      </c>
      <c r="B244" s="78" t="s">
        <v>39</v>
      </c>
      <c r="C244" s="25" t="s">
        <v>937</v>
      </c>
      <c r="D244" s="25" t="s">
        <v>1328</v>
      </c>
      <c r="E244" s="25" t="s">
        <v>699</v>
      </c>
      <c r="F244" s="25"/>
      <c r="G244" s="28">
        <f>G245</f>
        <v>27308</v>
      </c>
    </row>
    <row r="245" spans="1:7" ht="24">
      <c r="A245" s="26" t="s">
        <v>403</v>
      </c>
      <c r="B245" s="78" t="s">
        <v>39</v>
      </c>
      <c r="C245" s="25" t="s">
        <v>937</v>
      </c>
      <c r="D245" s="25" t="s">
        <v>1328</v>
      </c>
      <c r="E245" s="25" t="s">
        <v>569</v>
      </c>
      <c r="F245" s="25" t="s">
        <v>243</v>
      </c>
      <c r="G245" s="28">
        <f>G246</f>
        <v>27308</v>
      </c>
    </row>
    <row r="246" spans="1:7" ht="24">
      <c r="A246" s="26" t="s">
        <v>1148</v>
      </c>
      <c r="B246" s="78" t="s">
        <v>39</v>
      </c>
      <c r="C246" s="25" t="s">
        <v>937</v>
      </c>
      <c r="D246" s="25" t="s">
        <v>1328</v>
      </c>
      <c r="E246" s="25" t="s">
        <v>569</v>
      </c>
      <c r="F246" s="25" t="s">
        <v>712</v>
      </c>
      <c r="G246" s="28">
        <f>27428+80-200</f>
        <v>27308</v>
      </c>
    </row>
    <row r="247" spans="1:7" ht="24">
      <c r="A247" s="48" t="s">
        <v>674</v>
      </c>
      <c r="B247" s="78" t="s">
        <v>39</v>
      </c>
      <c r="C247" s="25" t="s">
        <v>937</v>
      </c>
      <c r="D247" s="25" t="s">
        <v>1328</v>
      </c>
      <c r="E247" s="25" t="s">
        <v>701</v>
      </c>
      <c r="F247" s="25"/>
      <c r="G247" s="28">
        <f>G250+G248</f>
        <v>4660</v>
      </c>
    </row>
    <row r="248" spans="1:7" ht="24.75" hidden="1">
      <c r="A248" s="54" t="s">
        <v>733</v>
      </c>
      <c r="B248" s="78" t="s">
        <v>39</v>
      </c>
      <c r="C248" s="25" t="s">
        <v>937</v>
      </c>
      <c r="D248" s="25" t="s">
        <v>1328</v>
      </c>
      <c r="E248" s="25" t="s">
        <v>734</v>
      </c>
      <c r="F248" s="25"/>
      <c r="G248" s="28">
        <f>G249</f>
        <v>0</v>
      </c>
    </row>
    <row r="249" spans="1:7" ht="24.75" hidden="1">
      <c r="A249" s="26" t="s">
        <v>1148</v>
      </c>
      <c r="B249" s="78" t="s">
        <v>39</v>
      </c>
      <c r="C249" s="25" t="s">
        <v>937</v>
      </c>
      <c r="D249" s="25" t="s">
        <v>1328</v>
      </c>
      <c r="E249" s="25" t="s">
        <v>734</v>
      </c>
      <c r="F249" s="25" t="s">
        <v>712</v>
      </c>
      <c r="G249" s="28">
        <v>0</v>
      </c>
    </row>
    <row r="250" spans="1:7" ht="24">
      <c r="A250" s="26" t="s">
        <v>675</v>
      </c>
      <c r="B250" s="78" t="s">
        <v>39</v>
      </c>
      <c r="C250" s="25" t="s">
        <v>937</v>
      </c>
      <c r="D250" s="25" t="s">
        <v>1328</v>
      </c>
      <c r="E250" s="25" t="s">
        <v>570</v>
      </c>
      <c r="F250" s="25" t="s">
        <v>243</v>
      </c>
      <c r="G250" s="28">
        <f>G251</f>
        <v>4660</v>
      </c>
    </row>
    <row r="251" spans="1:7" ht="24">
      <c r="A251" s="26" t="s">
        <v>587</v>
      </c>
      <c r="B251" s="78" t="s">
        <v>39</v>
      </c>
      <c r="C251" s="25" t="s">
        <v>937</v>
      </c>
      <c r="D251" s="25" t="s">
        <v>1328</v>
      </c>
      <c r="E251" s="25" t="s">
        <v>570</v>
      </c>
      <c r="F251" s="25" t="s">
        <v>588</v>
      </c>
      <c r="G251" s="28">
        <f>4000+300+160+40+160</f>
        <v>4660</v>
      </c>
    </row>
    <row r="252" spans="1:7" ht="15">
      <c r="A252" s="47" t="s">
        <v>151</v>
      </c>
      <c r="B252" s="78" t="s">
        <v>39</v>
      </c>
      <c r="C252" s="25" t="s">
        <v>937</v>
      </c>
      <c r="D252" s="25" t="s">
        <v>684</v>
      </c>
      <c r="E252" s="25"/>
      <c r="F252" s="25"/>
      <c r="G252" s="28">
        <f>G253+G256+G259+G261</f>
        <v>74898.1</v>
      </c>
    </row>
    <row r="253" spans="1:7" ht="36">
      <c r="A253" s="43" t="s">
        <v>539</v>
      </c>
      <c r="B253" s="78" t="s">
        <v>39</v>
      </c>
      <c r="C253" s="25" t="s">
        <v>937</v>
      </c>
      <c r="D253" s="25" t="s">
        <v>684</v>
      </c>
      <c r="E253" s="22" t="s">
        <v>950</v>
      </c>
      <c r="F253" s="25"/>
      <c r="G253" s="28">
        <f>G254</f>
        <v>12115.2</v>
      </c>
    </row>
    <row r="254" spans="1:7" ht="24">
      <c r="A254" s="26" t="s">
        <v>1276</v>
      </c>
      <c r="B254" s="78" t="s">
        <v>39</v>
      </c>
      <c r="C254" s="25" t="s">
        <v>937</v>
      </c>
      <c r="D254" s="25" t="s">
        <v>684</v>
      </c>
      <c r="E254" s="22" t="s">
        <v>530</v>
      </c>
      <c r="F254" s="25" t="s">
        <v>243</v>
      </c>
      <c r="G254" s="28">
        <f>G255</f>
        <v>12115.2</v>
      </c>
    </row>
    <row r="255" spans="1:7" ht="24">
      <c r="A255" s="26" t="s">
        <v>689</v>
      </c>
      <c r="B255" s="78" t="s">
        <v>39</v>
      </c>
      <c r="C255" s="25" t="s">
        <v>937</v>
      </c>
      <c r="D255" s="25" t="s">
        <v>684</v>
      </c>
      <c r="E255" s="22" t="s">
        <v>530</v>
      </c>
      <c r="F255" s="25" t="s">
        <v>303</v>
      </c>
      <c r="G255" s="28">
        <v>12115.2</v>
      </c>
    </row>
    <row r="256" spans="1:7" ht="24">
      <c r="A256" s="55" t="s">
        <v>674</v>
      </c>
      <c r="B256" s="78" t="s">
        <v>39</v>
      </c>
      <c r="C256" s="25" t="s">
        <v>937</v>
      </c>
      <c r="D256" s="25" t="s">
        <v>684</v>
      </c>
      <c r="E256" s="25" t="s">
        <v>701</v>
      </c>
      <c r="F256" s="25"/>
      <c r="G256" s="28">
        <f>G257</f>
        <v>225.4</v>
      </c>
    </row>
    <row r="257" spans="1:7" ht="24">
      <c r="A257" s="26" t="s">
        <v>675</v>
      </c>
      <c r="B257" s="78" t="s">
        <v>39</v>
      </c>
      <c r="C257" s="25" t="s">
        <v>937</v>
      </c>
      <c r="D257" s="25" t="s">
        <v>684</v>
      </c>
      <c r="E257" s="25" t="s">
        <v>570</v>
      </c>
      <c r="F257" s="25" t="s">
        <v>243</v>
      </c>
      <c r="G257" s="28">
        <f>G258</f>
        <v>225.4</v>
      </c>
    </row>
    <row r="258" spans="1:7" ht="24">
      <c r="A258" s="26" t="s">
        <v>193</v>
      </c>
      <c r="B258" s="78" t="s">
        <v>39</v>
      </c>
      <c r="C258" s="25" t="s">
        <v>937</v>
      </c>
      <c r="D258" s="25" t="s">
        <v>684</v>
      </c>
      <c r="E258" s="25" t="s">
        <v>570</v>
      </c>
      <c r="F258" s="25" t="s">
        <v>989</v>
      </c>
      <c r="G258" s="28">
        <v>225.4</v>
      </c>
    </row>
    <row r="259" spans="1:7" ht="48">
      <c r="A259" s="55" t="s">
        <v>197</v>
      </c>
      <c r="B259" s="78" t="s">
        <v>39</v>
      </c>
      <c r="C259" s="25" t="s">
        <v>937</v>
      </c>
      <c r="D259" s="25" t="s">
        <v>684</v>
      </c>
      <c r="E259" s="25" t="s">
        <v>407</v>
      </c>
      <c r="F259" s="25"/>
      <c r="G259" s="28">
        <f>G260</f>
        <v>62557.5</v>
      </c>
    </row>
    <row r="260" spans="1:7" ht="24">
      <c r="A260" s="26" t="s">
        <v>403</v>
      </c>
      <c r="B260" s="78" t="s">
        <v>39</v>
      </c>
      <c r="C260" s="25" t="s">
        <v>937</v>
      </c>
      <c r="D260" s="25" t="s">
        <v>684</v>
      </c>
      <c r="E260" s="25" t="s">
        <v>1427</v>
      </c>
      <c r="F260" s="25" t="s">
        <v>243</v>
      </c>
      <c r="G260" s="28">
        <f>G263</f>
        <v>62557.5</v>
      </c>
    </row>
    <row r="261" spans="1:7" ht="24.75" hidden="1">
      <c r="A261" s="49" t="s">
        <v>1209</v>
      </c>
      <c r="B261" s="78" t="s">
        <v>39</v>
      </c>
      <c r="C261" s="25" t="s">
        <v>937</v>
      </c>
      <c r="D261" s="25" t="s">
        <v>447</v>
      </c>
      <c r="E261" s="25" t="s">
        <v>763</v>
      </c>
      <c r="F261" s="25"/>
      <c r="G261" s="28">
        <f>G262</f>
        <v>0</v>
      </c>
    </row>
    <row r="262" spans="1:7" ht="24.75" hidden="1">
      <c r="A262" s="26" t="s">
        <v>1161</v>
      </c>
      <c r="B262" s="78" t="s">
        <v>39</v>
      </c>
      <c r="C262" s="25" t="s">
        <v>937</v>
      </c>
      <c r="D262" s="25" t="s">
        <v>447</v>
      </c>
      <c r="E262" s="25" t="s">
        <v>763</v>
      </c>
      <c r="F262" s="25" t="s">
        <v>1162</v>
      </c>
      <c r="G262" s="28"/>
    </row>
    <row r="263" spans="1:7" ht="24">
      <c r="A263" s="26" t="s">
        <v>1148</v>
      </c>
      <c r="B263" s="78" t="s">
        <v>39</v>
      </c>
      <c r="C263" s="25" t="s">
        <v>937</v>
      </c>
      <c r="D263" s="25" t="s">
        <v>684</v>
      </c>
      <c r="E263" s="25" t="s">
        <v>1427</v>
      </c>
      <c r="F263" s="25" t="s">
        <v>712</v>
      </c>
      <c r="G263" s="28">
        <f>62510+13.1+34.4</f>
        <v>62557.5</v>
      </c>
    </row>
    <row r="264" spans="1:7" ht="15">
      <c r="A264" s="33" t="s">
        <v>90</v>
      </c>
      <c r="B264" s="78" t="s">
        <v>39</v>
      </c>
      <c r="C264" s="32" t="s">
        <v>480</v>
      </c>
      <c r="D264" s="32"/>
      <c r="E264" s="32"/>
      <c r="F264" s="32"/>
      <c r="G264" s="28">
        <f>G265+G275</f>
        <v>93500.2</v>
      </c>
    </row>
    <row r="265" spans="1:7" ht="15">
      <c r="A265" s="61" t="s">
        <v>91</v>
      </c>
      <c r="B265" s="78" t="s">
        <v>39</v>
      </c>
      <c r="C265" s="25" t="s">
        <v>480</v>
      </c>
      <c r="D265" s="25" t="s">
        <v>1328</v>
      </c>
      <c r="E265" s="37"/>
      <c r="F265" s="37"/>
      <c r="G265" s="28">
        <f>G266+G269+G273</f>
        <v>93500.2</v>
      </c>
    </row>
    <row r="266" spans="1:7" ht="24">
      <c r="A266" s="56" t="s">
        <v>289</v>
      </c>
      <c r="B266" s="78" t="s">
        <v>39</v>
      </c>
      <c r="C266" s="25" t="s">
        <v>480</v>
      </c>
      <c r="D266" s="25" t="s">
        <v>1328</v>
      </c>
      <c r="E266" s="25" t="s">
        <v>232</v>
      </c>
      <c r="F266" s="25"/>
      <c r="G266" s="28">
        <f>G267</f>
        <v>2000</v>
      </c>
    </row>
    <row r="267" spans="1:7" ht="27" customHeight="1">
      <c r="A267" s="106" t="s">
        <v>482</v>
      </c>
      <c r="B267" s="78" t="s">
        <v>39</v>
      </c>
      <c r="C267" s="25" t="s">
        <v>480</v>
      </c>
      <c r="D267" s="25" t="s">
        <v>1328</v>
      </c>
      <c r="E267" s="25" t="s">
        <v>729</v>
      </c>
      <c r="F267" s="25" t="s">
        <v>243</v>
      </c>
      <c r="G267" s="28">
        <f>G268</f>
        <v>2000</v>
      </c>
    </row>
    <row r="268" spans="1:7" ht="27" customHeight="1">
      <c r="A268" s="54" t="s">
        <v>817</v>
      </c>
      <c r="B268" s="78" t="s">
        <v>39</v>
      </c>
      <c r="C268" s="25" t="s">
        <v>480</v>
      </c>
      <c r="D268" s="25" t="s">
        <v>1328</v>
      </c>
      <c r="E268" s="25" t="s">
        <v>729</v>
      </c>
      <c r="F268" s="25" t="s">
        <v>1482</v>
      </c>
      <c r="G268" s="28">
        <v>2000</v>
      </c>
    </row>
    <row r="269" spans="1:7" ht="24">
      <c r="A269" s="48" t="s">
        <v>1337</v>
      </c>
      <c r="B269" s="78" t="s">
        <v>39</v>
      </c>
      <c r="C269" s="25" t="s">
        <v>480</v>
      </c>
      <c r="D269" s="25" t="s">
        <v>1328</v>
      </c>
      <c r="E269" s="25" t="s">
        <v>1338</v>
      </c>
      <c r="F269" s="25"/>
      <c r="G269" s="28">
        <f>G270</f>
        <v>89501.2</v>
      </c>
    </row>
    <row r="270" spans="1:7" ht="24">
      <c r="A270" s="26" t="s">
        <v>403</v>
      </c>
      <c r="B270" s="78" t="s">
        <v>39</v>
      </c>
      <c r="C270" s="25" t="s">
        <v>480</v>
      </c>
      <c r="D270" s="25" t="s">
        <v>1328</v>
      </c>
      <c r="E270" s="25" t="s">
        <v>1177</v>
      </c>
      <c r="F270" s="25" t="s">
        <v>243</v>
      </c>
      <c r="G270" s="28">
        <f>G271+G272</f>
        <v>89501.2</v>
      </c>
    </row>
    <row r="271" spans="1:7" ht="24">
      <c r="A271" s="26" t="s">
        <v>1148</v>
      </c>
      <c r="B271" s="78" t="s">
        <v>39</v>
      </c>
      <c r="C271" s="25" t="s">
        <v>480</v>
      </c>
      <c r="D271" s="25" t="s">
        <v>1328</v>
      </c>
      <c r="E271" s="25" t="s">
        <v>1177</v>
      </c>
      <c r="F271" s="25" t="s">
        <v>712</v>
      </c>
      <c r="G271" s="28">
        <f>1652+16539+504+1.2+750</f>
        <v>19446.2</v>
      </c>
    </row>
    <row r="272" spans="1:7" ht="24">
      <c r="A272" s="26" t="s">
        <v>1481</v>
      </c>
      <c r="B272" s="78" t="s">
        <v>39</v>
      </c>
      <c r="C272" s="25" t="s">
        <v>480</v>
      </c>
      <c r="D272" s="25" t="s">
        <v>1328</v>
      </c>
      <c r="E272" s="25" t="s">
        <v>1177</v>
      </c>
      <c r="F272" s="25" t="s">
        <v>1482</v>
      </c>
      <c r="G272" s="28">
        <f>71832+1000-2777</f>
        <v>70055</v>
      </c>
    </row>
    <row r="273" spans="1:7" ht="24">
      <c r="A273" s="48" t="s">
        <v>175</v>
      </c>
      <c r="B273" s="78" t="s">
        <v>39</v>
      </c>
      <c r="C273" s="25" t="s">
        <v>480</v>
      </c>
      <c r="D273" s="25" t="s">
        <v>1328</v>
      </c>
      <c r="E273" s="25" t="s">
        <v>1178</v>
      </c>
      <c r="F273" s="25"/>
      <c r="G273" s="28">
        <f>G274</f>
        <v>1999</v>
      </c>
    </row>
    <row r="274" spans="1:7" ht="23.25" customHeight="1">
      <c r="A274" s="26" t="s">
        <v>1148</v>
      </c>
      <c r="B274" s="78" t="s">
        <v>39</v>
      </c>
      <c r="C274" s="25" t="s">
        <v>480</v>
      </c>
      <c r="D274" s="25" t="s">
        <v>1328</v>
      </c>
      <c r="E274" s="25" t="s">
        <v>1178</v>
      </c>
      <c r="F274" s="25" t="s">
        <v>712</v>
      </c>
      <c r="G274" s="28">
        <f>1899+50+50</f>
        <v>1999</v>
      </c>
    </row>
    <row r="275" spans="1:7" ht="18" customHeight="1" hidden="1">
      <c r="A275" s="59" t="s">
        <v>174</v>
      </c>
      <c r="B275" s="78" t="s">
        <v>39</v>
      </c>
      <c r="C275" s="25" t="s">
        <v>480</v>
      </c>
      <c r="D275" s="25" t="s">
        <v>448</v>
      </c>
      <c r="E275" s="25"/>
      <c r="F275" s="25"/>
      <c r="G275" s="28">
        <f>G276</f>
        <v>0</v>
      </c>
    </row>
    <row r="276" spans="1:7" ht="18" customHeight="1" hidden="1">
      <c r="A276" s="55" t="s">
        <v>231</v>
      </c>
      <c r="B276" s="78" t="s">
        <v>39</v>
      </c>
      <c r="C276" s="25" t="s">
        <v>480</v>
      </c>
      <c r="D276" s="25" t="s">
        <v>448</v>
      </c>
      <c r="E276" s="25" t="s">
        <v>232</v>
      </c>
      <c r="F276" s="25"/>
      <c r="G276" s="28">
        <f>G277</f>
        <v>0</v>
      </c>
    </row>
    <row r="277" spans="1:7" ht="18" customHeight="1" hidden="1">
      <c r="A277" s="39" t="s">
        <v>1382</v>
      </c>
      <c r="B277" s="78" t="s">
        <v>39</v>
      </c>
      <c r="C277" s="25" t="s">
        <v>480</v>
      </c>
      <c r="D277" s="25" t="s">
        <v>448</v>
      </c>
      <c r="E277" s="25" t="s">
        <v>232</v>
      </c>
      <c r="F277" s="25" t="s">
        <v>1383</v>
      </c>
      <c r="G277" s="28"/>
    </row>
    <row r="278" spans="1:7" ht="18" customHeight="1" hidden="1">
      <c r="A278" s="26" t="s">
        <v>1148</v>
      </c>
      <c r="B278" s="78" t="s">
        <v>39</v>
      </c>
      <c r="C278" s="25" t="s">
        <v>480</v>
      </c>
      <c r="D278" s="25" t="s">
        <v>448</v>
      </c>
      <c r="E278" s="25" t="s">
        <v>1178</v>
      </c>
      <c r="F278" s="25" t="s">
        <v>712</v>
      </c>
      <c r="G278" s="28"/>
    </row>
    <row r="279" spans="1:7" ht="16.5" customHeight="1">
      <c r="A279" s="74" t="s">
        <v>1195</v>
      </c>
      <c r="B279" s="75" t="s">
        <v>40</v>
      </c>
      <c r="C279" s="75"/>
      <c r="D279" s="75"/>
      <c r="E279" s="75"/>
      <c r="F279" s="75"/>
      <c r="G279" s="76">
        <f>G280+G330+G335+G373+G418+G490+G495+G499+G520+G516+G621+G630+G639+G644</f>
        <v>1128881</v>
      </c>
    </row>
    <row r="280" spans="1:7" ht="15">
      <c r="A280" s="87" t="s">
        <v>581</v>
      </c>
      <c r="B280" s="78" t="s">
        <v>40</v>
      </c>
      <c r="C280" s="25" t="s">
        <v>1328</v>
      </c>
      <c r="D280" s="25"/>
      <c r="E280" s="25"/>
      <c r="F280" s="25"/>
      <c r="G280" s="28">
        <f>G281+G292+G295+G301+G305+G309+G314+G298</f>
        <v>380771.30000000005</v>
      </c>
    </row>
    <row r="281" spans="1:7" ht="36">
      <c r="A281" s="44" t="s">
        <v>205</v>
      </c>
      <c r="B281" s="78" t="s">
        <v>40</v>
      </c>
      <c r="C281" s="25" t="s">
        <v>1328</v>
      </c>
      <c r="D281" s="25" t="s">
        <v>684</v>
      </c>
      <c r="E281" s="25"/>
      <c r="F281" s="25"/>
      <c r="G281" s="28">
        <f>G282+G289</f>
        <v>216045.5</v>
      </c>
    </row>
    <row r="282" spans="1:7" ht="24">
      <c r="A282" s="43" t="s">
        <v>1210</v>
      </c>
      <c r="B282" s="78" t="s">
        <v>40</v>
      </c>
      <c r="C282" s="25" t="s">
        <v>1328</v>
      </c>
      <c r="D282" s="25" t="s">
        <v>684</v>
      </c>
      <c r="E282" s="22" t="s">
        <v>950</v>
      </c>
      <c r="F282" s="25"/>
      <c r="G282" s="28">
        <f>SUM(G283:G284)</f>
        <v>216045.5</v>
      </c>
    </row>
    <row r="283" spans="1:7" ht="24">
      <c r="A283" s="26" t="s">
        <v>1276</v>
      </c>
      <c r="B283" s="78" t="s">
        <v>40</v>
      </c>
      <c r="C283" s="25" t="s">
        <v>1328</v>
      </c>
      <c r="D283" s="25" t="s">
        <v>684</v>
      </c>
      <c r="E283" s="22" t="s">
        <v>530</v>
      </c>
      <c r="F283" s="25" t="s">
        <v>243</v>
      </c>
      <c r="G283" s="28">
        <f>G288</f>
        <v>216045.5</v>
      </c>
    </row>
    <row r="284" spans="1:7" ht="24.75" hidden="1">
      <c r="A284" s="21" t="s">
        <v>689</v>
      </c>
      <c r="B284" s="78" t="s">
        <v>40</v>
      </c>
      <c r="C284" s="25" t="s">
        <v>1328</v>
      </c>
      <c r="D284" s="25" t="s">
        <v>684</v>
      </c>
      <c r="E284" s="22" t="s">
        <v>1275</v>
      </c>
      <c r="F284" s="22" t="s">
        <v>49</v>
      </c>
      <c r="G284" s="23">
        <v>0</v>
      </c>
    </row>
    <row r="285" spans="1:7" ht="15.75" hidden="1">
      <c r="A285" s="45" t="s">
        <v>1043</v>
      </c>
      <c r="B285" s="78" t="s">
        <v>40</v>
      </c>
      <c r="C285" s="25" t="s">
        <v>1328</v>
      </c>
      <c r="D285" s="22" t="s">
        <v>451</v>
      </c>
      <c r="E285" s="22"/>
      <c r="F285" s="22"/>
      <c r="G285" s="23">
        <f>G286</f>
        <v>0</v>
      </c>
    </row>
    <row r="286" spans="1:7" ht="24.75" hidden="1">
      <c r="A286" s="46" t="s">
        <v>1044</v>
      </c>
      <c r="B286" s="78" t="s">
        <v>40</v>
      </c>
      <c r="C286" s="25" t="s">
        <v>1328</v>
      </c>
      <c r="D286" s="22" t="s">
        <v>451</v>
      </c>
      <c r="E286" s="22" t="s">
        <v>1045</v>
      </c>
      <c r="F286" s="22"/>
      <c r="G286" s="23">
        <v>0</v>
      </c>
    </row>
    <row r="287" spans="1:7" ht="24.75" hidden="1">
      <c r="A287" s="21" t="s">
        <v>1247</v>
      </c>
      <c r="B287" s="78" t="s">
        <v>40</v>
      </c>
      <c r="C287" s="25" t="s">
        <v>1328</v>
      </c>
      <c r="D287" s="22" t="s">
        <v>451</v>
      </c>
      <c r="E287" s="22" t="s">
        <v>1045</v>
      </c>
      <c r="F287" s="22" t="s">
        <v>1046</v>
      </c>
      <c r="G287" s="23">
        <v>0</v>
      </c>
    </row>
    <row r="288" spans="1:7" ht="24">
      <c r="A288" s="21" t="s">
        <v>689</v>
      </c>
      <c r="B288" s="78" t="s">
        <v>40</v>
      </c>
      <c r="C288" s="25" t="s">
        <v>1328</v>
      </c>
      <c r="D288" s="25" t="s">
        <v>684</v>
      </c>
      <c r="E288" s="22" t="s">
        <v>530</v>
      </c>
      <c r="F288" s="25" t="s">
        <v>303</v>
      </c>
      <c r="G288" s="23">
        <f>212931+450+1374.5-0.1+0.1+1350-60</f>
        <v>216045.5</v>
      </c>
    </row>
    <row r="289" spans="1:7" ht="24.75" hidden="1">
      <c r="A289" s="46" t="s">
        <v>206</v>
      </c>
      <c r="B289" s="78" t="s">
        <v>40</v>
      </c>
      <c r="C289" s="25" t="s">
        <v>1328</v>
      </c>
      <c r="D289" s="25" t="s">
        <v>684</v>
      </c>
      <c r="E289" s="22" t="s">
        <v>67</v>
      </c>
      <c r="F289" s="22"/>
      <c r="G289" s="23">
        <f>G290</f>
        <v>0</v>
      </c>
    </row>
    <row r="290" spans="1:7" ht="24.75" hidden="1">
      <c r="A290" s="21" t="s">
        <v>687</v>
      </c>
      <c r="B290" s="78" t="s">
        <v>40</v>
      </c>
      <c r="C290" s="25" t="s">
        <v>1328</v>
      </c>
      <c r="D290" s="25" t="s">
        <v>684</v>
      </c>
      <c r="E290" s="22" t="s">
        <v>688</v>
      </c>
      <c r="F290" s="22" t="s">
        <v>243</v>
      </c>
      <c r="G290" s="23">
        <f>G291</f>
        <v>0</v>
      </c>
    </row>
    <row r="291" spans="1:7" ht="24.75" hidden="1">
      <c r="A291" s="21" t="s">
        <v>689</v>
      </c>
      <c r="B291" s="78" t="s">
        <v>40</v>
      </c>
      <c r="C291" s="25" t="s">
        <v>1328</v>
      </c>
      <c r="D291" s="25" t="s">
        <v>684</v>
      </c>
      <c r="E291" s="22" t="s">
        <v>688</v>
      </c>
      <c r="F291" s="22" t="s">
        <v>303</v>
      </c>
      <c r="G291" s="23">
        <v>0</v>
      </c>
    </row>
    <row r="292" spans="1:7" ht="15.75" hidden="1">
      <c r="A292" s="44" t="s">
        <v>836</v>
      </c>
      <c r="B292" s="78" t="s">
        <v>40</v>
      </c>
      <c r="C292" s="25" t="s">
        <v>1328</v>
      </c>
      <c r="D292" s="22" t="s">
        <v>448</v>
      </c>
      <c r="E292" s="22"/>
      <c r="F292" s="22"/>
      <c r="G292" s="23">
        <f>G293</f>
        <v>0</v>
      </c>
    </row>
    <row r="293" spans="1:7" ht="36" hidden="1">
      <c r="A293" s="43" t="s">
        <v>456</v>
      </c>
      <c r="B293" s="78" t="s">
        <v>40</v>
      </c>
      <c r="C293" s="25" t="s">
        <v>1328</v>
      </c>
      <c r="D293" s="22" t="s">
        <v>448</v>
      </c>
      <c r="E293" s="22" t="s">
        <v>1360</v>
      </c>
      <c r="F293" s="22"/>
      <c r="G293" s="23">
        <f>G294</f>
        <v>0</v>
      </c>
    </row>
    <row r="294" spans="1:7" ht="24.75" hidden="1">
      <c r="A294" s="21" t="s">
        <v>689</v>
      </c>
      <c r="B294" s="78" t="s">
        <v>40</v>
      </c>
      <c r="C294" s="25" t="s">
        <v>1328</v>
      </c>
      <c r="D294" s="22" t="s">
        <v>448</v>
      </c>
      <c r="E294" s="22" t="s">
        <v>1360</v>
      </c>
      <c r="F294" s="22" t="s">
        <v>303</v>
      </c>
      <c r="G294" s="23"/>
    </row>
    <row r="295" spans="1:7" ht="15.75" hidden="1">
      <c r="A295" s="21" t="s">
        <v>1043</v>
      </c>
      <c r="B295" s="78" t="s">
        <v>40</v>
      </c>
      <c r="C295" s="25" t="s">
        <v>1328</v>
      </c>
      <c r="D295" s="22" t="s">
        <v>451</v>
      </c>
      <c r="E295" s="22"/>
      <c r="F295" s="22"/>
      <c r="G295" s="23">
        <f>G296</f>
        <v>0</v>
      </c>
    </row>
    <row r="296" spans="1:7" ht="24.75" hidden="1">
      <c r="A296" s="26" t="s">
        <v>1276</v>
      </c>
      <c r="B296" s="78" t="s">
        <v>40</v>
      </c>
      <c r="C296" s="25" t="s">
        <v>1328</v>
      </c>
      <c r="D296" s="22" t="s">
        <v>451</v>
      </c>
      <c r="E296" s="22" t="s">
        <v>530</v>
      </c>
      <c r="F296" s="22"/>
      <c r="G296" s="23">
        <f>G297</f>
        <v>0</v>
      </c>
    </row>
    <row r="297" spans="1:7" ht="24.75" hidden="1">
      <c r="A297" s="21" t="s">
        <v>689</v>
      </c>
      <c r="B297" s="78" t="s">
        <v>40</v>
      </c>
      <c r="C297" s="25" t="s">
        <v>1328</v>
      </c>
      <c r="D297" s="22" t="s">
        <v>451</v>
      </c>
      <c r="E297" s="22" t="s">
        <v>530</v>
      </c>
      <c r="F297" s="22" t="s">
        <v>303</v>
      </c>
      <c r="G297" s="23"/>
    </row>
    <row r="298" spans="1:7" ht="15.75" hidden="1">
      <c r="A298" s="45" t="s">
        <v>258</v>
      </c>
      <c r="B298" s="78" t="s">
        <v>40</v>
      </c>
      <c r="C298" s="25" t="s">
        <v>1328</v>
      </c>
      <c r="D298" s="22" t="s">
        <v>937</v>
      </c>
      <c r="E298" s="22"/>
      <c r="F298" s="22"/>
      <c r="G298" s="23">
        <f>G299</f>
        <v>0</v>
      </c>
    </row>
    <row r="299" spans="1:7" ht="24.75" hidden="1">
      <c r="A299" s="21" t="s">
        <v>259</v>
      </c>
      <c r="B299" s="78" t="s">
        <v>40</v>
      </c>
      <c r="C299" s="25" t="s">
        <v>1328</v>
      </c>
      <c r="D299" s="22" t="s">
        <v>937</v>
      </c>
      <c r="E299" s="22" t="s">
        <v>260</v>
      </c>
      <c r="F299" s="22"/>
      <c r="G299" s="23">
        <f>G300</f>
        <v>0</v>
      </c>
    </row>
    <row r="300" spans="1:7" ht="24.75" hidden="1">
      <c r="A300" s="21" t="s">
        <v>261</v>
      </c>
      <c r="B300" s="78" t="s">
        <v>40</v>
      </c>
      <c r="C300" s="25" t="s">
        <v>1328</v>
      </c>
      <c r="D300" s="22" t="s">
        <v>937</v>
      </c>
      <c r="E300" s="22" t="s">
        <v>260</v>
      </c>
      <c r="F300" s="22" t="s">
        <v>262</v>
      </c>
      <c r="G300" s="23">
        <f>55-55</f>
        <v>0</v>
      </c>
    </row>
    <row r="301" spans="1:7" ht="15.75" hidden="1">
      <c r="A301" s="47"/>
      <c r="B301" s="25"/>
      <c r="C301" s="25"/>
      <c r="D301" s="22"/>
      <c r="E301" s="25"/>
      <c r="F301" s="25"/>
      <c r="G301" s="28">
        <f>G302</f>
        <v>0</v>
      </c>
    </row>
    <row r="302" spans="1:7" ht="15.75" hidden="1">
      <c r="A302" s="48"/>
      <c r="B302" s="25"/>
      <c r="C302" s="25"/>
      <c r="D302" s="25"/>
      <c r="E302" s="25"/>
      <c r="F302" s="25"/>
      <c r="G302" s="28">
        <f>G303</f>
        <v>0</v>
      </c>
    </row>
    <row r="303" spans="1:7" ht="15.75" hidden="1">
      <c r="A303" s="26"/>
      <c r="B303" s="25"/>
      <c r="C303" s="25"/>
      <c r="D303" s="25"/>
      <c r="E303" s="25"/>
      <c r="F303" s="25"/>
      <c r="G303" s="28">
        <f>G304</f>
        <v>0</v>
      </c>
    </row>
    <row r="304" spans="1:7" ht="14.25" customHeight="1" hidden="1">
      <c r="A304" s="26"/>
      <c r="B304" s="25"/>
      <c r="C304" s="25"/>
      <c r="D304" s="25"/>
      <c r="E304" s="25"/>
      <c r="F304" s="25"/>
      <c r="G304" s="28"/>
    </row>
    <row r="305" spans="1:7" ht="15">
      <c r="A305" s="47" t="s">
        <v>379</v>
      </c>
      <c r="B305" s="78" t="s">
        <v>40</v>
      </c>
      <c r="C305" s="25" t="s">
        <v>1328</v>
      </c>
      <c r="D305" s="25" t="s">
        <v>480</v>
      </c>
      <c r="E305" s="25"/>
      <c r="F305" s="25"/>
      <c r="G305" s="28">
        <f>G306</f>
        <v>6677.7</v>
      </c>
    </row>
    <row r="306" spans="1:7" ht="24">
      <c r="A306" s="48" t="s">
        <v>379</v>
      </c>
      <c r="B306" s="78" t="s">
        <v>40</v>
      </c>
      <c r="C306" s="25" t="s">
        <v>1328</v>
      </c>
      <c r="D306" s="25" t="s">
        <v>480</v>
      </c>
      <c r="E306" s="25" t="s">
        <v>1189</v>
      </c>
      <c r="F306" s="25"/>
      <c r="G306" s="28">
        <f>G307</f>
        <v>6677.7</v>
      </c>
    </row>
    <row r="307" spans="1:7" ht="24">
      <c r="A307" s="26" t="s">
        <v>589</v>
      </c>
      <c r="B307" s="78" t="s">
        <v>40</v>
      </c>
      <c r="C307" s="25" t="s">
        <v>1328</v>
      </c>
      <c r="D307" s="25" t="s">
        <v>480</v>
      </c>
      <c r="E307" s="25" t="s">
        <v>590</v>
      </c>
      <c r="F307" s="25" t="s">
        <v>243</v>
      </c>
      <c r="G307" s="23">
        <f>G308</f>
        <v>6677.7</v>
      </c>
    </row>
    <row r="308" spans="1:7" ht="15.75" customHeight="1">
      <c r="A308" s="26" t="s">
        <v>587</v>
      </c>
      <c r="B308" s="78" t="s">
        <v>40</v>
      </c>
      <c r="C308" s="25" t="s">
        <v>1328</v>
      </c>
      <c r="D308" s="25" t="s">
        <v>480</v>
      </c>
      <c r="E308" s="25" t="s">
        <v>590</v>
      </c>
      <c r="F308" s="25" t="s">
        <v>588</v>
      </c>
      <c r="G308" s="28">
        <v>6677.7</v>
      </c>
    </row>
    <row r="309" spans="1:7" ht="24" hidden="1">
      <c r="A309" s="45" t="s">
        <v>628</v>
      </c>
      <c r="B309" s="78" t="s">
        <v>40</v>
      </c>
      <c r="C309" s="25" t="s">
        <v>1328</v>
      </c>
      <c r="D309" s="22" t="s">
        <v>41</v>
      </c>
      <c r="E309" s="22"/>
      <c r="F309" s="22"/>
      <c r="G309" s="28">
        <f>G310</f>
        <v>0</v>
      </c>
    </row>
    <row r="310" spans="1:7" ht="19.5" customHeight="1" hidden="1">
      <c r="A310" s="43" t="s">
        <v>1210</v>
      </c>
      <c r="B310" s="78" t="s">
        <v>40</v>
      </c>
      <c r="C310" s="25" t="s">
        <v>1328</v>
      </c>
      <c r="D310" s="22" t="s">
        <v>41</v>
      </c>
      <c r="E310" s="22" t="s">
        <v>591</v>
      </c>
      <c r="F310" s="22"/>
      <c r="G310" s="28">
        <f>G311</f>
        <v>0</v>
      </c>
    </row>
    <row r="311" spans="1:7" ht="18.75" customHeight="1" hidden="1">
      <c r="A311" s="26" t="s">
        <v>1146</v>
      </c>
      <c r="B311" s="78" t="s">
        <v>40</v>
      </c>
      <c r="C311" s="25" t="s">
        <v>1328</v>
      </c>
      <c r="D311" s="22" t="s">
        <v>41</v>
      </c>
      <c r="E311" s="22" t="s">
        <v>66</v>
      </c>
      <c r="G311" s="23">
        <f>G312</f>
        <v>0</v>
      </c>
    </row>
    <row r="312" spans="1:7" ht="18.75" customHeight="1" hidden="1">
      <c r="A312" s="21" t="s">
        <v>403</v>
      </c>
      <c r="B312" s="78" t="s">
        <v>40</v>
      </c>
      <c r="C312" s="25" t="s">
        <v>1328</v>
      </c>
      <c r="D312" s="22" t="s">
        <v>41</v>
      </c>
      <c r="E312" s="22" t="s">
        <v>1147</v>
      </c>
      <c r="F312" s="22" t="s">
        <v>243</v>
      </c>
      <c r="G312" s="23">
        <f>G313</f>
        <v>0</v>
      </c>
    </row>
    <row r="313" spans="1:7" ht="18.75" customHeight="1" hidden="1">
      <c r="A313" s="21" t="s">
        <v>1148</v>
      </c>
      <c r="B313" s="78" t="s">
        <v>40</v>
      </c>
      <c r="C313" s="25" t="s">
        <v>1328</v>
      </c>
      <c r="D313" s="22" t="s">
        <v>41</v>
      </c>
      <c r="E313" s="22" t="s">
        <v>1147</v>
      </c>
      <c r="F313" s="25" t="s">
        <v>712</v>
      </c>
      <c r="G313" s="23">
        <v>0</v>
      </c>
    </row>
    <row r="314" spans="1:7" ht="15">
      <c r="A314" s="44" t="s">
        <v>1460</v>
      </c>
      <c r="B314" s="78" t="s">
        <v>40</v>
      </c>
      <c r="C314" s="25" t="s">
        <v>1328</v>
      </c>
      <c r="D314" s="25" t="s">
        <v>41</v>
      </c>
      <c r="E314" s="22"/>
      <c r="F314" s="25"/>
      <c r="G314" s="28">
        <f>G315+G317+G319+G321+G323+G326</f>
        <v>158048.1</v>
      </c>
    </row>
    <row r="315" spans="1:7" ht="24.75" hidden="1">
      <c r="A315" s="44" t="s">
        <v>222</v>
      </c>
      <c r="B315" s="78" t="s">
        <v>40</v>
      </c>
      <c r="C315" s="25" t="s">
        <v>1328</v>
      </c>
      <c r="D315" s="25" t="s">
        <v>41</v>
      </c>
      <c r="E315" s="22" t="s">
        <v>223</v>
      </c>
      <c r="F315" s="25"/>
      <c r="G315" s="28">
        <f>G316</f>
        <v>0</v>
      </c>
    </row>
    <row r="316" spans="1:7" ht="24.75" hidden="1">
      <c r="A316" s="21" t="s">
        <v>689</v>
      </c>
      <c r="B316" s="78" t="s">
        <v>40</v>
      </c>
      <c r="C316" s="25" t="s">
        <v>1328</v>
      </c>
      <c r="D316" s="25" t="s">
        <v>41</v>
      </c>
      <c r="E316" s="22" t="s">
        <v>223</v>
      </c>
      <c r="F316" s="25" t="s">
        <v>303</v>
      </c>
      <c r="G316" s="28"/>
    </row>
    <row r="317" spans="1:7" ht="15.75" hidden="1">
      <c r="A317" s="46"/>
      <c r="B317" s="78"/>
      <c r="C317" s="25"/>
      <c r="D317" s="25"/>
      <c r="E317" s="22"/>
      <c r="F317" s="25"/>
      <c r="G317" s="28">
        <f>G318</f>
        <v>0</v>
      </c>
    </row>
    <row r="318" spans="1:7" ht="15.75" hidden="1">
      <c r="A318" s="21"/>
      <c r="B318" s="78"/>
      <c r="C318" s="25"/>
      <c r="D318" s="25"/>
      <c r="E318" s="22"/>
      <c r="F318" s="25"/>
      <c r="G318" s="28"/>
    </row>
    <row r="319" spans="1:7" ht="36">
      <c r="A319" s="43" t="s">
        <v>949</v>
      </c>
      <c r="B319" s="78" t="s">
        <v>40</v>
      </c>
      <c r="C319" s="25" t="s">
        <v>1328</v>
      </c>
      <c r="D319" s="25" t="s">
        <v>41</v>
      </c>
      <c r="E319" s="25" t="s">
        <v>530</v>
      </c>
      <c r="F319" s="25"/>
      <c r="G319" s="28">
        <f>G320</f>
        <v>15149.4</v>
      </c>
    </row>
    <row r="320" spans="1:7" ht="24">
      <c r="A320" s="21" t="s">
        <v>689</v>
      </c>
      <c r="B320" s="78" t="s">
        <v>40</v>
      </c>
      <c r="C320" s="25" t="s">
        <v>1328</v>
      </c>
      <c r="D320" s="25" t="s">
        <v>41</v>
      </c>
      <c r="E320" s="25" t="s">
        <v>530</v>
      </c>
      <c r="F320" s="25" t="s">
        <v>303</v>
      </c>
      <c r="G320" s="28">
        <f>16086.4-1037+100</f>
        <v>15149.4</v>
      </c>
    </row>
    <row r="321" spans="1:7" ht="24">
      <c r="A321" s="43" t="s">
        <v>403</v>
      </c>
      <c r="B321" s="78" t="s">
        <v>40</v>
      </c>
      <c r="C321" s="25" t="s">
        <v>1328</v>
      </c>
      <c r="D321" s="25" t="s">
        <v>41</v>
      </c>
      <c r="E321" s="25" t="s">
        <v>713</v>
      </c>
      <c r="F321" s="25"/>
      <c r="G321" s="28">
        <f>G322</f>
        <v>12826.6</v>
      </c>
    </row>
    <row r="322" spans="1:7" ht="24">
      <c r="A322" s="26" t="s">
        <v>1148</v>
      </c>
      <c r="B322" s="78" t="s">
        <v>40</v>
      </c>
      <c r="C322" s="25" t="s">
        <v>1328</v>
      </c>
      <c r="D322" s="25" t="s">
        <v>41</v>
      </c>
      <c r="E322" s="25" t="s">
        <v>713</v>
      </c>
      <c r="F322" s="25" t="s">
        <v>712</v>
      </c>
      <c r="G322" s="28">
        <f>5010+4374+2206+518.5+118.1+210+390</f>
        <v>12826.6</v>
      </c>
    </row>
    <row r="323" spans="1:7" ht="24">
      <c r="A323" s="43" t="s">
        <v>911</v>
      </c>
      <c r="B323" s="78" t="s">
        <v>40</v>
      </c>
      <c r="C323" s="25" t="s">
        <v>1328</v>
      </c>
      <c r="D323" s="25" t="s">
        <v>41</v>
      </c>
      <c r="E323" s="25" t="s">
        <v>912</v>
      </c>
      <c r="F323" s="25"/>
      <c r="G323" s="28">
        <f>G324+G327</f>
        <v>130072.1</v>
      </c>
    </row>
    <row r="324" spans="1:7" ht="24">
      <c r="A324" s="24" t="s">
        <v>207</v>
      </c>
      <c r="B324" s="78" t="s">
        <v>40</v>
      </c>
      <c r="C324" s="25" t="s">
        <v>1328</v>
      </c>
      <c r="D324" s="25" t="s">
        <v>41</v>
      </c>
      <c r="E324" s="25" t="s">
        <v>208</v>
      </c>
      <c r="F324" s="25"/>
      <c r="G324" s="28">
        <f>G325</f>
        <v>50</v>
      </c>
    </row>
    <row r="325" spans="1:7" ht="24">
      <c r="A325" s="21" t="s">
        <v>302</v>
      </c>
      <c r="B325" s="78" t="s">
        <v>40</v>
      </c>
      <c r="C325" s="25" t="s">
        <v>1328</v>
      </c>
      <c r="D325" s="25" t="s">
        <v>41</v>
      </c>
      <c r="E325" s="25" t="s">
        <v>208</v>
      </c>
      <c r="F325" s="25" t="s">
        <v>303</v>
      </c>
      <c r="G325" s="28">
        <v>50</v>
      </c>
    </row>
    <row r="326" spans="1:7" ht="24.75" hidden="1">
      <c r="A326" s="43" t="s">
        <v>911</v>
      </c>
      <c r="B326" s="78" t="s">
        <v>40</v>
      </c>
      <c r="C326" s="25" t="s">
        <v>1328</v>
      </c>
      <c r="D326" s="25" t="s">
        <v>41</v>
      </c>
      <c r="E326" s="22" t="s">
        <v>912</v>
      </c>
      <c r="F326" s="25"/>
      <c r="G326" s="28">
        <v>0</v>
      </c>
    </row>
    <row r="327" spans="1:7" ht="24">
      <c r="A327" s="21" t="s">
        <v>756</v>
      </c>
      <c r="B327" s="78" t="s">
        <v>40</v>
      </c>
      <c r="C327" s="25" t="s">
        <v>1328</v>
      </c>
      <c r="D327" s="25" t="s">
        <v>41</v>
      </c>
      <c r="E327" s="22" t="s">
        <v>714</v>
      </c>
      <c r="F327" s="25" t="s">
        <v>243</v>
      </c>
      <c r="G327" s="28">
        <f>G328+G329</f>
        <v>130022.1</v>
      </c>
    </row>
    <row r="328" spans="1:7" ht="24">
      <c r="A328" s="26" t="s">
        <v>598</v>
      </c>
      <c r="B328" s="78" t="s">
        <v>40</v>
      </c>
      <c r="C328" s="25" t="s">
        <v>1328</v>
      </c>
      <c r="D328" s="25" t="s">
        <v>41</v>
      </c>
      <c r="E328" s="22" t="s">
        <v>714</v>
      </c>
      <c r="F328" s="25" t="s">
        <v>599</v>
      </c>
      <c r="G328" s="28">
        <v>2138.2</v>
      </c>
    </row>
    <row r="329" spans="1:7" ht="24">
      <c r="A329" s="21" t="s">
        <v>689</v>
      </c>
      <c r="B329" s="78" t="s">
        <v>40</v>
      </c>
      <c r="C329" s="25" t="s">
        <v>1328</v>
      </c>
      <c r="D329" s="25" t="s">
        <v>41</v>
      </c>
      <c r="E329" s="22" t="s">
        <v>714</v>
      </c>
      <c r="F329" s="25" t="s">
        <v>303</v>
      </c>
      <c r="G329" s="28">
        <f>49297.8+1000+69048.1+8538</f>
        <v>127883.90000000001</v>
      </c>
    </row>
    <row r="330" spans="1:7" ht="15">
      <c r="A330" s="88" t="s">
        <v>1058</v>
      </c>
      <c r="B330" s="78" t="s">
        <v>40</v>
      </c>
      <c r="C330" s="25" t="s">
        <v>611</v>
      </c>
      <c r="D330" s="25"/>
      <c r="E330" s="25"/>
      <c r="F330" s="25"/>
      <c r="G330" s="28">
        <f>G331</f>
        <v>205</v>
      </c>
    </row>
    <row r="331" spans="1:7" ht="15">
      <c r="A331" s="44" t="s">
        <v>715</v>
      </c>
      <c r="B331" s="78" t="s">
        <v>40</v>
      </c>
      <c r="C331" s="25" t="s">
        <v>611</v>
      </c>
      <c r="D331" s="25" t="s">
        <v>684</v>
      </c>
      <c r="E331" s="25"/>
      <c r="F331" s="25"/>
      <c r="G331" s="28">
        <f>G332</f>
        <v>205</v>
      </c>
    </row>
    <row r="332" spans="1:7" ht="24">
      <c r="A332" s="43" t="s">
        <v>1059</v>
      </c>
      <c r="B332" s="78" t="s">
        <v>40</v>
      </c>
      <c r="C332" s="25" t="s">
        <v>611</v>
      </c>
      <c r="D332" s="25" t="s">
        <v>684</v>
      </c>
      <c r="E332" s="25" t="s">
        <v>1060</v>
      </c>
      <c r="F332" s="25"/>
      <c r="G332" s="28">
        <f>G333</f>
        <v>205</v>
      </c>
    </row>
    <row r="333" spans="1:7" ht="24">
      <c r="A333" s="21" t="s">
        <v>842</v>
      </c>
      <c r="B333" s="78" t="s">
        <v>40</v>
      </c>
      <c r="C333" s="25" t="s">
        <v>611</v>
      </c>
      <c r="D333" s="25" t="s">
        <v>684</v>
      </c>
      <c r="E333" s="25" t="s">
        <v>716</v>
      </c>
      <c r="F333" s="25" t="s">
        <v>243</v>
      </c>
      <c r="G333" s="28">
        <f>G334</f>
        <v>205</v>
      </c>
    </row>
    <row r="334" spans="1:7" ht="24">
      <c r="A334" s="21" t="s">
        <v>689</v>
      </c>
      <c r="B334" s="78" t="s">
        <v>40</v>
      </c>
      <c r="C334" s="25" t="s">
        <v>611</v>
      </c>
      <c r="D334" s="25" t="s">
        <v>684</v>
      </c>
      <c r="E334" s="25" t="s">
        <v>716</v>
      </c>
      <c r="F334" s="25" t="s">
        <v>303</v>
      </c>
      <c r="G334" s="28">
        <v>205</v>
      </c>
    </row>
    <row r="335" spans="1:7" ht="25.5">
      <c r="A335" s="88" t="s">
        <v>442</v>
      </c>
      <c r="B335" s="78" t="s">
        <v>40</v>
      </c>
      <c r="C335" s="35" t="s">
        <v>453</v>
      </c>
      <c r="D335" s="35"/>
      <c r="E335" s="35"/>
      <c r="F335" s="35"/>
      <c r="G335" s="28">
        <f>G336+G339+G354+G361+G365</f>
        <v>9146.3</v>
      </c>
    </row>
    <row r="336" spans="1:7" ht="15.75" hidden="1">
      <c r="A336" s="44" t="s">
        <v>449</v>
      </c>
      <c r="B336" s="78" t="s">
        <v>99</v>
      </c>
      <c r="C336" s="25" t="s">
        <v>453</v>
      </c>
      <c r="D336" s="25" t="s">
        <v>611</v>
      </c>
      <c r="E336" s="25"/>
      <c r="F336" s="25"/>
      <c r="G336" s="28">
        <f>G338</f>
        <v>0</v>
      </c>
    </row>
    <row r="337" spans="1:7" ht="24.75" hidden="1">
      <c r="A337" s="43" t="s">
        <v>376</v>
      </c>
      <c r="B337" s="78" t="s">
        <v>1482</v>
      </c>
      <c r="C337" s="25" t="s">
        <v>453</v>
      </c>
      <c r="D337" s="25" t="s">
        <v>611</v>
      </c>
      <c r="E337" s="25" t="s">
        <v>377</v>
      </c>
      <c r="F337" s="25"/>
      <c r="G337" s="28">
        <f>SUM(G338)</f>
        <v>0</v>
      </c>
    </row>
    <row r="338" spans="1:7" ht="24.75" hidden="1">
      <c r="A338" s="21" t="s">
        <v>443</v>
      </c>
      <c r="B338" s="78" t="s">
        <v>46</v>
      </c>
      <c r="C338" s="25" t="s">
        <v>453</v>
      </c>
      <c r="D338" s="25" t="s">
        <v>611</v>
      </c>
      <c r="E338" s="25" t="s">
        <v>377</v>
      </c>
      <c r="F338" s="25" t="s">
        <v>444</v>
      </c>
      <c r="G338" s="28"/>
    </row>
    <row r="339" spans="1:7" ht="15">
      <c r="A339" s="44" t="s">
        <v>449</v>
      </c>
      <c r="B339" s="78" t="s">
        <v>40</v>
      </c>
      <c r="C339" s="25" t="s">
        <v>453</v>
      </c>
      <c r="D339" s="25" t="s">
        <v>611</v>
      </c>
      <c r="E339" s="25"/>
      <c r="F339" s="25"/>
      <c r="G339" s="28">
        <f>G340</f>
        <v>5400.9</v>
      </c>
    </row>
    <row r="340" spans="1:7" ht="24">
      <c r="A340" s="43" t="s">
        <v>376</v>
      </c>
      <c r="B340" s="78" t="s">
        <v>40</v>
      </c>
      <c r="C340" s="25" t="s">
        <v>453</v>
      </c>
      <c r="D340" s="25" t="s">
        <v>611</v>
      </c>
      <c r="E340" s="25" t="s">
        <v>377</v>
      </c>
      <c r="F340" s="25"/>
      <c r="G340" s="28">
        <f>G341+G343+G346+G350+G351</f>
        <v>5400.9</v>
      </c>
    </row>
    <row r="341" spans="1:7" ht="48">
      <c r="A341" s="21" t="s">
        <v>717</v>
      </c>
      <c r="B341" s="78" t="s">
        <v>40</v>
      </c>
      <c r="C341" s="25" t="s">
        <v>453</v>
      </c>
      <c r="D341" s="25" t="s">
        <v>611</v>
      </c>
      <c r="E341" s="25" t="s">
        <v>718</v>
      </c>
      <c r="F341" s="25" t="s">
        <v>243</v>
      </c>
      <c r="G341" s="28">
        <f>G342</f>
        <v>168</v>
      </c>
    </row>
    <row r="342" spans="1:7" ht="24">
      <c r="A342" s="24" t="s">
        <v>742</v>
      </c>
      <c r="B342" s="78" t="s">
        <v>40</v>
      </c>
      <c r="C342" s="25" t="s">
        <v>453</v>
      </c>
      <c r="D342" s="25" t="s">
        <v>611</v>
      </c>
      <c r="E342" s="25" t="s">
        <v>718</v>
      </c>
      <c r="F342" s="25" t="s">
        <v>247</v>
      </c>
      <c r="G342" s="28">
        <f>268-100</f>
        <v>168</v>
      </c>
    </row>
    <row r="343" spans="1:7" ht="24">
      <c r="A343" s="24" t="s">
        <v>1084</v>
      </c>
      <c r="B343" s="78" t="s">
        <v>40</v>
      </c>
      <c r="C343" s="25" t="s">
        <v>453</v>
      </c>
      <c r="D343" s="25" t="s">
        <v>611</v>
      </c>
      <c r="E343" s="25" t="s">
        <v>1085</v>
      </c>
      <c r="F343" s="25" t="s">
        <v>243</v>
      </c>
      <c r="G343" s="28">
        <f>G344+G345</f>
        <v>2388</v>
      </c>
    </row>
    <row r="344" spans="1:7" ht="24">
      <c r="A344" s="24" t="s">
        <v>742</v>
      </c>
      <c r="B344" s="78" t="s">
        <v>40</v>
      </c>
      <c r="C344" s="25" t="s">
        <v>453</v>
      </c>
      <c r="D344" s="25" t="s">
        <v>611</v>
      </c>
      <c r="E344" s="25" t="s">
        <v>1085</v>
      </c>
      <c r="F344" s="25" t="s">
        <v>247</v>
      </c>
      <c r="G344" s="28">
        <v>2388</v>
      </c>
    </row>
    <row r="345" spans="1:7" ht="24.75" hidden="1">
      <c r="A345" s="24" t="s">
        <v>204</v>
      </c>
      <c r="B345" s="78" t="s">
        <v>40</v>
      </c>
      <c r="C345" s="25" t="s">
        <v>453</v>
      </c>
      <c r="D345" s="25" t="s">
        <v>611</v>
      </c>
      <c r="E345" s="25" t="s">
        <v>1344</v>
      </c>
      <c r="F345" s="25" t="s">
        <v>247</v>
      </c>
      <c r="G345" s="28">
        <v>0</v>
      </c>
    </row>
    <row r="346" spans="1:7" ht="24">
      <c r="A346" s="177" t="s">
        <v>1345</v>
      </c>
      <c r="B346" s="78" t="s">
        <v>40</v>
      </c>
      <c r="C346" s="25" t="s">
        <v>453</v>
      </c>
      <c r="D346" s="25" t="s">
        <v>611</v>
      </c>
      <c r="E346" s="25" t="s">
        <v>743</v>
      </c>
      <c r="F346" s="25"/>
      <c r="G346" s="28">
        <f>G347+G348</f>
        <v>2664.9</v>
      </c>
    </row>
    <row r="347" spans="1:7" ht="24">
      <c r="A347" s="24" t="s">
        <v>742</v>
      </c>
      <c r="B347" s="78" t="s">
        <v>40</v>
      </c>
      <c r="C347" s="25" t="s">
        <v>453</v>
      </c>
      <c r="D347" s="25" t="s">
        <v>611</v>
      </c>
      <c r="E347" s="25" t="s">
        <v>743</v>
      </c>
      <c r="F347" s="25" t="s">
        <v>247</v>
      </c>
      <c r="G347" s="28">
        <f>2299+365.9</f>
        <v>2664.9</v>
      </c>
    </row>
    <row r="348" spans="1:7" ht="24.75" hidden="1">
      <c r="A348" s="24" t="s">
        <v>204</v>
      </c>
      <c r="B348" s="78" t="s">
        <v>40</v>
      </c>
      <c r="C348" s="25" t="s">
        <v>453</v>
      </c>
      <c r="D348" s="25" t="s">
        <v>611</v>
      </c>
      <c r="E348" s="25" t="s">
        <v>499</v>
      </c>
      <c r="F348" s="25" t="s">
        <v>247</v>
      </c>
      <c r="G348" s="28">
        <v>0</v>
      </c>
    </row>
    <row r="349" spans="1:7" ht="24">
      <c r="A349" s="24" t="s">
        <v>233</v>
      </c>
      <c r="B349" s="78" t="s">
        <v>40</v>
      </c>
      <c r="C349" s="25" t="s">
        <v>453</v>
      </c>
      <c r="D349" s="25" t="s">
        <v>611</v>
      </c>
      <c r="E349" s="25" t="s">
        <v>234</v>
      </c>
      <c r="F349" s="25"/>
      <c r="G349" s="28">
        <f>G350</f>
        <v>20</v>
      </c>
    </row>
    <row r="350" spans="1:7" ht="24">
      <c r="A350" s="24" t="s">
        <v>742</v>
      </c>
      <c r="B350" s="78" t="s">
        <v>40</v>
      </c>
      <c r="C350" s="25" t="s">
        <v>453</v>
      </c>
      <c r="D350" s="25" t="s">
        <v>611</v>
      </c>
      <c r="E350" s="25" t="s">
        <v>234</v>
      </c>
      <c r="F350" s="25" t="s">
        <v>247</v>
      </c>
      <c r="G350" s="28">
        <v>20</v>
      </c>
    </row>
    <row r="351" spans="1:7" ht="24">
      <c r="A351" s="21" t="s">
        <v>630</v>
      </c>
      <c r="B351" s="78" t="s">
        <v>40</v>
      </c>
      <c r="C351" s="25" t="s">
        <v>453</v>
      </c>
      <c r="D351" s="25" t="s">
        <v>611</v>
      </c>
      <c r="E351" s="25" t="s">
        <v>744</v>
      </c>
      <c r="F351" s="25"/>
      <c r="G351" s="28">
        <f>G353</f>
        <v>160</v>
      </c>
    </row>
    <row r="352" spans="1:7" ht="24">
      <c r="A352" s="24" t="s">
        <v>204</v>
      </c>
      <c r="B352" s="78" t="s">
        <v>40</v>
      </c>
      <c r="C352" s="25" t="s">
        <v>453</v>
      </c>
      <c r="D352" s="25" t="s">
        <v>611</v>
      </c>
      <c r="E352" s="25" t="s">
        <v>744</v>
      </c>
      <c r="F352" s="25" t="s">
        <v>243</v>
      </c>
      <c r="G352" s="28">
        <f>G353</f>
        <v>160</v>
      </c>
    </row>
    <row r="353" spans="1:7" ht="24">
      <c r="A353" s="21" t="s">
        <v>337</v>
      </c>
      <c r="B353" s="78" t="s">
        <v>40</v>
      </c>
      <c r="C353" s="25" t="s">
        <v>453</v>
      </c>
      <c r="D353" s="25" t="s">
        <v>611</v>
      </c>
      <c r="E353" s="25" t="s">
        <v>744</v>
      </c>
      <c r="F353" s="25" t="s">
        <v>246</v>
      </c>
      <c r="G353" s="28">
        <v>160</v>
      </c>
    </row>
    <row r="354" spans="1:7" ht="36">
      <c r="A354" s="44" t="s">
        <v>338</v>
      </c>
      <c r="B354" s="78" t="s">
        <v>40</v>
      </c>
      <c r="C354" s="35" t="s">
        <v>453</v>
      </c>
      <c r="D354" s="25" t="s">
        <v>452</v>
      </c>
      <c r="E354" s="25"/>
      <c r="F354" s="25"/>
      <c r="G354" s="28">
        <f>G355+G358</f>
        <v>2070.4</v>
      </c>
    </row>
    <row r="355" spans="1:7" ht="24">
      <c r="A355" s="43" t="s">
        <v>814</v>
      </c>
      <c r="B355" s="78" t="s">
        <v>40</v>
      </c>
      <c r="C355" s="25" t="s">
        <v>453</v>
      </c>
      <c r="D355" s="25" t="s">
        <v>452</v>
      </c>
      <c r="E355" s="25" t="s">
        <v>815</v>
      </c>
      <c r="F355" s="25"/>
      <c r="G355" s="28">
        <f>G356</f>
        <v>100</v>
      </c>
    </row>
    <row r="356" spans="1:7" ht="36">
      <c r="A356" s="21" t="s">
        <v>987</v>
      </c>
      <c r="B356" s="78" t="s">
        <v>40</v>
      </c>
      <c r="C356" s="25" t="s">
        <v>453</v>
      </c>
      <c r="D356" s="25" t="s">
        <v>452</v>
      </c>
      <c r="E356" s="25" t="s">
        <v>339</v>
      </c>
      <c r="F356" s="25" t="s">
        <v>243</v>
      </c>
      <c r="G356" s="28">
        <f>G357</f>
        <v>100</v>
      </c>
    </row>
    <row r="357" spans="1:7" ht="24">
      <c r="A357" s="21" t="s">
        <v>689</v>
      </c>
      <c r="B357" s="78" t="s">
        <v>40</v>
      </c>
      <c r="C357" s="25" t="s">
        <v>453</v>
      </c>
      <c r="D357" s="25" t="s">
        <v>452</v>
      </c>
      <c r="E357" s="25" t="s">
        <v>339</v>
      </c>
      <c r="F357" s="25" t="s">
        <v>303</v>
      </c>
      <c r="G357" s="28">
        <v>100</v>
      </c>
    </row>
    <row r="358" spans="1:7" ht="24">
      <c r="A358" s="43" t="s">
        <v>683</v>
      </c>
      <c r="B358" s="78" t="s">
        <v>40</v>
      </c>
      <c r="C358" s="35" t="s">
        <v>453</v>
      </c>
      <c r="D358" s="25" t="s">
        <v>452</v>
      </c>
      <c r="E358" s="25" t="s">
        <v>445</v>
      </c>
      <c r="F358" s="25"/>
      <c r="G358" s="28">
        <f>G359</f>
        <v>1970.4</v>
      </c>
    </row>
    <row r="359" spans="1:7" ht="24">
      <c r="A359" s="21" t="s">
        <v>1119</v>
      </c>
      <c r="B359" s="78" t="s">
        <v>40</v>
      </c>
      <c r="C359" s="35" t="s">
        <v>453</v>
      </c>
      <c r="D359" s="25" t="s">
        <v>452</v>
      </c>
      <c r="E359" s="25" t="s">
        <v>340</v>
      </c>
      <c r="F359" s="25" t="s">
        <v>243</v>
      </c>
      <c r="G359" s="28">
        <f>G360</f>
        <v>1970.4</v>
      </c>
    </row>
    <row r="360" spans="1:7" ht="24">
      <c r="A360" s="21" t="s">
        <v>689</v>
      </c>
      <c r="B360" s="78" t="s">
        <v>40</v>
      </c>
      <c r="C360" s="35" t="s">
        <v>453</v>
      </c>
      <c r="D360" s="25" t="s">
        <v>452</v>
      </c>
      <c r="E360" s="25" t="s">
        <v>340</v>
      </c>
      <c r="F360" s="25" t="s">
        <v>303</v>
      </c>
      <c r="G360" s="28">
        <v>1970.4</v>
      </c>
    </row>
    <row r="361" spans="1:7" ht="15.75" hidden="1">
      <c r="A361" s="44" t="s">
        <v>341</v>
      </c>
      <c r="B361" s="78" t="s">
        <v>40</v>
      </c>
      <c r="C361" s="25" t="s">
        <v>453</v>
      </c>
      <c r="D361" s="25" t="s">
        <v>450</v>
      </c>
      <c r="E361" s="25"/>
      <c r="F361" s="25"/>
      <c r="G361" s="28">
        <f>G362</f>
        <v>0</v>
      </c>
    </row>
    <row r="362" spans="1:7" ht="24.75" hidden="1">
      <c r="A362" s="43" t="s">
        <v>369</v>
      </c>
      <c r="B362" s="78" t="s">
        <v>40</v>
      </c>
      <c r="C362" s="25" t="s">
        <v>453</v>
      </c>
      <c r="D362" s="25" t="s">
        <v>450</v>
      </c>
      <c r="E362" s="25" t="s">
        <v>1367</v>
      </c>
      <c r="F362" s="25"/>
      <c r="G362" s="28">
        <f>G363</f>
        <v>0</v>
      </c>
    </row>
    <row r="363" spans="1:7" ht="24.75" hidden="1">
      <c r="A363" s="26" t="s">
        <v>403</v>
      </c>
      <c r="B363" s="78" t="s">
        <v>40</v>
      </c>
      <c r="C363" s="25" t="s">
        <v>453</v>
      </c>
      <c r="D363" s="25" t="s">
        <v>450</v>
      </c>
      <c r="E363" s="25" t="s">
        <v>370</v>
      </c>
      <c r="F363" s="25" t="s">
        <v>243</v>
      </c>
      <c r="G363" s="28"/>
    </row>
    <row r="364" spans="1:7" ht="24.75" hidden="1">
      <c r="A364" s="21" t="s">
        <v>1148</v>
      </c>
      <c r="B364" s="78" t="s">
        <v>40</v>
      </c>
      <c r="C364" s="25" t="s">
        <v>453</v>
      </c>
      <c r="D364" s="25" t="s">
        <v>450</v>
      </c>
      <c r="E364" s="25" t="s">
        <v>370</v>
      </c>
      <c r="F364" s="25" t="s">
        <v>712</v>
      </c>
      <c r="G364" s="28"/>
    </row>
    <row r="365" spans="1:7" ht="24">
      <c r="A365" s="45" t="s">
        <v>478</v>
      </c>
      <c r="B365" s="78" t="s">
        <v>40</v>
      </c>
      <c r="C365" s="25" t="s">
        <v>453</v>
      </c>
      <c r="D365" s="25" t="s">
        <v>65</v>
      </c>
      <c r="E365" s="12"/>
      <c r="F365" s="25"/>
      <c r="G365" s="28">
        <f>G366+G368</f>
        <v>1675</v>
      </c>
    </row>
    <row r="366" spans="1:7" ht="24">
      <c r="A366" s="43" t="s">
        <v>369</v>
      </c>
      <c r="B366" s="78" t="s">
        <v>40</v>
      </c>
      <c r="C366" s="25" t="s">
        <v>453</v>
      </c>
      <c r="D366" s="25" t="s">
        <v>65</v>
      </c>
      <c r="E366" s="25" t="s">
        <v>1367</v>
      </c>
      <c r="F366" s="25"/>
      <c r="G366" s="28">
        <f>G367</f>
        <v>550</v>
      </c>
    </row>
    <row r="367" spans="1:7" ht="24">
      <c r="A367" s="21" t="s">
        <v>689</v>
      </c>
      <c r="B367" s="78" t="s">
        <v>40</v>
      </c>
      <c r="C367" s="25" t="s">
        <v>453</v>
      </c>
      <c r="D367" s="25" t="s">
        <v>65</v>
      </c>
      <c r="E367" s="25" t="s">
        <v>1367</v>
      </c>
      <c r="F367" s="25" t="s">
        <v>303</v>
      </c>
      <c r="G367" s="28">
        <v>550</v>
      </c>
    </row>
    <row r="368" spans="1:7" ht="24">
      <c r="A368" s="49" t="s">
        <v>1209</v>
      </c>
      <c r="B368" s="78" t="s">
        <v>40</v>
      </c>
      <c r="C368" s="25" t="s">
        <v>453</v>
      </c>
      <c r="D368" s="25" t="s">
        <v>65</v>
      </c>
      <c r="E368" s="25" t="s">
        <v>763</v>
      </c>
      <c r="F368" s="25"/>
      <c r="G368" s="28">
        <f>G369+G371</f>
        <v>1125</v>
      </c>
    </row>
    <row r="369" spans="1:7" ht="24">
      <c r="A369" s="39" t="s">
        <v>143</v>
      </c>
      <c r="B369" s="78" t="s">
        <v>40</v>
      </c>
      <c r="C369" s="25" t="s">
        <v>453</v>
      </c>
      <c r="D369" s="25" t="s">
        <v>65</v>
      </c>
      <c r="E369" s="25" t="s">
        <v>123</v>
      </c>
      <c r="F369" s="25" t="s">
        <v>243</v>
      </c>
      <c r="G369" s="28">
        <f>G370</f>
        <v>150</v>
      </c>
    </row>
    <row r="370" spans="1:7" ht="24">
      <c r="A370" s="26" t="s">
        <v>689</v>
      </c>
      <c r="B370" s="78" t="s">
        <v>40</v>
      </c>
      <c r="C370" s="25" t="s">
        <v>453</v>
      </c>
      <c r="D370" s="25" t="s">
        <v>65</v>
      </c>
      <c r="E370" s="25" t="s">
        <v>123</v>
      </c>
      <c r="F370" s="25" t="s">
        <v>303</v>
      </c>
      <c r="G370" s="28">
        <v>150</v>
      </c>
    </row>
    <row r="371" spans="1:7" ht="24">
      <c r="A371" s="39" t="s">
        <v>124</v>
      </c>
      <c r="B371" s="78" t="s">
        <v>40</v>
      </c>
      <c r="C371" s="25" t="s">
        <v>453</v>
      </c>
      <c r="D371" s="25" t="s">
        <v>65</v>
      </c>
      <c r="E371" s="25" t="s">
        <v>125</v>
      </c>
      <c r="F371" s="25" t="s">
        <v>243</v>
      </c>
      <c r="G371" s="28">
        <f>G372</f>
        <v>975</v>
      </c>
    </row>
    <row r="372" spans="1:7" ht="24">
      <c r="A372" s="26" t="s">
        <v>689</v>
      </c>
      <c r="B372" s="78" t="s">
        <v>40</v>
      </c>
      <c r="C372" s="25" t="s">
        <v>453</v>
      </c>
      <c r="D372" s="25" t="s">
        <v>65</v>
      </c>
      <c r="E372" s="25" t="s">
        <v>125</v>
      </c>
      <c r="F372" s="25" t="s">
        <v>303</v>
      </c>
      <c r="G372" s="28">
        <v>975</v>
      </c>
    </row>
    <row r="373" spans="1:7" ht="15">
      <c r="A373" s="88" t="s">
        <v>1190</v>
      </c>
      <c r="B373" s="78" t="s">
        <v>40</v>
      </c>
      <c r="C373" s="25" t="s">
        <v>684</v>
      </c>
      <c r="D373" s="25"/>
      <c r="E373" s="25"/>
      <c r="F373" s="25"/>
      <c r="G373" s="28">
        <f>G374+G379+G386+G401+G408</f>
        <v>173969.19999999998</v>
      </c>
    </row>
    <row r="374" spans="1:7" ht="15">
      <c r="A374" s="45" t="s">
        <v>879</v>
      </c>
      <c r="B374" s="78" t="s">
        <v>40</v>
      </c>
      <c r="C374" s="36" t="s">
        <v>684</v>
      </c>
      <c r="D374" s="25" t="s">
        <v>451</v>
      </c>
      <c r="E374" s="25"/>
      <c r="F374" s="25"/>
      <c r="G374" s="28">
        <f>G375</f>
        <v>2014</v>
      </c>
    </row>
    <row r="375" spans="1:7" ht="24">
      <c r="A375" s="46" t="s">
        <v>126</v>
      </c>
      <c r="B375" s="78" t="s">
        <v>40</v>
      </c>
      <c r="C375" s="36" t="s">
        <v>684</v>
      </c>
      <c r="D375" s="25" t="s">
        <v>451</v>
      </c>
      <c r="E375" s="25" t="s">
        <v>127</v>
      </c>
      <c r="F375" s="25"/>
      <c r="G375" s="28">
        <f>G376</f>
        <v>2014</v>
      </c>
    </row>
    <row r="376" spans="1:7" ht="24">
      <c r="A376" s="24" t="s">
        <v>128</v>
      </c>
      <c r="B376" s="78" t="s">
        <v>40</v>
      </c>
      <c r="C376" s="36" t="s">
        <v>684</v>
      </c>
      <c r="D376" s="25" t="s">
        <v>451</v>
      </c>
      <c r="E376" s="25" t="s">
        <v>129</v>
      </c>
      <c r="F376" s="25" t="s">
        <v>243</v>
      </c>
      <c r="G376" s="28">
        <f>G377+G378</f>
        <v>2014</v>
      </c>
    </row>
    <row r="377" spans="1:7" ht="24.75" hidden="1">
      <c r="A377" s="24" t="s">
        <v>598</v>
      </c>
      <c r="B377" s="78" t="s">
        <v>40</v>
      </c>
      <c r="C377" s="36" t="s">
        <v>684</v>
      </c>
      <c r="D377" s="25" t="s">
        <v>451</v>
      </c>
      <c r="E377" s="25" t="s">
        <v>129</v>
      </c>
      <c r="F377" s="25" t="s">
        <v>599</v>
      </c>
      <c r="G377" s="28">
        <v>0</v>
      </c>
    </row>
    <row r="378" spans="1:7" ht="24">
      <c r="A378" s="26" t="s">
        <v>1481</v>
      </c>
      <c r="B378" s="78" t="s">
        <v>40</v>
      </c>
      <c r="C378" s="36" t="s">
        <v>684</v>
      </c>
      <c r="D378" s="25" t="s">
        <v>451</v>
      </c>
      <c r="E378" s="25" t="s">
        <v>129</v>
      </c>
      <c r="F378" s="25" t="s">
        <v>1482</v>
      </c>
      <c r="G378" s="28">
        <v>2014</v>
      </c>
    </row>
    <row r="379" spans="1:7" ht="15">
      <c r="A379" s="47" t="s">
        <v>1437</v>
      </c>
      <c r="B379" s="78" t="s">
        <v>40</v>
      </c>
      <c r="C379" s="25" t="s">
        <v>684</v>
      </c>
      <c r="D379" s="25" t="s">
        <v>937</v>
      </c>
      <c r="E379" s="25"/>
      <c r="F379" s="25"/>
      <c r="G379" s="28">
        <f>G380+G382</f>
        <v>50189</v>
      </c>
    </row>
    <row r="380" spans="1:7" ht="24.75" hidden="1">
      <c r="A380" s="48" t="s">
        <v>1438</v>
      </c>
      <c r="B380" s="78" t="s">
        <v>40</v>
      </c>
      <c r="C380" s="25" t="s">
        <v>684</v>
      </c>
      <c r="D380" s="25" t="s">
        <v>937</v>
      </c>
      <c r="E380" s="22" t="s">
        <v>1439</v>
      </c>
      <c r="F380" s="25"/>
      <c r="G380" s="28">
        <f>G381</f>
        <v>0</v>
      </c>
    </row>
    <row r="381" spans="1:7" ht="24.75" hidden="1">
      <c r="A381" s="26" t="s">
        <v>1056</v>
      </c>
      <c r="B381" s="78" t="s">
        <v>40</v>
      </c>
      <c r="C381" s="25" t="s">
        <v>684</v>
      </c>
      <c r="D381" s="25" t="s">
        <v>937</v>
      </c>
      <c r="E381" s="22" t="s">
        <v>1439</v>
      </c>
      <c r="F381" s="25" t="s">
        <v>1057</v>
      </c>
      <c r="G381" s="28">
        <v>0</v>
      </c>
    </row>
    <row r="382" spans="1:7" ht="24">
      <c r="A382" s="49" t="s">
        <v>130</v>
      </c>
      <c r="B382" s="78" t="s">
        <v>40</v>
      </c>
      <c r="C382" s="25" t="s">
        <v>684</v>
      </c>
      <c r="D382" s="25" t="s">
        <v>937</v>
      </c>
      <c r="E382" s="22" t="s">
        <v>131</v>
      </c>
      <c r="F382" s="25"/>
      <c r="G382" s="28">
        <f>G383</f>
        <v>50189</v>
      </c>
    </row>
    <row r="383" spans="1:7" ht="24">
      <c r="A383" s="26" t="s">
        <v>889</v>
      </c>
      <c r="B383" s="78" t="s">
        <v>40</v>
      </c>
      <c r="C383" s="25" t="s">
        <v>684</v>
      </c>
      <c r="D383" s="25" t="s">
        <v>937</v>
      </c>
      <c r="E383" s="22" t="s">
        <v>750</v>
      </c>
      <c r="F383" s="25" t="s">
        <v>243</v>
      </c>
      <c r="G383" s="28">
        <f>G384+G385</f>
        <v>50189</v>
      </c>
    </row>
    <row r="384" spans="1:7" ht="24">
      <c r="A384" s="26" t="s">
        <v>598</v>
      </c>
      <c r="B384" s="78" t="s">
        <v>40</v>
      </c>
      <c r="C384" s="25" t="s">
        <v>684</v>
      </c>
      <c r="D384" s="25" t="s">
        <v>937</v>
      </c>
      <c r="E384" s="22" t="s">
        <v>750</v>
      </c>
      <c r="F384" s="25" t="s">
        <v>599</v>
      </c>
      <c r="G384" s="28">
        <f>6000+152+152-152-152</f>
        <v>6000</v>
      </c>
    </row>
    <row r="385" spans="1:7" ht="24">
      <c r="A385" s="39" t="s">
        <v>587</v>
      </c>
      <c r="B385" s="78" t="s">
        <v>40</v>
      </c>
      <c r="C385" s="25" t="s">
        <v>684</v>
      </c>
      <c r="D385" s="25" t="s">
        <v>937</v>
      </c>
      <c r="E385" s="22" t="s">
        <v>750</v>
      </c>
      <c r="F385" s="25" t="s">
        <v>588</v>
      </c>
      <c r="G385" s="28">
        <f>43885+152+152</f>
        <v>44189</v>
      </c>
    </row>
    <row r="386" spans="1:7" ht="15">
      <c r="A386" s="114" t="s">
        <v>146</v>
      </c>
      <c r="B386" s="78" t="s">
        <v>40</v>
      </c>
      <c r="C386" s="25" t="s">
        <v>684</v>
      </c>
      <c r="D386" s="25" t="s">
        <v>452</v>
      </c>
      <c r="E386" s="22"/>
      <c r="F386" s="25"/>
      <c r="G386" s="28">
        <f>G387+G390+G396</f>
        <v>107469.9</v>
      </c>
    </row>
    <row r="387" spans="1:7" ht="24.75" hidden="1">
      <c r="A387" s="106" t="s">
        <v>600</v>
      </c>
      <c r="B387" s="78" t="s">
        <v>40</v>
      </c>
      <c r="C387" s="25" t="s">
        <v>684</v>
      </c>
      <c r="D387" s="25" t="s">
        <v>452</v>
      </c>
      <c r="E387" s="22" t="s">
        <v>232</v>
      </c>
      <c r="F387" s="25"/>
      <c r="G387" s="28">
        <f>G388</f>
        <v>0</v>
      </c>
    </row>
    <row r="388" spans="1:7" ht="24.75" hidden="1">
      <c r="A388" s="106" t="s">
        <v>728</v>
      </c>
      <c r="B388" s="78" t="s">
        <v>40</v>
      </c>
      <c r="C388" s="25" t="s">
        <v>684</v>
      </c>
      <c r="D388" s="25" t="s">
        <v>452</v>
      </c>
      <c r="E388" s="22" t="s">
        <v>729</v>
      </c>
      <c r="F388" s="25" t="s">
        <v>243</v>
      </c>
      <c r="G388" s="28">
        <f>G389</f>
        <v>0</v>
      </c>
    </row>
    <row r="389" spans="1:7" ht="24.75" hidden="1">
      <c r="A389" s="106" t="s">
        <v>527</v>
      </c>
      <c r="B389" s="78" t="s">
        <v>40</v>
      </c>
      <c r="C389" s="25" t="s">
        <v>684</v>
      </c>
      <c r="D389" s="25" t="s">
        <v>452</v>
      </c>
      <c r="E389" s="22" t="s">
        <v>729</v>
      </c>
      <c r="F389" s="25" t="s">
        <v>528</v>
      </c>
      <c r="G389" s="28"/>
    </row>
    <row r="390" spans="1:7" ht="24">
      <c r="A390" s="49" t="s">
        <v>1438</v>
      </c>
      <c r="B390" s="78" t="s">
        <v>40</v>
      </c>
      <c r="C390" s="25" t="s">
        <v>684</v>
      </c>
      <c r="D390" s="25" t="s">
        <v>452</v>
      </c>
      <c r="E390" s="22" t="s">
        <v>1439</v>
      </c>
      <c r="F390" s="25"/>
      <c r="G390" s="28">
        <f>G391+G394</f>
        <v>107469.9</v>
      </c>
    </row>
    <row r="391" spans="1:7" ht="24">
      <c r="A391" s="54" t="s">
        <v>853</v>
      </c>
      <c r="B391" s="78" t="s">
        <v>40</v>
      </c>
      <c r="C391" s="25" t="s">
        <v>684</v>
      </c>
      <c r="D391" s="25" t="s">
        <v>452</v>
      </c>
      <c r="E391" s="22" t="s">
        <v>854</v>
      </c>
      <c r="F391" s="25"/>
      <c r="G391" s="28">
        <f>G393+G392</f>
        <v>107469.9</v>
      </c>
    </row>
    <row r="392" spans="1:7" ht="24">
      <c r="A392" s="26" t="s">
        <v>1481</v>
      </c>
      <c r="B392" s="78" t="s">
        <v>40</v>
      </c>
      <c r="C392" s="25" t="s">
        <v>684</v>
      </c>
      <c r="D392" s="25" t="s">
        <v>452</v>
      </c>
      <c r="E392" s="22" t="s">
        <v>854</v>
      </c>
      <c r="F392" s="25" t="s">
        <v>1482</v>
      </c>
      <c r="G392" s="28">
        <f>65940-10633-13509.4+375.6</f>
        <v>42173.2</v>
      </c>
    </row>
    <row r="393" spans="1:7" ht="24">
      <c r="A393" s="54" t="s">
        <v>689</v>
      </c>
      <c r="B393" s="78" t="s">
        <v>40</v>
      </c>
      <c r="C393" s="25" t="s">
        <v>684</v>
      </c>
      <c r="D393" s="25" t="s">
        <v>452</v>
      </c>
      <c r="E393" s="22" t="s">
        <v>854</v>
      </c>
      <c r="F393" s="25" t="s">
        <v>303</v>
      </c>
      <c r="G393" s="28">
        <f>72816+14664-19397-7754.1-375.6+1287.2+1583.7+2472.5</f>
        <v>65296.7</v>
      </c>
    </row>
    <row r="394" spans="1:7" ht="36" hidden="1">
      <c r="A394" s="54" t="s">
        <v>1406</v>
      </c>
      <c r="B394" s="78" t="s">
        <v>40</v>
      </c>
      <c r="C394" s="25" t="s">
        <v>684</v>
      </c>
      <c r="D394" s="25" t="s">
        <v>452</v>
      </c>
      <c r="E394" s="22" t="s">
        <v>1407</v>
      </c>
      <c r="F394" s="25"/>
      <c r="G394" s="28">
        <f>G395</f>
        <v>0</v>
      </c>
    </row>
    <row r="395" spans="1:7" ht="24.75" hidden="1">
      <c r="A395" s="54" t="s">
        <v>689</v>
      </c>
      <c r="B395" s="78" t="s">
        <v>40</v>
      </c>
      <c r="C395" s="25" t="s">
        <v>684</v>
      </c>
      <c r="D395" s="25" t="s">
        <v>452</v>
      </c>
      <c r="E395" s="22" t="s">
        <v>1407</v>
      </c>
      <c r="F395" s="25" t="s">
        <v>303</v>
      </c>
      <c r="G395" s="28"/>
    </row>
    <row r="396" spans="1:7" ht="24.75" hidden="1">
      <c r="A396" s="56" t="s">
        <v>1209</v>
      </c>
      <c r="B396" s="78" t="s">
        <v>40</v>
      </c>
      <c r="C396" s="36" t="s">
        <v>684</v>
      </c>
      <c r="D396" s="25" t="s">
        <v>452</v>
      </c>
      <c r="E396" s="25" t="s">
        <v>763</v>
      </c>
      <c r="F396" s="25"/>
      <c r="G396" s="28">
        <f>G397+G399</f>
        <v>0</v>
      </c>
    </row>
    <row r="397" spans="1:7" ht="24.75" hidden="1">
      <c r="A397" s="39" t="s">
        <v>990</v>
      </c>
      <c r="B397" s="78" t="s">
        <v>40</v>
      </c>
      <c r="C397" s="36" t="s">
        <v>684</v>
      </c>
      <c r="D397" s="25" t="s">
        <v>452</v>
      </c>
      <c r="E397" s="25" t="s">
        <v>991</v>
      </c>
      <c r="F397" s="25" t="s">
        <v>243</v>
      </c>
      <c r="G397" s="28">
        <f>G398</f>
        <v>0</v>
      </c>
    </row>
    <row r="398" spans="1:7" ht="24.75" hidden="1">
      <c r="A398" s="26" t="s">
        <v>598</v>
      </c>
      <c r="B398" s="78" t="s">
        <v>40</v>
      </c>
      <c r="C398" s="36" t="s">
        <v>684</v>
      </c>
      <c r="D398" s="25" t="s">
        <v>452</v>
      </c>
      <c r="E398" s="25" t="s">
        <v>991</v>
      </c>
      <c r="F398" s="25" t="s">
        <v>599</v>
      </c>
      <c r="G398" s="28"/>
    </row>
    <row r="399" spans="1:7" ht="24.75" hidden="1">
      <c r="A399" s="26" t="s">
        <v>890</v>
      </c>
      <c r="B399" s="78" t="s">
        <v>40</v>
      </c>
      <c r="C399" s="36" t="s">
        <v>684</v>
      </c>
      <c r="D399" s="25" t="s">
        <v>452</v>
      </c>
      <c r="E399" s="25" t="s">
        <v>556</v>
      </c>
      <c r="F399" s="25" t="s">
        <v>243</v>
      </c>
      <c r="G399" s="28">
        <f>G400</f>
        <v>0</v>
      </c>
    </row>
    <row r="400" spans="1:7" ht="24.75" hidden="1">
      <c r="A400" s="26" t="s">
        <v>598</v>
      </c>
      <c r="B400" s="78" t="s">
        <v>40</v>
      </c>
      <c r="C400" s="36" t="s">
        <v>684</v>
      </c>
      <c r="D400" s="25" t="s">
        <v>452</v>
      </c>
      <c r="E400" s="25" t="s">
        <v>556</v>
      </c>
      <c r="F400" s="25" t="s">
        <v>599</v>
      </c>
      <c r="G400" s="28"/>
    </row>
    <row r="401" spans="1:7" ht="15">
      <c r="A401" s="47" t="s">
        <v>1191</v>
      </c>
      <c r="B401" s="78" t="s">
        <v>40</v>
      </c>
      <c r="C401" s="25" t="s">
        <v>684</v>
      </c>
      <c r="D401" s="25" t="s">
        <v>450</v>
      </c>
      <c r="E401" s="25"/>
      <c r="F401" s="25"/>
      <c r="G401" s="28">
        <f>G402+G405</f>
        <v>12630.3</v>
      </c>
    </row>
    <row r="402" spans="1:7" ht="24">
      <c r="A402" s="48" t="s">
        <v>1192</v>
      </c>
      <c r="B402" s="78" t="s">
        <v>40</v>
      </c>
      <c r="C402" s="25" t="s">
        <v>684</v>
      </c>
      <c r="D402" s="25" t="s">
        <v>450</v>
      </c>
      <c r="E402" s="25" t="s">
        <v>1193</v>
      </c>
      <c r="F402" s="25"/>
      <c r="G402" s="28">
        <f>G403</f>
        <v>12630.3</v>
      </c>
    </row>
    <row r="403" spans="1:7" ht="24">
      <c r="A403" s="26" t="s">
        <v>403</v>
      </c>
      <c r="B403" s="78" t="s">
        <v>40</v>
      </c>
      <c r="C403" s="25" t="s">
        <v>684</v>
      </c>
      <c r="D403" s="25" t="s">
        <v>450</v>
      </c>
      <c r="E403" s="25" t="s">
        <v>992</v>
      </c>
      <c r="F403" s="25" t="s">
        <v>243</v>
      </c>
      <c r="G403" s="28">
        <f>G404</f>
        <v>12630.3</v>
      </c>
    </row>
    <row r="404" spans="1:7" ht="24">
      <c r="A404" s="26" t="s">
        <v>1148</v>
      </c>
      <c r="B404" s="78" t="s">
        <v>40</v>
      </c>
      <c r="C404" s="25" t="s">
        <v>684</v>
      </c>
      <c r="D404" s="25" t="s">
        <v>450</v>
      </c>
      <c r="E404" s="25" t="s">
        <v>992</v>
      </c>
      <c r="F404" s="25" t="s">
        <v>712</v>
      </c>
      <c r="G404" s="28">
        <f>9715+2000+166.4+248.8+0.1+500</f>
        <v>12630.3</v>
      </c>
    </row>
    <row r="405" spans="1:7" ht="24.75" hidden="1">
      <c r="A405" s="26" t="s">
        <v>1209</v>
      </c>
      <c r="B405" s="78" t="s">
        <v>40</v>
      </c>
      <c r="C405" s="25" t="s">
        <v>684</v>
      </c>
      <c r="D405" s="25" t="s">
        <v>450</v>
      </c>
      <c r="E405" s="25" t="s">
        <v>763</v>
      </c>
      <c r="F405" s="25"/>
      <c r="G405" s="28">
        <f>G406</f>
        <v>0</v>
      </c>
    </row>
    <row r="406" spans="1:7" ht="24.75" hidden="1">
      <c r="A406" s="174" t="s">
        <v>993</v>
      </c>
      <c r="B406" s="78" t="s">
        <v>40</v>
      </c>
      <c r="C406" s="25" t="s">
        <v>684</v>
      </c>
      <c r="D406" s="25" t="s">
        <v>450</v>
      </c>
      <c r="E406" s="25" t="s">
        <v>994</v>
      </c>
      <c r="F406" s="35" t="s">
        <v>243</v>
      </c>
      <c r="G406" s="28">
        <f>G407</f>
        <v>0</v>
      </c>
    </row>
    <row r="407" spans="1:7" ht="24.75" hidden="1">
      <c r="A407" s="106" t="s">
        <v>527</v>
      </c>
      <c r="B407" s="78" t="s">
        <v>40</v>
      </c>
      <c r="C407" s="25" t="s">
        <v>684</v>
      </c>
      <c r="D407" s="25" t="s">
        <v>450</v>
      </c>
      <c r="E407" s="25" t="s">
        <v>994</v>
      </c>
      <c r="F407" s="35" t="s">
        <v>528</v>
      </c>
      <c r="G407" s="28"/>
    </row>
    <row r="408" spans="1:7" ht="15">
      <c r="A408" s="47" t="s">
        <v>479</v>
      </c>
      <c r="B408" s="78" t="s">
        <v>40</v>
      </c>
      <c r="C408" s="25" t="s">
        <v>684</v>
      </c>
      <c r="D408" s="25" t="s">
        <v>455</v>
      </c>
      <c r="E408" s="25"/>
      <c r="F408" s="35"/>
      <c r="G408" s="28">
        <f>G409+G411+G413</f>
        <v>1666</v>
      </c>
    </row>
    <row r="409" spans="1:7" ht="24.75" hidden="1">
      <c r="A409" s="49" t="s">
        <v>1091</v>
      </c>
      <c r="B409" s="78" t="s">
        <v>40</v>
      </c>
      <c r="C409" s="25" t="s">
        <v>684</v>
      </c>
      <c r="D409" s="25" t="s">
        <v>480</v>
      </c>
      <c r="E409" s="25" t="s">
        <v>1092</v>
      </c>
      <c r="F409" s="35"/>
      <c r="G409" s="28">
        <f>G410</f>
        <v>0</v>
      </c>
    </row>
    <row r="410" spans="1:7" ht="24.75" hidden="1">
      <c r="A410" s="54" t="s">
        <v>676</v>
      </c>
      <c r="B410" s="78" t="s">
        <v>40</v>
      </c>
      <c r="C410" s="25" t="s">
        <v>684</v>
      </c>
      <c r="D410" s="25" t="s">
        <v>480</v>
      </c>
      <c r="E410" s="25" t="s">
        <v>1092</v>
      </c>
      <c r="F410" s="35" t="s">
        <v>1093</v>
      </c>
      <c r="G410" s="28"/>
    </row>
    <row r="411" spans="1:7" ht="24.75" hidden="1">
      <c r="A411" s="48" t="s">
        <v>995</v>
      </c>
      <c r="B411" s="78" t="s">
        <v>40</v>
      </c>
      <c r="C411" s="36" t="s">
        <v>684</v>
      </c>
      <c r="D411" s="25" t="s">
        <v>455</v>
      </c>
      <c r="E411" s="25" t="s">
        <v>1092</v>
      </c>
      <c r="F411" s="35"/>
      <c r="G411" s="28">
        <f>G412</f>
        <v>0</v>
      </c>
    </row>
    <row r="412" spans="1:7" ht="24.75" hidden="1">
      <c r="A412" s="39" t="s">
        <v>689</v>
      </c>
      <c r="B412" s="78" t="s">
        <v>40</v>
      </c>
      <c r="C412" s="36" t="s">
        <v>684</v>
      </c>
      <c r="D412" s="25" t="s">
        <v>455</v>
      </c>
      <c r="E412" s="25" t="s">
        <v>1092</v>
      </c>
      <c r="F412" s="35" t="s">
        <v>303</v>
      </c>
      <c r="G412" s="28"/>
    </row>
    <row r="413" spans="1:7" ht="24">
      <c r="A413" s="49" t="s">
        <v>229</v>
      </c>
      <c r="B413" s="78" t="s">
        <v>40</v>
      </c>
      <c r="C413" s="36" t="s">
        <v>684</v>
      </c>
      <c r="D413" s="25" t="s">
        <v>455</v>
      </c>
      <c r="E413" s="25" t="s">
        <v>230</v>
      </c>
      <c r="F413" s="25"/>
      <c r="G413" s="28">
        <f>G416+G414</f>
        <v>1666</v>
      </c>
    </row>
    <row r="414" spans="1:7" ht="24">
      <c r="A414" s="39" t="s">
        <v>635</v>
      </c>
      <c r="B414" s="78" t="s">
        <v>40</v>
      </c>
      <c r="C414" s="36" t="s">
        <v>684</v>
      </c>
      <c r="D414" s="25" t="s">
        <v>455</v>
      </c>
      <c r="E414" s="25" t="s">
        <v>634</v>
      </c>
      <c r="F414" s="35" t="s">
        <v>243</v>
      </c>
      <c r="G414" s="28">
        <f>G415</f>
        <v>1020</v>
      </c>
    </row>
    <row r="415" spans="1:7" ht="24">
      <c r="A415" s="54" t="s">
        <v>689</v>
      </c>
      <c r="B415" s="78" t="s">
        <v>40</v>
      </c>
      <c r="C415" s="36" t="s">
        <v>684</v>
      </c>
      <c r="D415" s="25" t="s">
        <v>455</v>
      </c>
      <c r="E415" s="25" t="s">
        <v>634</v>
      </c>
      <c r="F415" s="35" t="s">
        <v>303</v>
      </c>
      <c r="G415" s="28">
        <v>1020</v>
      </c>
    </row>
    <row r="416" spans="1:7" ht="48">
      <c r="A416" s="26" t="s">
        <v>1372</v>
      </c>
      <c r="B416" s="78" t="s">
        <v>40</v>
      </c>
      <c r="C416" s="36" t="s">
        <v>684</v>
      </c>
      <c r="D416" s="25" t="s">
        <v>455</v>
      </c>
      <c r="E416" s="25" t="s">
        <v>996</v>
      </c>
      <c r="F416" s="25" t="s">
        <v>243</v>
      </c>
      <c r="G416" s="28">
        <f>G417</f>
        <v>646</v>
      </c>
    </row>
    <row r="417" spans="1:7" ht="24">
      <c r="A417" s="26" t="s">
        <v>1481</v>
      </c>
      <c r="B417" s="78" t="s">
        <v>40</v>
      </c>
      <c r="C417" s="36" t="s">
        <v>684</v>
      </c>
      <c r="D417" s="25" t="s">
        <v>455</v>
      </c>
      <c r="E417" s="25" t="s">
        <v>996</v>
      </c>
      <c r="F417" s="25" t="s">
        <v>1482</v>
      </c>
      <c r="G417" s="28">
        <v>646</v>
      </c>
    </row>
    <row r="418" spans="1:7" ht="15">
      <c r="A418" s="81" t="s">
        <v>454</v>
      </c>
      <c r="B418" s="78" t="s">
        <v>40</v>
      </c>
      <c r="C418" s="36" t="s">
        <v>448</v>
      </c>
      <c r="D418" s="25"/>
      <c r="E418" s="25"/>
      <c r="F418" s="35"/>
      <c r="G418" s="28">
        <f>G419+G455+G476</f>
        <v>246139.8</v>
      </c>
    </row>
    <row r="419" spans="1:17" ht="15">
      <c r="A419" s="47" t="s">
        <v>1102</v>
      </c>
      <c r="B419" s="78" t="s">
        <v>40</v>
      </c>
      <c r="C419" s="25" t="s">
        <v>448</v>
      </c>
      <c r="D419" s="25" t="s">
        <v>1328</v>
      </c>
      <c r="E419" s="25"/>
      <c r="F419" s="35"/>
      <c r="G419" s="28">
        <f>G420+G425+G430+G433+G444+G451</f>
        <v>122195.2</v>
      </c>
      <c r="Q419" s="175"/>
    </row>
    <row r="420" spans="1:17" ht="36" hidden="1">
      <c r="A420" s="49" t="s">
        <v>998</v>
      </c>
      <c r="B420" s="78" t="s">
        <v>40</v>
      </c>
      <c r="C420" s="35" t="s">
        <v>448</v>
      </c>
      <c r="D420" s="35" t="s">
        <v>1328</v>
      </c>
      <c r="E420" s="35" t="s">
        <v>999</v>
      </c>
      <c r="F420" s="35"/>
      <c r="G420" s="28">
        <f>G421+G423</f>
        <v>0</v>
      </c>
      <c r="Q420" s="175"/>
    </row>
    <row r="421" spans="1:17" ht="48" hidden="1">
      <c r="A421" s="54" t="s">
        <v>583</v>
      </c>
      <c r="B421" s="78" t="s">
        <v>40</v>
      </c>
      <c r="C421" s="35" t="s">
        <v>448</v>
      </c>
      <c r="D421" s="35" t="s">
        <v>1328</v>
      </c>
      <c r="E421" s="35" t="s">
        <v>294</v>
      </c>
      <c r="F421" s="35" t="s">
        <v>243</v>
      </c>
      <c r="G421" s="28">
        <f>G422</f>
        <v>0</v>
      </c>
      <c r="Q421" s="175"/>
    </row>
    <row r="422" spans="1:17" ht="15.75" hidden="1">
      <c r="A422" s="6" t="s">
        <v>598</v>
      </c>
      <c r="B422" s="78" t="s">
        <v>40</v>
      </c>
      <c r="C422" s="35" t="s">
        <v>448</v>
      </c>
      <c r="D422" s="35" t="s">
        <v>1328</v>
      </c>
      <c r="E422" s="35" t="s">
        <v>294</v>
      </c>
      <c r="F422" s="35" t="s">
        <v>599</v>
      </c>
      <c r="G422" s="28"/>
      <c r="Q422" s="175"/>
    </row>
    <row r="423" spans="1:17" ht="24.75" hidden="1">
      <c r="A423" s="54" t="s">
        <v>629</v>
      </c>
      <c r="B423" s="78" t="s">
        <v>40</v>
      </c>
      <c r="C423" s="25" t="s">
        <v>448</v>
      </c>
      <c r="D423" s="25" t="s">
        <v>1328</v>
      </c>
      <c r="E423" s="25" t="s">
        <v>295</v>
      </c>
      <c r="F423" s="35" t="s">
        <v>243</v>
      </c>
      <c r="G423" s="28">
        <f>G424</f>
        <v>0</v>
      </c>
      <c r="Q423" s="175"/>
    </row>
    <row r="424" spans="1:17" ht="24.75" hidden="1">
      <c r="A424" s="6" t="s">
        <v>598</v>
      </c>
      <c r="B424" s="78" t="s">
        <v>40</v>
      </c>
      <c r="C424" s="25" t="s">
        <v>448</v>
      </c>
      <c r="D424" s="25" t="s">
        <v>1328</v>
      </c>
      <c r="E424" s="25" t="s">
        <v>295</v>
      </c>
      <c r="F424" s="35" t="s">
        <v>599</v>
      </c>
      <c r="G424" s="28"/>
      <c r="Q424" s="175"/>
    </row>
    <row r="425" spans="1:7" ht="24.75" hidden="1">
      <c r="A425" s="54" t="s">
        <v>224</v>
      </c>
      <c r="B425" s="78" t="s">
        <v>40</v>
      </c>
      <c r="C425" s="25" t="s">
        <v>448</v>
      </c>
      <c r="D425" s="25" t="s">
        <v>1328</v>
      </c>
      <c r="E425" s="25" t="s">
        <v>225</v>
      </c>
      <c r="F425" s="35"/>
      <c r="G425" s="28">
        <f>G426</f>
        <v>0</v>
      </c>
    </row>
    <row r="426" spans="1:7" ht="24.75" hidden="1">
      <c r="A426" s="54" t="s">
        <v>291</v>
      </c>
      <c r="B426" s="78" t="s">
        <v>40</v>
      </c>
      <c r="C426" s="25" t="s">
        <v>448</v>
      </c>
      <c r="D426" s="25" t="s">
        <v>1328</v>
      </c>
      <c r="E426" s="25" t="s">
        <v>227</v>
      </c>
      <c r="F426" s="35"/>
      <c r="G426" s="28">
        <f>G427</f>
        <v>0</v>
      </c>
    </row>
    <row r="427" spans="1:7" ht="24.75" hidden="1">
      <c r="A427" s="54" t="s">
        <v>1429</v>
      </c>
      <c r="B427" s="78" t="s">
        <v>40</v>
      </c>
      <c r="C427" s="25" t="s">
        <v>448</v>
      </c>
      <c r="D427" s="25" t="s">
        <v>1328</v>
      </c>
      <c r="E427" s="25" t="s">
        <v>227</v>
      </c>
      <c r="F427" s="35" t="s">
        <v>15</v>
      </c>
      <c r="G427" s="28"/>
    </row>
    <row r="428" spans="1:7" ht="64.5" customHeight="1" hidden="1">
      <c r="A428" s="54" t="s">
        <v>228</v>
      </c>
      <c r="B428" s="78" t="s">
        <v>40</v>
      </c>
      <c r="C428" s="25" t="s">
        <v>448</v>
      </c>
      <c r="D428" s="25" t="s">
        <v>1328</v>
      </c>
      <c r="E428" s="25" t="s">
        <v>227</v>
      </c>
      <c r="F428" s="35" t="s">
        <v>15</v>
      </c>
      <c r="G428" s="28"/>
    </row>
    <row r="429" spans="1:7" ht="60" hidden="1">
      <c r="A429" s="54" t="s">
        <v>1476</v>
      </c>
      <c r="B429" s="78" t="s">
        <v>40</v>
      </c>
      <c r="C429" s="25" t="s">
        <v>448</v>
      </c>
      <c r="D429" s="25" t="s">
        <v>1328</v>
      </c>
      <c r="E429" s="25" t="s">
        <v>227</v>
      </c>
      <c r="F429" s="35" t="s">
        <v>15</v>
      </c>
      <c r="G429" s="28"/>
    </row>
    <row r="430" spans="1:7" ht="24">
      <c r="A430" s="54" t="s">
        <v>1289</v>
      </c>
      <c r="B430" s="78" t="s">
        <v>40</v>
      </c>
      <c r="C430" s="35" t="s">
        <v>448</v>
      </c>
      <c r="D430" s="35" t="s">
        <v>1328</v>
      </c>
      <c r="E430" s="25" t="s">
        <v>232</v>
      </c>
      <c r="F430" s="35"/>
      <c r="G430" s="28">
        <f>G431</f>
        <v>17269</v>
      </c>
    </row>
    <row r="431" spans="1:7" ht="24">
      <c r="A431" s="49" t="s">
        <v>728</v>
      </c>
      <c r="B431" s="78" t="s">
        <v>40</v>
      </c>
      <c r="C431" s="35" t="s">
        <v>448</v>
      </c>
      <c r="D431" s="35" t="s">
        <v>1328</v>
      </c>
      <c r="E431" s="35" t="s">
        <v>729</v>
      </c>
      <c r="F431" s="35"/>
      <c r="G431" s="28">
        <f>G432</f>
        <v>17269</v>
      </c>
    </row>
    <row r="432" spans="1:7" ht="24">
      <c r="A432" s="54" t="s">
        <v>410</v>
      </c>
      <c r="B432" s="78" t="s">
        <v>40</v>
      </c>
      <c r="C432" s="35" t="s">
        <v>448</v>
      </c>
      <c r="D432" s="35" t="s">
        <v>1328</v>
      </c>
      <c r="E432" s="35" t="s">
        <v>729</v>
      </c>
      <c r="F432" s="35" t="s">
        <v>528</v>
      </c>
      <c r="G432" s="28">
        <v>17269</v>
      </c>
    </row>
    <row r="433" spans="1:7" ht="15">
      <c r="A433" s="48" t="s">
        <v>1194</v>
      </c>
      <c r="B433" s="78" t="s">
        <v>40</v>
      </c>
      <c r="C433" s="35" t="s">
        <v>448</v>
      </c>
      <c r="D433" s="35" t="s">
        <v>1328</v>
      </c>
      <c r="E433" s="35" t="s">
        <v>843</v>
      </c>
      <c r="F433" s="35"/>
      <c r="G433" s="28">
        <f>G438+G436+G434</f>
        <v>104926.2</v>
      </c>
    </row>
    <row r="434" spans="1:7" ht="36" hidden="1">
      <c r="A434" s="54" t="s">
        <v>1234</v>
      </c>
      <c r="B434" s="78" t="s">
        <v>40</v>
      </c>
      <c r="C434" s="35" t="s">
        <v>448</v>
      </c>
      <c r="D434" s="35" t="s">
        <v>1328</v>
      </c>
      <c r="E434" s="35" t="s">
        <v>296</v>
      </c>
      <c r="F434" s="35" t="s">
        <v>243</v>
      </c>
      <c r="G434" s="28">
        <f>G435</f>
        <v>0</v>
      </c>
    </row>
    <row r="435" spans="1:7" ht="24" hidden="1">
      <c r="A435" s="54" t="s">
        <v>297</v>
      </c>
      <c r="B435" s="78" t="s">
        <v>40</v>
      </c>
      <c r="C435" s="35" t="s">
        <v>448</v>
      </c>
      <c r="D435" s="35" t="s">
        <v>1328</v>
      </c>
      <c r="E435" s="35" t="s">
        <v>296</v>
      </c>
      <c r="F435" s="35" t="s">
        <v>599</v>
      </c>
      <c r="G435" s="28"/>
    </row>
    <row r="436" spans="1:7" ht="24.75" hidden="1">
      <c r="A436" s="6" t="s">
        <v>298</v>
      </c>
      <c r="B436" s="78" t="s">
        <v>40</v>
      </c>
      <c r="C436" s="35" t="s">
        <v>448</v>
      </c>
      <c r="D436" s="35" t="s">
        <v>1328</v>
      </c>
      <c r="E436" s="35" t="s">
        <v>299</v>
      </c>
      <c r="F436" s="25" t="s">
        <v>243</v>
      </c>
      <c r="G436" s="28">
        <f>G437</f>
        <v>0</v>
      </c>
    </row>
    <row r="437" spans="1:7" ht="24.75" hidden="1">
      <c r="A437" s="39" t="s">
        <v>893</v>
      </c>
      <c r="B437" s="78" t="s">
        <v>40</v>
      </c>
      <c r="C437" s="35" t="s">
        <v>448</v>
      </c>
      <c r="D437" s="35" t="s">
        <v>1328</v>
      </c>
      <c r="E437" s="35" t="s">
        <v>299</v>
      </c>
      <c r="F437" s="25" t="s">
        <v>303</v>
      </c>
      <c r="G437" s="28"/>
    </row>
    <row r="438" spans="1:7" ht="24">
      <c r="A438" s="6" t="s">
        <v>754</v>
      </c>
      <c r="B438" s="78" t="s">
        <v>40</v>
      </c>
      <c r="C438" s="35" t="s">
        <v>448</v>
      </c>
      <c r="D438" s="35" t="s">
        <v>1328</v>
      </c>
      <c r="E438" s="35" t="s">
        <v>426</v>
      </c>
      <c r="F438" s="25" t="s">
        <v>243</v>
      </c>
      <c r="G438" s="28">
        <f>G443+G439</f>
        <v>104926.2</v>
      </c>
    </row>
    <row r="439" spans="1:7" ht="24">
      <c r="A439" s="6" t="s">
        <v>1007</v>
      </c>
      <c r="B439" s="78" t="s">
        <v>40</v>
      </c>
      <c r="C439" s="35" t="s">
        <v>448</v>
      </c>
      <c r="D439" s="35" t="s">
        <v>1328</v>
      </c>
      <c r="E439" s="35" t="s">
        <v>426</v>
      </c>
      <c r="F439" s="25" t="s">
        <v>599</v>
      </c>
      <c r="G439" s="28">
        <f>G440+G441+G442</f>
        <v>72682.2</v>
      </c>
    </row>
    <row r="440" spans="1:7" ht="16.5" customHeight="1">
      <c r="A440" s="320" t="s">
        <v>694</v>
      </c>
      <c r="B440" s="78" t="s">
        <v>40</v>
      </c>
      <c r="C440" s="35" t="s">
        <v>448</v>
      </c>
      <c r="D440" s="35" t="s">
        <v>1328</v>
      </c>
      <c r="E440" s="35" t="s">
        <v>426</v>
      </c>
      <c r="F440" s="25" t="s">
        <v>599</v>
      </c>
      <c r="G440" s="28">
        <f>73048.3-650-875</f>
        <v>71523.3</v>
      </c>
    </row>
    <row r="441" spans="1:7" ht="15.75" hidden="1">
      <c r="A441" s="320" t="s">
        <v>708</v>
      </c>
      <c r="B441" s="78" t="s">
        <v>40</v>
      </c>
      <c r="C441" s="35" t="s">
        <v>448</v>
      </c>
      <c r="D441" s="35" t="s">
        <v>1328</v>
      </c>
      <c r="E441" s="35" t="s">
        <v>426</v>
      </c>
      <c r="F441" s="25" t="s">
        <v>599</v>
      </c>
      <c r="G441" s="28">
        <v>0</v>
      </c>
    </row>
    <row r="442" spans="1:7" ht="24">
      <c r="A442" s="6" t="s">
        <v>1137</v>
      </c>
      <c r="B442" s="78" t="s">
        <v>40</v>
      </c>
      <c r="C442" s="35" t="s">
        <v>448</v>
      </c>
      <c r="D442" s="35" t="s">
        <v>1328</v>
      </c>
      <c r="E442" s="35" t="s">
        <v>426</v>
      </c>
      <c r="F442" s="25" t="s">
        <v>599</v>
      </c>
      <c r="G442" s="28">
        <v>1158.9</v>
      </c>
    </row>
    <row r="443" spans="1:7" ht="24">
      <c r="A443" s="39" t="s">
        <v>689</v>
      </c>
      <c r="B443" s="78" t="s">
        <v>40</v>
      </c>
      <c r="C443" s="35" t="s">
        <v>448</v>
      </c>
      <c r="D443" s="35" t="s">
        <v>1328</v>
      </c>
      <c r="E443" s="35" t="s">
        <v>426</v>
      </c>
      <c r="F443" s="25" t="s">
        <v>303</v>
      </c>
      <c r="G443" s="28">
        <f>30587.1+650+875+131.9</f>
        <v>32244</v>
      </c>
    </row>
    <row r="444" spans="1:7" ht="15.75" hidden="1">
      <c r="A444" s="56" t="s">
        <v>71</v>
      </c>
      <c r="B444" s="78" t="s">
        <v>40</v>
      </c>
      <c r="C444" s="35" t="s">
        <v>448</v>
      </c>
      <c r="D444" s="35" t="s">
        <v>1328</v>
      </c>
      <c r="E444" s="35" t="s">
        <v>72</v>
      </c>
      <c r="F444" s="25"/>
      <c r="G444" s="28">
        <f>G445+G447</f>
        <v>0</v>
      </c>
    </row>
    <row r="445" spans="1:7" ht="84.75" hidden="1">
      <c r="A445" s="39" t="s">
        <v>806</v>
      </c>
      <c r="B445" s="78" t="s">
        <v>40</v>
      </c>
      <c r="C445" s="35" t="s">
        <v>448</v>
      </c>
      <c r="D445" s="35" t="s">
        <v>1328</v>
      </c>
      <c r="E445" s="35" t="s">
        <v>14</v>
      </c>
      <c r="F445" s="25"/>
      <c r="G445" s="28">
        <f>G446</f>
        <v>0</v>
      </c>
    </row>
    <row r="446" spans="1:7" ht="15.75" hidden="1">
      <c r="A446" s="39" t="s">
        <v>807</v>
      </c>
      <c r="B446" s="78" t="s">
        <v>40</v>
      </c>
      <c r="C446" s="35" t="s">
        <v>448</v>
      </c>
      <c r="D446" s="35" t="s">
        <v>1328</v>
      </c>
      <c r="E446" s="35" t="s">
        <v>14</v>
      </c>
      <c r="F446" s="25" t="s">
        <v>808</v>
      </c>
      <c r="G446" s="28"/>
    </row>
    <row r="447" spans="1:7" ht="15.75" hidden="1">
      <c r="A447" s="56" t="s">
        <v>798</v>
      </c>
      <c r="B447" s="78" t="s">
        <v>40</v>
      </c>
      <c r="C447" s="35" t="s">
        <v>448</v>
      </c>
      <c r="D447" s="35" t="s">
        <v>1328</v>
      </c>
      <c r="E447" s="35" t="s">
        <v>799</v>
      </c>
      <c r="F447" s="25"/>
      <c r="G447" s="28">
        <f>G448</f>
        <v>0</v>
      </c>
    </row>
    <row r="448" spans="1:7" ht="36.75" hidden="1">
      <c r="A448" s="39" t="s">
        <v>1094</v>
      </c>
      <c r="B448" s="78" t="s">
        <v>40</v>
      </c>
      <c r="C448" s="35" t="s">
        <v>448</v>
      </c>
      <c r="D448" s="35" t="s">
        <v>1328</v>
      </c>
      <c r="E448" s="35" t="s">
        <v>1095</v>
      </c>
      <c r="F448" s="25"/>
      <c r="G448" s="28">
        <f>G449+G450</f>
        <v>0</v>
      </c>
    </row>
    <row r="449" spans="1:7" ht="60.75" hidden="1">
      <c r="A449" s="39" t="s">
        <v>398</v>
      </c>
      <c r="B449" s="78" t="s">
        <v>40</v>
      </c>
      <c r="C449" s="35" t="s">
        <v>448</v>
      </c>
      <c r="D449" s="35" t="s">
        <v>1328</v>
      </c>
      <c r="E449" s="35" t="s">
        <v>1095</v>
      </c>
      <c r="F449" s="25" t="s">
        <v>1096</v>
      </c>
      <c r="G449" s="28"/>
    </row>
    <row r="450" spans="1:7" ht="60.75" hidden="1">
      <c r="A450" s="39" t="s">
        <v>399</v>
      </c>
      <c r="B450" s="78" t="s">
        <v>40</v>
      </c>
      <c r="C450" s="35" t="s">
        <v>448</v>
      </c>
      <c r="D450" s="35" t="s">
        <v>1328</v>
      </c>
      <c r="E450" s="35" t="s">
        <v>1095</v>
      </c>
      <c r="F450" s="25" t="s">
        <v>15</v>
      </c>
      <c r="G450" s="28"/>
    </row>
    <row r="451" spans="1:7" ht="15.75" hidden="1">
      <c r="A451" s="56" t="s">
        <v>1209</v>
      </c>
      <c r="B451" s="78" t="s">
        <v>40</v>
      </c>
      <c r="C451" s="35" t="s">
        <v>448</v>
      </c>
      <c r="D451" s="35" t="s">
        <v>1328</v>
      </c>
      <c r="E451" s="35" t="s">
        <v>763</v>
      </c>
      <c r="F451" s="35"/>
      <c r="G451" s="28">
        <f>SUM(G452:G452)</f>
        <v>0</v>
      </c>
    </row>
    <row r="452" spans="1:7" ht="36.75" hidden="1">
      <c r="A452" s="6" t="s">
        <v>1003</v>
      </c>
      <c r="B452" s="78" t="s">
        <v>40</v>
      </c>
      <c r="C452" s="35" t="s">
        <v>448</v>
      </c>
      <c r="D452" s="35" t="s">
        <v>1328</v>
      </c>
      <c r="E452" s="35" t="s">
        <v>1004</v>
      </c>
      <c r="F452" s="25" t="s">
        <v>243</v>
      </c>
      <c r="G452" s="28">
        <f>G454+G453</f>
        <v>0</v>
      </c>
    </row>
    <row r="453" spans="1:7" ht="84" hidden="1">
      <c r="A453" s="295" t="s">
        <v>1243</v>
      </c>
      <c r="B453" s="78" t="s">
        <v>40</v>
      </c>
      <c r="C453" s="35" t="s">
        <v>448</v>
      </c>
      <c r="D453" s="35" t="s">
        <v>1328</v>
      </c>
      <c r="E453" s="35" t="s">
        <v>1004</v>
      </c>
      <c r="F453" s="25" t="s">
        <v>1096</v>
      </c>
      <c r="G453" s="28">
        <f>436-156-280</f>
        <v>0</v>
      </c>
    </row>
    <row r="454" spans="1:7" ht="72" hidden="1">
      <c r="A454" s="296" t="s">
        <v>81</v>
      </c>
      <c r="B454" s="78" t="s">
        <v>40</v>
      </c>
      <c r="C454" s="35" t="s">
        <v>448</v>
      </c>
      <c r="D454" s="35" t="s">
        <v>1328</v>
      </c>
      <c r="E454" s="35" t="s">
        <v>1004</v>
      </c>
      <c r="F454" s="25" t="s">
        <v>15</v>
      </c>
      <c r="G454" s="28"/>
    </row>
    <row r="455" spans="1:7" ht="15">
      <c r="A455" s="47" t="s">
        <v>1103</v>
      </c>
      <c r="B455" s="78" t="s">
        <v>40</v>
      </c>
      <c r="C455" s="25" t="s">
        <v>448</v>
      </c>
      <c r="D455" s="25" t="s">
        <v>611</v>
      </c>
      <c r="E455" s="25"/>
      <c r="F455" s="25"/>
      <c r="G455" s="28">
        <f>G456+G459+G466+G469+G462</f>
        <v>1503</v>
      </c>
    </row>
    <row r="456" spans="1:7" ht="24.75" hidden="1">
      <c r="A456" s="297" t="s">
        <v>224</v>
      </c>
      <c r="B456" s="78" t="s">
        <v>40</v>
      </c>
      <c r="C456" s="36" t="s">
        <v>448</v>
      </c>
      <c r="D456" s="25" t="s">
        <v>611</v>
      </c>
      <c r="E456" s="25" t="s">
        <v>225</v>
      </c>
      <c r="F456" s="25"/>
      <c r="G456" s="28">
        <f>G457</f>
        <v>0</v>
      </c>
    </row>
    <row r="457" spans="1:7" ht="24.75" hidden="1">
      <c r="A457" s="297" t="s">
        <v>226</v>
      </c>
      <c r="B457" s="78" t="s">
        <v>40</v>
      </c>
      <c r="C457" s="36" t="s">
        <v>448</v>
      </c>
      <c r="D457" s="25" t="s">
        <v>611</v>
      </c>
      <c r="E457" s="25" t="s">
        <v>227</v>
      </c>
      <c r="F457" s="25" t="s">
        <v>243</v>
      </c>
      <c r="G457" s="28">
        <f>G458</f>
        <v>0</v>
      </c>
    </row>
    <row r="458" spans="1:7" ht="60.75" hidden="1">
      <c r="A458" s="297" t="s">
        <v>1312</v>
      </c>
      <c r="B458" s="78" t="s">
        <v>40</v>
      </c>
      <c r="C458" s="36" t="s">
        <v>448</v>
      </c>
      <c r="D458" s="25" t="s">
        <v>611</v>
      </c>
      <c r="E458" s="25" t="s">
        <v>227</v>
      </c>
      <c r="F458" s="25" t="s">
        <v>528</v>
      </c>
      <c r="G458" s="28"/>
    </row>
    <row r="459" spans="1:7" ht="24.75" hidden="1">
      <c r="A459" s="49" t="s">
        <v>728</v>
      </c>
      <c r="B459" s="78" t="s">
        <v>40</v>
      </c>
      <c r="C459" s="25" t="s">
        <v>448</v>
      </c>
      <c r="D459" s="25" t="s">
        <v>611</v>
      </c>
      <c r="E459" s="25" t="s">
        <v>729</v>
      </c>
      <c r="F459" s="25"/>
      <c r="G459" s="28">
        <f>G460</f>
        <v>0</v>
      </c>
    </row>
    <row r="460" spans="1:7" ht="24.75" hidden="1">
      <c r="A460" s="54" t="s">
        <v>594</v>
      </c>
      <c r="B460" s="78" t="s">
        <v>40</v>
      </c>
      <c r="C460" s="25" t="s">
        <v>448</v>
      </c>
      <c r="D460" s="25" t="s">
        <v>611</v>
      </c>
      <c r="E460" s="25" t="s">
        <v>729</v>
      </c>
      <c r="F460" s="25" t="s">
        <v>528</v>
      </c>
      <c r="G460" s="28">
        <f>G461</f>
        <v>0</v>
      </c>
    </row>
    <row r="461" spans="1:7" ht="24.75" hidden="1">
      <c r="A461" s="54" t="s">
        <v>595</v>
      </c>
      <c r="B461" s="78" t="s">
        <v>40</v>
      </c>
      <c r="C461" s="25" t="s">
        <v>448</v>
      </c>
      <c r="D461" s="25" t="s">
        <v>611</v>
      </c>
      <c r="E461" s="25" t="s">
        <v>729</v>
      </c>
      <c r="F461" s="25" t="s">
        <v>528</v>
      </c>
      <c r="G461" s="28">
        <f>16403.4-16403.4</f>
        <v>0</v>
      </c>
    </row>
    <row r="462" spans="1:7" ht="24">
      <c r="A462" s="48" t="s">
        <v>845</v>
      </c>
      <c r="B462" s="78" t="s">
        <v>40</v>
      </c>
      <c r="C462" s="25" t="s">
        <v>448</v>
      </c>
      <c r="D462" s="25" t="s">
        <v>611</v>
      </c>
      <c r="E462" s="25" t="s">
        <v>846</v>
      </c>
      <c r="F462" s="25"/>
      <c r="G462" s="28">
        <f>G463</f>
        <v>1503</v>
      </c>
    </row>
    <row r="463" spans="1:7" ht="24">
      <c r="A463" s="6" t="s">
        <v>8</v>
      </c>
      <c r="B463" s="78" t="s">
        <v>40</v>
      </c>
      <c r="C463" s="25" t="s">
        <v>448</v>
      </c>
      <c r="D463" s="25" t="s">
        <v>611</v>
      </c>
      <c r="E463" s="25" t="s">
        <v>235</v>
      </c>
      <c r="F463" s="25" t="s">
        <v>243</v>
      </c>
      <c r="G463" s="28">
        <f>G464+G465</f>
        <v>1503</v>
      </c>
    </row>
    <row r="464" spans="1:7" ht="24">
      <c r="A464" s="6" t="s">
        <v>1127</v>
      </c>
      <c r="B464" s="78" t="s">
        <v>40</v>
      </c>
      <c r="C464" s="25" t="s">
        <v>448</v>
      </c>
      <c r="D464" s="25" t="s">
        <v>611</v>
      </c>
      <c r="E464" s="25" t="s">
        <v>235</v>
      </c>
      <c r="F464" s="25" t="s">
        <v>599</v>
      </c>
      <c r="G464" s="28">
        <v>1503</v>
      </c>
    </row>
    <row r="465" spans="1:7" ht="24.75" hidden="1">
      <c r="A465" s="39" t="s">
        <v>689</v>
      </c>
      <c r="B465" s="78" t="s">
        <v>40</v>
      </c>
      <c r="C465" s="25" t="s">
        <v>448</v>
      </c>
      <c r="D465" s="25" t="s">
        <v>611</v>
      </c>
      <c r="E465" s="25" t="s">
        <v>235</v>
      </c>
      <c r="F465" s="25" t="s">
        <v>303</v>
      </c>
      <c r="G465" s="28">
        <f>8538-8538</f>
        <v>0</v>
      </c>
    </row>
    <row r="466" spans="1:7" ht="15.75" hidden="1">
      <c r="A466" s="56" t="s">
        <v>798</v>
      </c>
      <c r="B466" s="78" t="s">
        <v>40</v>
      </c>
      <c r="C466" s="35" t="s">
        <v>448</v>
      </c>
      <c r="D466" s="35" t="s">
        <v>611</v>
      </c>
      <c r="E466" s="35" t="s">
        <v>799</v>
      </c>
      <c r="F466" s="25"/>
      <c r="G466" s="28">
        <f>G467</f>
        <v>0</v>
      </c>
    </row>
    <row r="467" spans="1:7" ht="36.75" hidden="1">
      <c r="A467" s="39" t="s">
        <v>1094</v>
      </c>
      <c r="B467" s="78" t="s">
        <v>40</v>
      </c>
      <c r="C467" s="35" t="s">
        <v>448</v>
      </c>
      <c r="D467" s="35" t="s">
        <v>611</v>
      </c>
      <c r="E467" s="35" t="s">
        <v>1095</v>
      </c>
      <c r="F467" s="293"/>
      <c r="G467" s="28">
        <f>G468</f>
        <v>0</v>
      </c>
    </row>
    <row r="468" spans="1:7" ht="48.75" hidden="1">
      <c r="A468" s="6" t="s">
        <v>1380</v>
      </c>
      <c r="B468" s="78" t="s">
        <v>40</v>
      </c>
      <c r="C468" s="35" t="s">
        <v>448</v>
      </c>
      <c r="D468" s="35" t="s">
        <v>611</v>
      </c>
      <c r="E468" s="35" t="s">
        <v>1095</v>
      </c>
      <c r="F468" s="25" t="s">
        <v>1381</v>
      </c>
      <c r="G468" s="28"/>
    </row>
    <row r="469" spans="1:7" ht="15.75" hidden="1">
      <c r="A469" s="56" t="s">
        <v>1209</v>
      </c>
      <c r="B469" s="78" t="s">
        <v>40</v>
      </c>
      <c r="C469" s="36" t="s">
        <v>448</v>
      </c>
      <c r="D469" s="25" t="s">
        <v>611</v>
      </c>
      <c r="E469" s="35" t="s">
        <v>763</v>
      </c>
      <c r="F469" s="35"/>
      <c r="G469" s="28">
        <f>G470</f>
        <v>0</v>
      </c>
    </row>
    <row r="470" spans="1:7" ht="15.75" hidden="1">
      <c r="A470" s="39" t="s">
        <v>1006</v>
      </c>
      <c r="B470" s="78" t="s">
        <v>40</v>
      </c>
      <c r="C470" s="36" t="s">
        <v>448</v>
      </c>
      <c r="D470" s="25" t="s">
        <v>611</v>
      </c>
      <c r="E470" s="35" t="s">
        <v>300</v>
      </c>
      <c r="F470" s="35" t="s">
        <v>243</v>
      </c>
      <c r="G470" s="28">
        <f>G471</f>
        <v>0</v>
      </c>
    </row>
    <row r="471" spans="1:7" ht="15.75" hidden="1">
      <c r="A471" s="6" t="s">
        <v>1007</v>
      </c>
      <c r="B471" s="78" t="s">
        <v>40</v>
      </c>
      <c r="C471" s="25" t="s">
        <v>448</v>
      </c>
      <c r="D471" s="25" t="s">
        <v>611</v>
      </c>
      <c r="E471" s="35" t="s">
        <v>300</v>
      </c>
      <c r="F471" s="25" t="s">
        <v>599</v>
      </c>
      <c r="G471" s="28"/>
    </row>
    <row r="472" spans="1:7" ht="15.75" hidden="1">
      <c r="A472" s="6" t="s">
        <v>1008</v>
      </c>
      <c r="B472" s="78" t="s">
        <v>40</v>
      </c>
      <c r="C472" s="25" t="s">
        <v>448</v>
      </c>
      <c r="D472" s="25" t="s">
        <v>611</v>
      </c>
      <c r="E472" s="35" t="s">
        <v>300</v>
      </c>
      <c r="F472" s="25" t="s">
        <v>599</v>
      </c>
      <c r="G472" s="28"/>
    </row>
    <row r="473" spans="1:7" ht="15.75" hidden="1">
      <c r="A473" s="6" t="s">
        <v>471</v>
      </c>
      <c r="B473" s="78" t="s">
        <v>40</v>
      </c>
      <c r="C473" s="25" t="s">
        <v>448</v>
      </c>
      <c r="D473" s="25" t="s">
        <v>611</v>
      </c>
      <c r="E473" s="35" t="s">
        <v>300</v>
      </c>
      <c r="F473" s="25" t="s">
        <v>599</v>
      </c>
      <c r="G473" s="28"/>
    </row>
    <row r="474" spans="1:7" ht="15.75" hidden="1">
      <c r="A474" s="6" t="s">
        <v>472</v>
      </c>
      <c r="B474" s="78" t="s">
        <v>40</v>
      </c>
      <c r="C474" s="25" t="s">
        <v>448</v>
      </c>
      <c r="D474" s="25" t="s">
        <v>611</v>
      </c>
      <c r="E474" s="35" t="s">
        <v>300</v>
      </c>
      <c r="F474" s="25" t="s">
        <v>599</v>
      </c>
      <c r="G474" s="28"/>
    </row>
    <row r="475" spans="1:7" ht="15.75" hidden="1">
      <c r="A475" s="6" t="s">
        <v>1009</v>
      </c>
      <c r="B475" s="78" t="s">
        <v>40</v>
      </c>
      <c r="C475" s="25" t="s">
        <v>448</v>
      </c>
      <c r="D475" s="25" t="s">
        <v>611</v>
      </c>
      <c r="E475" s="35" t="s">
        <v>300</v>
      </c>
      <c r="F475" s="25" t="s">
        <v>599</v>
      </c>
      <c r="G475" s="28"/>
    </row>
    <row r="476" spans="1:7" ht="15">
      <c r="A476" s="176" t="s">
        <v>559</v>
      </c>
      <c r="B476" s="78" t="s">
        <v>40</v>
      </c>
      <c r="C476" s="25" t="s">
        <v>448</v>
      </c>
      <c r="D476" s="25" t="s">
        <v>453</v>
      </c>
      <c r="E476" s="35"/>
      <c r="F476" s="25"/>
      <c r="G476" s="28">
        <f>G477+G487</f>
        <v>122441.6</v>
      </c>
    </row>
    <row r="477" spans="1:7" ht="24">
      <c r="A477" s="49" t="s">
        <v>559</v>
      </c>
      <c r="B477" s="78" t="s">
        <v>40</v>
      </c>
      <c r="C477" s="25" t="s">
        <v>448</v>
      </c>
      <c r="D477" s="25" t="s">
        <v>453</v>
      </c>
      <c r="E477" s="25" t="s">
        <v>558</v>
      </c>
      <c r="F477" s="25"/>
      <c r="G477" s="28">
        <f>G478+G482+G480+G484</f>
        <v>122441.6</v>
      </c>
    </row>
    <row r="478" spans="1:7" ht="24">
      <c r="A478" s="26" t="s">
        <v>560</v>
      </c>
      <c r="B478" s="78" t="s">
        <v>40</v>
      </c>
      <c r="C478" s="25" t="s">
        <v>448</v>
      </c>
      <c r="D478" s="25" t="s">
        <v>453</v>
      </c>
      <c r="E478" s="25" t="s">
        <v>1413</v>
      </c>
      <c r="F478" s="25" t="s">
        <v>243</v>
      </c>
      <c r="G478" s="28">
        <f>G479</f>
        <v>60843</v>
      </c>
    </row>
    <row r="479" spans="1:7" ht="24">
      <c r="A479" s="6" t="s">
        <v>689</v>
      </c>
      <c r="B479" s="78" t="s">
        <v>40</v>
      </c>
      <c r="C479" s="25" t="s">
        <v>448</v>
      </c>
      <c r="D479" s="25" t="s">
        <v>453</v>
      </c>
      <c r="E479" s="25" t="s">
        <v>1413</v>
      </c>
      <c r="F479" s="25" t="s">
        <v>303</v>
      </c>
      <c r="G479" s="28">
        <v>60843</v>
      </c>
    </row>
    <row r="480" spans="1:7" ht="36">
      <c r="A480" s="54" t="s">
        <v>481</v>
      </c>
      <c r="B480" s="78" t="s">
        <v>40</v>
      </c>
      <c r="C480" s="36" t="s">
        <v>448</v>
      </c>
      <c r="D480" s="25" t="s">
        <v>453</v>
      </c>
      <c r="E480" s="25" t="s">
        <v>557</v>
      </c>
      <c r="F480" s="25" t="s">
        <v>243</v>
      </c>
      <c r="G480" s="28">
        <f>G481</f>
        <v>7830</v>
      </c>
    </row>
    <row r="481" spans="1:7" ht="24">
      <c r="A481" s="26" t="s">
        <v>1481</v>
      </c>
      <c r="B481" s="78" t="s">
        <v>40</v>
      </c>
      <c r="C481" s="36" t="s">
        <v>448</v>
      </c>
      <c r="D481" s="25" t="s">
        <v>453</v>
      </c>
      <c r="E481" s="25" t="s">
        <v>1307</v>
      </c>
      <c r="F481" s="25" t="s">
        <v>1482</v>
      </c>
      <c r="G481" s="28">
        <v>7830</v>
      </c>
    </row>
    <row r="482" spans="1:7" ht="24">
      <c r="A482" s="54" t="s">
        <v>490</v>
      </c>
      <c r="B482" s="78" t="s">
        <v>40</v>
      </c>
      <c r="C482" s="36" t="s">
        <v>448</v>
      </c>
      <c r="D482" s="25" t="s">
        <v>453</v>
      </c>
      <c r="E482" s="25" t="s">
        <v>1414</v>
      </c>
      <c r="F482" s="25" t="s">
        <v>243</v>
      </c>
      <c r="G482" s="28">
        <f>G483</f>
        <v>12680</v>
      </c>
    </row>
    <row r="483" spans="1:7" ht="24">
      <c r="A483" s="26" t="s">
        <v>1481</v>
      </c>
      <c r="B483" s="78" t="s">
        <v>40</v>
      </c>
      <c r="C483" s="36" t="s">
        <v>448</v>
      </c>
      <c r="D483" s="25" t="s">
        <v>453</v>
      </c>
      <c r="E483" s="25" t="s">
        <v>1414</v>
      </c>
      <c r="F483" s="25" t="s">
        <v>1482</v>
      </c>
      <c r="G483" s="28">
        <f>12181+499</f>
        <v>12680</v>
      </c>
    </row>
    <row r="484" spans="1:7" ht="24">
      <c r="A484" s="54" t="s">
        <v>1474</v>
      </c>
      <c r="B484" s="78" t="s">
        <v>40</v>
      </c>
      <c r="C484" s="36" t="s">
        <v>448</v>
      </c>
      <c r="D484" s="25" t="s">
        <v>453</v>
      </c>
      <c r="E484" s="25" t="s">
        <v>1475</v>
      </c>
      <c r="F484" s="25" t="s">
        <v>243</v>
      </c>
      <c r="G484" s="28">
        <f>G486+G485</f>
        <v>41088.6</v>
      </c>
    </row>
    <row r="485" spans="1:7" ht="24">
      <c r="A485" s="26" t="s">
        <v>1481</v>
      </c>
      <c r="B485" s="78" t="s">
        <v>40</v>
      </c>
      <c r="C485" s="36" t="s">
        <v>448</v>
      </c>
      <c r="D485" s="25" t="s">
        <v>453</v>
      </c>
      <c r="E485" s="25" t="s">
        <v>1475</v>
      </c>
      <c r="F485" s="25" t="s">
        <v>1482</v>
      </c>
      <c r="G485" s="28">
        <f>34950+1500+2000+5494.1-3000+144.5</f>
        <v>41088.6</v>
      </c>
    </row>
    <row r="486" spans="1:7" ht="24.75" hidden="1">
      <c r="A486" s="337" t="s">
        <v>689</v>
      </c>
      <c r="B486" s="78" t="s">
        <v>40</v>
      </c>
      <c r="C486" s="36" t="s">
        <v>448</v>
      </c>
      <c r="D486" s="25" t="s">
        <v>453</v>
      </c>
      <c r="E486" s="25" t="s">
        <v>1475</v>
      </c>
      <c r="F486" s="25" t="s">
        <v>303</v>
      </c>
      <c r="G486" s="28"/>
    </row>
    <row r="487" spans="1:7" ht="24.75" hidden="1">
      <c r="A487" s="56" t="s">
        <v>1209</v>
      </c>
      <c r="B487" s="78" t="s">
        <v>40</v>
      </c>
      <c r="C487" s="36" t="s">
        <v>448</v>
      </c>
      <c r="D487" s="25" t="s">
        <v>453</v>
      </c>
      <c r="E487" s="25" t="s">
        <v>763</v>
      </c>
      <c r="F487" s="25"/>
      <c r="G487" s="28">
        <f>G488</f>
        <v>0</v>
      </c>
    </row>
    <row r="488" spans="1:7" ht="24.75" hidden="1">
      <c r="A488" s="39" t="s">
        <v>942</v>
      </c>
      <c r="B488" s="78" t="s">
        <v>40</v>
      </c>
      <c r="C488" s="36" t="s">
        <v>448</v>
      </c>
      <c r="D488" s="25" t="s">
        <v>453</v>
      </c>
      <c r="E488" s="25" t="s">
        <v>991</v>
      </c>
      <c r="F488" s="25"/>
      <c r="G488" s="28">
        <f>G489</f>
        <v>0</v>
      </c>
    </row>
    <row r="489" spans="1:7" ht="24.75" hidden="1">
      <c r="A489" s="6" t="s">
        <v>598</v>
      </c>
      <c r="B489" s="78" t="s">
        <v>40</v>
      </c>
      <c r="C489" s="36" t="s">
        <v>448</v>
      </c>
      <c r="D489" s="25" t="s">
        <v>453</v>
      </c>
      <c r="E489" s="25" t="s">
        <v>991</v>
      </c>
      <c r="F489" s="25" t="s">
        <v>599</v>
      </c>
      <c r="G489" s="28"/>
    </row>
    <row r="490" spans="1:7" ht="15">
      <c r="A490" s="89" t="s">
        <v>404</v>
      </c>
      <c r="B490" s="78" t="s">
        <v>40</v>
      </c>
      <c r="C490" s="37" t="s">
        <v>447</v>
      </c>
      <c r="D490" s="37"/>
      <c r="E490" s="25"/>
      <c r="F490" s="37"/>
      <c r="G490" s="28">
        <f>G491</f>
        <v>1200</v>
      </c>
    </row>
    <row r="491" spans="1:7" ht="24">
      <c r="A491" s="47" t="s">
        <v>496</v>
      </c>
      <c r="B491" s="78" t="s">
        <v>40</v>
      </c>
      <c r="C491" s="37" t="s">
        <v>447</v>
      </c>
      <c r="D491" s="37" t="s">
        <v>453</v>
      </c>
      <c r="E491" s="25"/>
      <c r="F491" s="37"/>
      <c r="G491" s="28">
        <f>G492</f>
        <v>1200</v>
      </c>
    </row>
    <row r="492" spans="1:7" ht="24">
      <c r="A492" s="48" t="s">
        <v>1246</v>
      </c>
      <c r="B492" s="78" t="s">
        <v>40</v>
      </c>
      <c r="C492" s="37" t="s">
        <v>447</v>
      </c>
      <c r="D492" s="37" t="s">
        <v>453</v>
      </c>
      <c r="E492" s="25" t="s">
        <v>1077</v>
      </c>
      <c r="F492" s="37"/>
      <c r="G492" s="28">
        <f>G493</f>
        <v>1200</v>
      </c>
    </row>
    <row r="493" spans="1:7" ht="24">
      <c r="A493" s="26" t="s">
        <v>237</v>
      </c>
      <c r="B493" s="78" t="s">
        <v>40</v>
      </c>
      <c r="C493" s="37" t="s">
        <v>447</v>
      </c>
      <c r="D493" s="37" t="s">
        <v>453</v>
      </c>
      <c r="E493" s="25" t="s">
        <v>1478</v>
      </c>
      <c r="F493" s="37" t="s">
        <v>243</v>
      </c>
      <c r="G493" s="28">
        <f>G494</f>
        <v>1200</v>
      </c>
    </row>
    <row r="494" spans="1:7" ht="15.75" customHeight="1">
      <c r="A494" s="6" t="s">
        <v>689</v>
      </c>
      <c r="B494" s="78" t="s">
        <v>40</v>
      </c>
      <c r="C494" s="37" t="s">
        <v>447</v>
      </c>
      <c r="D494" s="37" t="s">
        <v>453</v>
      </c>
      <c r="E494" s="25" t="s">
        <v>1478</v>
      </c>
      <c r="F494" s="37" t="s">
        <v>303</v>
      </c>
      <c r="G494" s="28">
        <v>1200</v>
      </c>
    </row>
    <row r="495" spans="1:7" ht="15.75" hidden="1">
      <c r="A495" s="81" t="s">
        <v>685</v>
      </c>
      <c r="B495" s="78" t="s">
        <v>40</v>
      </c>
      <c r="C495" s="25" t="s">
        <v>451</v>
      </c>
      <c r="D495" s="58"/>
      <c r="E495" s="58"/>
      <c r="F495" s="58"/>
      <c r="G495" s="28">
        <f>G496</f>
        <v>0</v>
      </c>
    </row>
    <row r="496" spans="1:7" ht="15.75" hidden="1">
      <c r="A496" s="47" t="s">
        <v>1031</v>
      </c>
      <c r="B496" s="78" t="s">
        <v>40</v>
      </c>
      <c r="C496" s="25" t="s">
        <v>451</v>
      </c>
      <c r="D496" s="25" t="s">
        <v>451</v>
      </c>
      <c r="E496" s="25"/>
      <c r="F496" s="25"/>
      <c r="G496" s="28">
        <f>G497</f>
        <v>0</v>
      </c>
    </row>
    <row r="497" spans="1:7" ht="24.75" hidden="1">
      <c r="A497" s="48" t="s">
        <v>491</v>
      </c>
      <c r="B497" s="78" t="s">
        <v>40</v>
      </c>
      <c r="C497" s="25" t="s">
        <v>451</v>
      </c>
      <c r="D497" s="25" t="s">
        <v>451</v>
      </c>
      <c r="E497" s="25" t="s">
        <v>1417</v>
      </c>
      <c r="F497" s="25"/>
      <c r="G497" s="28">
        <f>G498</f>
        <v>0</v>
      </c>
    </row>
    <row r="498" spans="1:7" ht="24.75" hidden="1">
      <c r="A498" s="26" t="s">
        <v>405</v>
      </c>
      <c r="B498" s="78" t="s">
        <v>40</v>
      </c>
      <c r="C498" s="25" t="s">
        <v>451</v>
      </c>
      <c r="D498" s="25" t="s">
        <v>451</v>
      </c>
      <c r="E498" s="25" t="s">
        <v>1417</v>
      </c>
      <c r="F498" s="25" t="s">
        <v>712</v>
      </c>
      <c r="G498" s="28"/>
    </row>
    <row r="499" spans="1:7" ht="25.5" hidden="1">
      <c r="A499" s="89" t="s">
        <v>936</v>
      </c>
      <c r="B499" s="78" t="s">
        <v>40</v>
      </c>
      <c r="C499" s="25" t="s">
        <v>937</v>
      </c>
      <c r="D499" s="25" t="s">
        <v>446</v>
      </c>
      <c r="E499" s="25"/>
      <c r="F499" s="25"/>
      <c r="G499" s="28">
        <f>G504+G510+G500</f>
        <v>0</v>
      </c>
    </row>
    <row r="500" spans="1:7" ht="15.75" hidden="1">
      <c r="A500" s="47" t="s">
        <v>1370</v>
      </c>
      <c r="B500" s="78" t="s">
        <v>40</v>
      </c>
      <c r="C500" s="25" t="s">
        <v>937</v>
      </c>
      <c r="D500" s="25" t="s">
        <v>1328</v>
      </c>
      <c r="E500" s="25"/>
      <c r="F500" s="25"/>
      <c r="G500" s="28">
        <f>G501</f>
        <v>0</v>
      </c>
    </row>
    <row r="501" spans="1:7" ht="24.75" hidden="1">
      <c r="A501" s="48" t="s">
        <v>1371</v>
      </c>
      <c r="B501" s="78" t="s">
        <v>40</v>
      </c>
      <c r="C501" s="25" t="s">
        <v>937</v>
      </c>
      <c r="D501" s="25" t="s">
        <v>1328</v>
      </c>
      <c r="E501" s="25" t="s">
        <v>697</v>
      </c>
      <c r="F501" s="25"/>
      <c r="G501" s="28">
        <f>G502</f>
        <v>0</v>
      </c>
    </row>
    <row r="502" spans="1:7" ht="24.75" hidden="1">
      <c r="A502" s="26" t="s">
        <v>403</v>
      </c>
      <c r="B502" s="78" t="s">
        <v>40</v>
      </c>
      <c r="C502" s="25" t="s">
        <v>937</v>
      </c>
      <c r="D502" s="25" t="s">
        <v>1328</v>
      </c>
      <c r="E502" s="25" t="s">
        <v>567</v>
      </c>
      <c r="F502" s="25" t="s">
        <v>243</v>
      </c>
      <c r="G502" s="28">
        <f>G503</f>
        <v>0</v>
      </c>
    </row>
    <row r="503" spans="1:7" ht="24.75" hidden="1">
      <c r="A503" s="26" t="s">
        <v>1481</v>
      </c>
      <c r="B503" s="78" t="s">
        <v>40</v>
      </c>
      <c r="C503" s="25" t="s">
        <v>937</v>
      </c>
      <c r="D503" s="25" t="s">
        <v>1328</v>
      </c>
      <c r="E503" s="25" t="s">
        <v>567</v>
      </c>
      <c r="F503" s="25" t="s">
        <v>1482</v>
      </c>
      <c r="G503" s="28">
        <f>16460-16460</f>
        <v>0</v>
      </c>
    </row>
    <row r="504" spans="1:7" ht="15.75" hidden="1">
      <c r="A504" s="5" t="s">
        <v>1232</v>
      </c>
      <c r="B504" s="78" t="s">
        <v>40</v>
      </c>
      <c r="C504" s="25" t="s">
        <v>937</v>
      </c>
      <c r="D504" s="25" t="s">
        <v>453</v>
      </c>
      <c r="E504" s="30"/>
      <c r="F504" s="30"/>
      <c r="G504" s="28">
        <f>G505</f>
        <v>0</v>
      </c>
    </row>
    <row r="505" spans="1:7" ht="24.75" hidden="1">
      <c r="A505" s="48" t="s">
        <v>497</v>
      </c>
      <c r="B505" s="78" t="s">
        <v>40</v>
      </c>
      <c r="C505" s="25" t="s">
        <v>937</v>
      </c>
      <c r="D505" s="25" t="s">
        <v>453</v>
      </c>
      <c r="E505" s="25" t="s">
        <v>518</v>
      </c>
      <c r="F505" s="25"/>
      <c r="G505" s="28">
        <f>G506</f>
        <v>0</v>
      </c>
    </row>
    <row r="506" spans="1:7" ht="24.75" hidden="1">
      <c r="A506" s="26" t="s">
        <v>571</v>
      </c>
      <c r="B506" s="78" t="s">
        <v>40</v>
      </c>
      <c r="C506" s="25" t="s">
        <v>937</v>
      </c>
      <c r="D506" s="25" t="s">
        <v>453</v>
      </c>
      <c r="E506" s="25" t="s">
        <v>316</v>
      </c>
      <c r="F506" s="25" t="s">
        <v>243</v>
      </c>
      <c r="G506" s="28">
        <f>G507</f>
        <v>0</v>
      </c>
    </row>
    <row r="507" spans="1:7" ht="24.75" hidden="1">
      <c r="A507" s="26" t="s">
        <v>598</v>
      </c>
      <c r="B507" s="78" t="s">
        <v>40</v>
      </c>
      <c r="C507" s="25" t="s">
        <v>937</v>
      </c>
      <c r="D507" s="25" t="s">
        <v>453</v>
      </c>
      <c r="E507" s="25" t="s">
        <v>316</v>
      </c>
      <c r="F507" s="25" t="s">
        <v>599</v>
      </c>
      <c r="G507" s="28"/>
    </row>
    <row r="508" spans="1:7" ht="15.75" hidden="1">
      <c r="A508" s="109"/>
      <c r="B508" s="78"/>
      <c r="C508" s="25"/>
      <c r="D508" s="25"/>
      <c r="E508" s="25"/>
      <c r="F508" s="25"/>
      <c r="G508" s="28">
        <f>G509</f>
        <v>0</v>
      </c>
    </row>
    <row r="509" spans="1:7" ht="24" customHeight="1" hidden="1">
      <c r="A509" s="110"/>
      <c r="B509" s="108"/>
      <c r="C509" s="79"/>
      <c r="D509" s="79"/>
      <c r="E509" s="79"/>
      <c r="F509" s="79"/>
      <c r="G509" s="80"/>
    </row>
    <row r="510" spans="1:7" ht="15.75" hidden="1">
      <c r="A510" s="59" t="s">
        <v>1233</v>
      </c>
      <c r="B510" s="78" t="s">
        <v>40</v>
      </c>
      <c r="C510" s="25" t="s">
        <v>937</v>
      </c>
      <c r="D510" s="25" t="s">
        <v>684</v>
      </c>
      <c r="E510" s="25"/>
      <c r="F510" s="25"/>
      <c r="G510" s="28">
        <f>G511</f>
        <v>0</v>
      </c>
    </row>
    <row r="511" spans="1:7" ht="24.75" hidden="1">
      <c r="A511" s="60" t="s">
        <v>1340</v>
      </c>
      <c r="B511" s="78" t="s">
        <v>40</v>
      </c>
      <c r="C511" s="25" t="s">
        <v>937</v>
      </c>
      <c r="D511" s="25" t="s">
        <v>684</v>
      </c>
      <c r="E511" s="25" t="s">
        <v>701</v>
      </c>
      <c r="F511" s="25"/>
      <c r="G511" s="28">
        <f>G512+G514</f>
        <v>0</v>
      </c>
    </row>
    <row r="512" spans="1:7" ht="24.75" hidden="1">
      <c r="A512" s="26" t="s">
        <v>356</v>
      </c>
      <c r="B512" s="78" t="s">
        <v>40</v>
      </c>
      <c r="C512" s="25" t="s">
        <v>937</v>
      </c>
      <c r="D512" s="25" t="s">
        <v>684</v>
      </c>
      <c r="E512" s="25" t="s">
        <v>355</v>
      </c>
      <c r="F512" s="25" t="s">
        <v>243</v>
      </c>
      <c r="G512" s="28">
        <f>G513</f>
        <v>0</v>
      </c>
    </row>
    <row r="513" spans="1:7" ht="24.75" hidden="1">
      <c r="A513" s="26" t="s">
        <v>598</v>
      </c>
      <c r="B513" s="78" t="s">
        <v>40</v>
      </c>
      <c r="C513" s="25" t="s">
        <v>937</v>
      </c>
      <c r="D513" s="25" t="s">
        <v>684</v>
      </c>
      <c r="E513" s="25" t="s">
        <v>355</v>
      </c>
      <c r="F513" s="25" t="s">
        <v>599</v>
      </c>
      <c r="G513" s="28"/>
    </row>
    <row r="514" spans="1:7" ht="24.75" hidden="1">
      <c r="A514" s="26" t="s">
        <v>1161</v>
      </c>
      <c r="B514" s="78" t="s">
        <v>40</v>
      </c>
      <c r="C514" s="25" t="s">
        <v>937</v>
      </c>
      <c r="D514" s="25" t="s">
        <v>684</v>
      </c>
      <c r="E514" s="25" t="s">
        <v>570</v>
      </c>
      <c r="F514" s="25" t="s">
        <v>243</v>
      </c>
      <c r="G514" s="28">
        <f>G515</f>
        <v>0</v>
      </c>
    </row>
    <row r="515" spans="1:7" ht="24.75" hidden="1">
      <c r="A515" s="26" t="s">
        <v>193</v>
      </c>
      <c r="B515" s="78" t="s">
        <v>40</v>
      </c>
      <c r="C515" s="25" t="s">
        <v>937</v>
      </c>
      <c r="D515" s="25" t="s">
        <v>684</v>
      </c>
      <c r="E515" s="25" t="s">
        <v>570</v>
      </c>
      <c r="F515" s="25" t="s">
        <v>989</v>
      </c>
      <c r="G515" s="28">
        <f>2006-2006</f>
        <v>0</v>
      </c>
    </row>
    <row r="516" spans="1:7" ht="15.75" hidden="1">
      <c r="A516" s="81" t="s">
        <v>1163</v>
      </c>
      <c r="B516" s="78" t="s">
        <v>40</v>
      </c>
      <c r="C516" s="25" t="s">
        <v>452</v>
      </c>
      <c r="D516" s="25"/>
      <c r="E516" s="25"/>
      <c r="F516" s="25"/>
      <c r="G516" s="28">
        <f>G517</f>
        <v>0</v>
      </c>
    </row>
    <row r="517" spans="1:7" ht="15.75" hidden="1">
      <c r="A517" s="59" t="s">
        <v>219</v>
      </c>
      <c r="B517" s="78" t="s">
        <v>40</v>
      </c>
      <c r="C517" s="25" t="s">
        <v>452</v>
      </c>
      <c r="D517" s="25" t="s">
        <v>937</v>
      </c>
      <c r="E517" s="25"/>
      <c r="F517" s="25"/>
      <c r="G517" s="28">
        <f>G518</f>
        <v>0</v>
      </c>
    </row>
    <row r="518" spans="1:7" ht="24.75" hidden="1">
      <c r="A518" s="26" t="s">
        <v>403</v>
      </c>
      <c r="B518" s="78" t="s">
        <v>40</v>
      </c>
      <c r="C518" s="25" t="s">
        <v>452</v>
      </c>
      <c r="D518" s="25" t="s">
        <v>937</v>
      </c>
      <c r="E518" s="25" t="s">
        <v>1177</v>
      </c>
      <c r="F518" s="25"/>
      <c r="G518" s="28">
        <f>G519</f>
        <v>0</v>
      </c>
    </row>
    <row r="519" spans="1:7" ht="24.75" hidden="1">
      <c r="A519" s="26" t="s">
        <v>1481</v>
      </c>
      <c r="B519" s="78" t="s">
        <v>40</v>
      </c>
      <c r="C519" s="25" t="s">
        <v>452</v>
      </c>
      <c r="D519" s="25" t="s">
        <v>937</v>
      </c>
      <c r="E519" s="25" t="s">
        <v>1177</v>
      </c>
      <c r="F519" s="25" t="s">
        <v>1482</v>
      </c>
      <c r="G519" s="28"/>
    </row>
    <row r="520" spans="1:7" ht="15">
      <c r="A520" s="54" t="s">
        <v>441</v>
      </c>
      <c r="B520" s="78" t="s">
        <v>40</v>
      </c>
      <c r="C520" s="25" t="s">
        <v>450</v>
      </c>
      <c r="D520" s="25"/>
      <c r="E520" s="25"/>
      <c r="F520" s="35"/>
      <c r="G520" s="28">
        <f>G521+G526</f>
        <v>132681.40000000002</v>
      </c>
    </row>
    <row r="521" spans="1:7" ht="15">
      <c r="A521" s="47" t="s">
        <v>977</v>
      </c>
      <c r="B521" s="78" t="s">
        <v>40</v>
      </c>
      <c r="C521" s="37" t="s">
        <v>450</v>
      </c>
      <c r="D521" s="37" t="s">
        <v>1328</v>
      </c>
      <c r="E521" s="37"/>
      <c r="F521" s="37"/>
      <c r="G521" s="57">
        <f>G522</f>
        <v>4300</v>
      </c>
    </row>
    <row r="522" spans="1:7" ht="24">
      <c r="A522" s="48" t="s">
        <v>100</v>
      </c>
      <c r="B522" s="78" t="s">
        <v>40</v>
      </c>
      <c r="C522" s="37" t="s">
        <v>450</v>
      </c>
      <c r="D522" s="37" t="s">
        <v>1328</v>
      </c>
      <c r="E522" s="37" t="s">
        <v>101</v>
      </c>
      <c r="F522" s="37"/>
      <c r="G522" s="57">
        <f>G523</f>
        <v>4300</v>
      </c>
    </row>
    <row r="523" spans="1:7" ht="24">
      <c r="A523" s="171" t="s">
        <v>1211</v>
      </c>
      <c r="B523" s="78" t="s">
        <v>40</v>
      </c>
      <c r="C523" s="25" t="s">
        <v>450</v>
      </c>
      <c r="D523" s="25" t="s">
        <v>1328</v>
      </c>
      <c r="E523" s="25" t="s">
        <v>1212</v>
      </c>
      <c r="F523" s="25"/>
      <c r="G523" s="28">
        <f>G524</f>
        <v>4300</v>
      </c>
    </row>
    <row r="524" spans="1:7" ht="24">
      <c r="A524" s="26" t="s">
        <v>755</v>
      </c>
      <c r="B524" s="78" t="s">
        <v>40</v>
      </c>
      <c r="C524" s="25" t="s">
        <v>450</v>
      </c>
      <c r="D524" s="25" t="s">
        <v>1328</v>
      </c>
      <c r="E524" s="25" t="s">
        <v>1213</v>
      </c>
      <c r="F524" s="25" t="s">
        <v>243</v>
      </c>
      <c r="G524" s="28">
        <f>G525</f>
        <v>4300</v>
      </c>
    </row>
    <row r="525" spans="1:7" ht="24">
      <c r="A525" s="26" t="s">
        <v>337</v>
      </c>
      <c r="B525" s="78" t="s">
        <v>40</v>
      </c>
      <c r="C525" s="25" t="s">
        <v>450</v>
      </c>
      <c r="D525" s="25" t="s">
        <v>1328</v>
      </c>
      <c r="E525" s="25" t="s">
        <v>1213</v>
      </c>
      <c r="F525" s="25" t="s">
        <v>246</v>
      </c>
      <c r="G525" s="28">
        <v>4300</v>
      </c>
    </row>
    <row r="526" spans="1:7" ht="15">
      <c r="A526" s="47" t="s">
        <v>919</v>
      </c>
      <c r="B526" s="78" t="s">
        <v>40</v>
      </c>
      <c r="C526" s="25" t="s">
        <v>450</v>
      </c>
      <c r="D526" s="25" t="s">
        <v>453</v>
      </c>
      <c r="E526" s="25"/>
      <c r="F526" s="25"/>
      <c r="G526" s="28">
        <f>G527+G530+G597+G605+G616</f>
        <v>128381.40000000001</v>
      </c>
    </row>
    <row r="527" spans="1:7" ht="24.75" hidden="1">
      <c r="A527" s="49" t="s">
        <v>319</v>
      </c>
      <c r="B527" s="78" t="s">
        <v>40</v>
      </c>
      <c r="C527" s="25" t="s">
        <v>450</v>
      </c>
      <c r="D527" s="25" t="s">
        <v>453</v>
      </c>
      <c r="E527" s="25" t="s">
        <v>927</v>
      </c>
      <c r="F527" s="25"/>
      <c r="G527" s="28">
        <f>G528</f>
        <v>0</v>
      </c>
    </row>
    <row r="528" spans="1:7" ht="24.75" hidden="1">
      <c r="A528" s="54" t="s">
        <v>642</v>
      </c>
      <c r="B528" s="78" t="s">
        <v>40</v>
      </c>
      <c r="C528" s="25" t="s">
        <v>450</v>
      </c>
      <c r="D528" s="25" t="s">
        <v>453</v>
      </c>
      <c r="E528" s="25" t="s">
        <v>928</v>
      </c>
      <c r="F528" s="25" t="s">
        <v>243</v>
      </c>
      <c r="G528" s="28">
        <f>G529</f>
        <v>0</v>
      </c>
    </row>
    <row r="529" spans="1:7" ht="24.75" hidden="1">
      <c r="A529" s="54" t="s">
        <v>643</v>
      </c>
      <c r="B529" s="78" t="s">
        <v>40</v>
      </c>
      <c r="C529" s="25" t="s">
        <v>450</v>
      </c>
      <c r="D529" s="25" t="s">
        <v>453</v>
      </c>
      <c r="E529" s="25" t="s">
        <v>928</v>
      </c>
      <c r="F529" s="25" t="s">
        <v>929</v>
      </c>
      <c r="G529" s="28"/>
    </row>
    <row r="530" spans="1:7" ht="24">
      <c r="A530" s="48" t="s">
        <v>206</v>
      </c>
      <c r="B530" s="78" t="s">
        <v>40</v>
      </c>
      <c r="C530" s="25" t="s">
        <v>450</v>
      </c>
      <c r="D530" s="25" t="s">
        <v>453</v>
      </c>
      <c r="E530" s="25" t="s">
        <v>930</v>
      </c>
      <c r="F530" s="25"/>
      <c r="G530" s="28">
        <f>G531+G591</f>
        <v>124654.40000000001</v>
      </c>
    </row>
    <row r="531" spans="1:7" ht="24">
      <c r="A531" s="26" t="s">
        <v>68</v>
      </c>
      <c r="B531" s="78" t="s">
        <v>40</v>
      </c>
      <c r="C531" s="25" t="s">
        <v>450</v>
      </c>
      <c r="D531" s="25" t="s">
        <v>453</v>
      </c>
      <c r="E531" s="25" t="s">
        <v>67</v>
      </c>
      <c r="F531" s="25" t="s">
        <v>243</v>
      </c>
      <c r="G531" s="28">
        <f>G532+G535+G537+G539+G541+G543+G549+G551+G553+G555+G557+G559+G561+G563+G565+G567+G569+G571+G573+G575+G579+G577+G581+G583+G585+G587+G589</f>
        <v>123672.40000000001</v>
      </c>
    </row>
    <row r="532" spans="1:7" ht="24">
      <c r="A532" s="113" t="s">
        <v>923</v>
      </c>
      <c r="B532" s="78" t="s">
        <v>40</v>
      </c>
      <c r="C532" s="25" t="s">
        <v>450</v>
      </c>
      <c r="D532" s="25" t="s">
        <v>453</v>
      </c>
      <c r="E532" s="25" t="s">
        <v>1023</v>
      </c>
      <c r="G532" s="28">
        <f>G533</f>
        <v>1169</v>
      </c>
    </row>
    <row r="533" spans="1:7" ht="24">
      <c r="A533" s="26" t="s">
        <v>985</v>
      </c>
      <c r="B533" s="78" t="s">
        <v>40</v>
      </c>
      <c r="C533" s="36" t="s">
        <v>450</v>
      </c>
      <c r="D533" s="25" t="s">
        <v>453</v>
      </c>
      <c r="E533" s="25" t="s">
        <v>766</v>
      </c>
      <c r="F533" s="25" t="s">
        <v>243</v>
      </c>
      <c r="G533" s="28">
        <f>G534</f>
        <v>1169</v>
      </c>
    </row>
    <row r="534" spans="1:7" ht="24">
      <c r="A534" s="26" t="s">
        <v>337</v>
      </c>
      <c r="B534" s="78" t="s">
        <v>40</v>
      </c>
      <c r="C534" s="36" t="s">
        <v>450</v>
      </c>
      <c r="D534" s="25" t="s">
        <v>453</v>
      </c>
      <c r="E534" s="25" t="s">
        <v>766</v>
      </c>
      <c r="F534" s="25" t="s">
        <v>246</v>
      </c>
      <c r="G534" s="28">
        <v>1169</v>
      </c>
    </row>
    <row r="535" spans="1:7" ht="99.75" customHeight="1" hidden="1">
      <c r="A535" s="210" t="s">
        <v>433</v>
      </c>
      <c r="B535" s="78" t="s">
        <v>40</v>
      </c>
      <c r="C535" s="25" t="s">
        <v>450</v>
      </c>
      <c r="D535" s="25" t="s">
        <v>453</v>
      </c>
      <c r="E535" s="25" t="s">
        <v>1025</v>
      </c>
      <c r="F535" s="25"/>
      <c r="G535" s="28">
        <f>G536</f>
        <v>0</v>
      </c>
    </row>
    <row r="536" spans="1:7" ht="24.75" hidden="1">
      <c r="A536" s="26" t="s">
        <v>337</v>
      </c>
      <c r="B536" s="78" t="s">
        <v>40</v>
      </c>
      <c r="C536" s="25" t="s">
        <v>450</v>
      </c>
      <c r="D536" s="25" t="s">
        <v>453</v>
      </c>
      <c r="E536" s="25" t="s">
        <v>1025</v>
      </c>
      <c r="F536" s="25" t="s">
        <v>246</v>
      </c>
      <c r="G536" s="28"/>
    </row>
    <row r="537" spans="1:7" ht="108">
      <c r="A537" s="229" t="s">
        <v>696</v>
      </c>
      <c r="B537" s="78" t="s">
        <v>40</v>
      </c>
      <c r="C537" s="25" t="s">
        <v>450</v>
      </c>
      <c r="D537" s="25" t="s">
        <v>453</v>
      </c>
      <c r="E537" s="25" t="s">
        <v>1396</v>
      </c>
      <c r="F537" s="25"/>
      <c r="G537" s="28">
        <f>G538</f>
        <v>13915.8</v>
      </c>
    </row>
    <row r="538" spans="1:7" ht="24">
      <c r="A538" s="54" t="s">
        <v>527</v>
      </c>
      <c r="B538" s="78" t="s">
        <v>40</v>
      </c>
      <c r="C538" s="25" t="s">
        <v>450</v>
      </c>
      <c r="D538" s="25" t="s">
        <v>453</v>
      </c>
      <c r="E538" s="25" t="s">
        <v>1396</v>
      </c>
      <c r="F538" s="25" t="s">
        <v>528</v>
      </c>
      <c r="G538" s="28">
        <v>13915.8</v>
      </c>
    </row>
    <row r="539" spans="1:7" ht="48" hidden="1">
      <c r="A539" s="172" t="s">
        <v>951</v>
      </c>
      <c r="B539" s="78" t="s">
        <v>40</v>
      </c>
      <c r="C539" s="25" t="s">
        <v>450</v>
      </c>
      <c r="D539" s="25" t="s">
        <v>453</v>
      </c>
      <c r="E539" s="25" t="s">
        <v>952</v>
      </c>
      <c r="F539" s="25"/>
      <c r="G539" s="28">
        <f>G540</f>
        <v>0</v>
      </c>
    </row>
    <row r="540" spans="1:7" ht="24.75" hidden="1">
      <c r="A540" s="54" t="s">
        <v>527</v>
      </c>
      <c r="B540" s="78" t="s">
        <v>40</v>
      </c>
      <c r="C540" s="25" t="s">
        <v>450</v>
      </c>
      <c r="D540" s="25" t="s">
        <v>453</v>
      </c>
      <c r="E540" s="25" t="s">
        <v>952</v>
      </c>
      <c r="F540" s="25" t="s">
        <v>528</v>
      </c>
      <c r="G540" s="28">
        <f>773.1-773.1</f>
        <v>0</v>
      </c>
    </row>
    <row r="541" spans="1:7" ht="48">
      <c r="A541" s="172" t="s">
        <v>907</v>
      </c>
      <c r="B541" s="78" t="s">
        <v>40</v>
      </c>
      <c r="C541" s="25" t="s">
        <v>450</v>
      </c>
      <c r="D541" s="25" t="s">
        <v>453</v>
      </c>
      <c r="E541" s="25" t="s">
        <v>501</v>
      </c>
      <c r="F541" s="25" t="s">
        <v>243</v>
      </c>
      <c r="G541" s="28">
        <f>G542</f>
        <v>10357</v>
      </c>
    </row>
    <row r="542" spans="1:7" ht="24">
      <c r="A542" s="54" t="s">
        <v>527</v>
      </c>
      <c r="B542" s="78" t="s">
        <v>40</v>
      </c>
      <c r="C542" s="25" t="s">
        <v>450</v>
      </c>
      <c r="D542" s="25" t="s">
        <v>453</v>
      </c>
      <c r="E542" s="25" t="s">
        <v>501</v>
      </c>
      <c r="F542" s="25" t="s">
        <v>528</v>
      </c>
      <c r="G542" s="28">
        <v>10357</v>
      </c>
    </row>
    <row r="543" spans="1:7" ht="24">
      <c r="A543" s="26" t="s">
        <v>502</v>
      </c>
      <c r="B543" s="78" t="s">
        <v>40</v>
      </c>
      <c r="C543" s="25" t="s">
        <v>450</v>
      </c>
      <c r="D543" s="25" t="s">
        <v>453</v>
      </c>
      <c r="E543" s="25" t="s">
        <v>503</v>
      </c>
      <c r="F543" s="25"/>
      <c r="G543" s="28">
        <f>G544+G545+G547</f>
        <v>79780</v>
      </c>
    </row>
    <row r="544" spans="1:7" ht="24">
      <c r="A544" s="54" t="s">
        <v>1359</v>
      </c>
      <c r="B544" s="78" t="s">
        <v>40</v>
      </c>
      <c r="C544" s="25" t="s">
        <v>450</v>
      </c>
      <c r="D544" s="25" t="s">
        <v>453</v>
      </c>
      <c r="E544" s="25" t="s">
        <v>503</v>
      </c>
      <c r="F544" s="25" t="s">
        <v>246</v>
      </c>
      <c r="G544" s="28">
        <v>41064</v>
      </c>
    </row>
    <row r="545" spans="1:7" ht="60">
      <c r="A545" s="26" t="s">
        <v>809</v>
      </c>
      <c r="B545" s="78" t="s">
        <v>40</v>
      </c>
      <c r="C545" s="25" t="s">
        <v>450</v>
      </c>
      <c r="D545" s="25" t="s">
        <v>453</v>
      </c>
      <c r="E545" s="25" t="s">
        <v>767</v>
      </c>
      <c r="F545" s="25" t="s">
        <v>243</v>
      </c>
      <c r="G545" s="28">
        <f>G546</f>
        <v>38716</v>
      </c>
    </row>
    <row r="546" spans="1:7" ht="24">
      <c r="A546" s="26" t="s">
        <v>337</v>
      </c>
      <c r="B546" s="78" t="s">
        <v>40</v>
      </c>
      <c r="C546" s="25" t="s">
        <v>450</v>
      </c>
      <c r="D546" s="25" t="s">
        <v>453</v>
      </c>
      <c r="E546" s="25" t="s">
        <v>767</v>
      </c>
      <c r="F546" s="25" t="s">
        <v>246</v>
      </c>
      <c r="G546" s="28">
        <v>38716</v>
      </c>
    </row>
    <row r="547" spans="1:7" ht="24.75" hidden="1">
      <c r="A547" s="26" t="s">
        <v>985</v>
      </c>
      <c r="B547" s="78" t="s">
        <v>40</v>
      </c>
      <c r="C547" s="25" t="s">
        <v>450</v>
      </c>
      <c r="D547" s="25" t="s">
        <v>453</v>
      </c>
      <c r="E547" s="25" t="s">
        <v>688</v>
      </c>
      <c r="F547" s="25" t="s">
        <v>243</v>
      </c>
      <c r="G547" s="28">
        <f>G548</f>
        <v>0</v>
      </c>
    </row>
    <row r="548" spans="1:7" ht="24.75" hidden="1">
      <c r="A548" s="26" t="s">
        <v>337</v>
      </c>
      <c r="B548" s="78" t="s">
        <v>40</v>
      </c>
      <c r="C548" s="25" t="s">
        <v>450</v>
      </c>
      <c r="D548" s="25" t="s">
        <v>453</v>
      </c>
      <c r="E548" s="25" t="s">
        <v>688</v>
      </c>
      <c r="F548" s="25" t="s">
        <v>246</v>
      </c>
      <c r="G548" s="28">
        <v>0</v>
      </c>
    </row>
    <row r="549" spans="1:7" ht="60" hidden="1">
      <c r="A549" s="26" t="s">
        <v>1400</v>
      </c>
      <c r="B549" s="78" t="s">
        <v>40</v>
      </c>
      <c r="C549" s="25" t="s">
        <v>450</v>
      </c>
      <c r="D549" s="25" t="s">
        <v>453</v>
      </c>
      <c r="E549" s="25" t="s">
        <v>1123</v>
      </c>
      <c r="F549" s="25"/>
      <c r="G549" s="28">
        <f>G550</f>
        <v>0</v>
      </c>
    </row>
    <row r="550" spans="1:7" ht="24.75" hidden="1">
      <c r="A550" s="26" t="s">
        <v>337</v>
      </c>
      <c r="B550" s="78" t="s">
        <v>40</v>
      </c>
      <c r="C550" s="25" t="s">
        <v>450</v>
      </c>
      <c r="D550" s="25" t="s">
        <v>453</v>
      </c>
      <c r="E550" s="25" t="s">
        <v>1123</v>
      </c>
      <c r="F550" s="25" t="s">
        <v>246</v>
      </c>
      <c r="G550" s="28">
        <v>0</v>
      </c>
    </row>
    <row r="551" spans="1:7" ht="24.75" hidden="1">
      <c r="A551" s="26" t="s">
        <v>1242</v>
      </c>
      <c r="B551" s="78" t="s">
        <v>40</v>
      </c>
      <c r="C551" s="25" t="s">
        <v>450</v>
      </c>
      <c r="D551" s="25" t="s">
        <v>453</v>
      </c>
      <c r="E551" s="25" t="s">
        <v>504</v>
      </c>
      <c r="F551" s="25"/>
      <c r="G551" s="28">
        <f>G552</f>
        <v>0</v>
      </c>
    </row>
    <row r="552" spans="1:7" ht="24.75" hidden="1">
      <c r="A552" s="26" t="s">
        <v>337</v>
      </c>
      <c r="B552" s="78" t="s">
        <v>40</v>
      </c>
      <c r="C552" s="25" t="s">
        <v>450</v>
      </c>
      <c r="D552" s="25" t="s">
        <v>453</v>
      </c>
      <c r="E552" s="25" t="s">
        <v>504</v>
      </c>
      <c r="F552" s="25" t="s">
        <v>246</v>
      </c>
      <c r="G552" s="28">
        <v>0</v>
      </c>
    </row>
    <row r="553" spans="1:7" ht="24">
      <c r="A553" s="26" t="s">
        <v>505</v>
      </c>
      <c r="B553" s="78" t="s">
        <v>40</v>
      </c>
      <c r="C553" s="25" t="s">
        <v>450</v>
      </c>
      <c r="D553" s="25" t="s">
        <v>453</v>
      </c>
      <c r="E553" s="25" t="s">
        <v>506</v>
      </c>
      <c r="F553" s="25"/>
      <c r="G553" s="28">
        <f>G554</f>
        <v>1694</v>
      </c>
    </row>
    <row r="554" spans="1:7" ht="24">
      <c r="A554" s="26" t="s">
        <v>337</v>
      </c>
      <c r="B554" s="78" t="s">
        <v>40</v>
      </c>
      <c r="C554" s="25" t="s">
        <v>450</v>
      </c>
      <c r="D554" s="25" t="s">
        <v>453</v>
      </c>
      <c r="E554" s="25" t="s">
        <v>506</v>
      </c>
      <c r="F554" s="25" t="s">
        <v>246</v>
      </c>
      <c r="G554" s="28">
        <v>1694</v>
      </c>
    </row>
    <row r="555" spans="1:7" ht="24">
      <c r="A555" s="26" t="s">
        <v>1104</v>
      </c>
      <c r="B555" s="78" t="s">
        <v>40</v>
      </c>
      <c r="C555" s="25" t="s">
        <v>450</v>
      </c>
      <c r="D555" s="25" t="s">
        <v>453</v>
      </c>
      <c r="E555" s="25" t="s">
        <v>1105</v>
      </c>
      <c r="F555" s="25"/>
      <c r="G555" s="28">
        <f>G556</f>
        <v>2380</v>
      </c>
    </row>
    <row r="556" spans="1:7" ht="24">
      <c r="A556" s="26" t="s">
        <v>337</v>
      </c>
      <c r="B556" s="78" t="s">
        <v>40</v>
      </c>
      <c r="C556" s="25" t="s">
        <v>450</v>
      </c>
      <c r="D556" s="25" t="s">
        <v>453</v>
      </c>
      <c r="E556" s="25" t="s">
        <v>1105</v>
      </c>
      <c r="F556" s="25" t="s">
        <v>246</v>
      </c>
      <c r="G556" s="28">
        <v>2380</v>
      </c>
    </row>
    <row r="557" spans="1:7" ht="36">
      <c r="A557" s="26" t="s">
        <v>1369</v>
      </c>
      <c r="B557" s="78" t="s">
        <v>40</v>
      </c>
      <c r="C557" s="25" t="s">
        <v>450</v>
      </c>
      <c r="D557" s="25" t="s">
        <v>453</v>
      </c>
      <c r="E557" s="25" t="s">
        <v>1106</v>
      </c>
      <c r="F557" s="25"/>
      <c r="G557" s="28">
        <f>G558</f>
        <v>420</v>
      </c>
    </row>
    <row r="558" spans="1:7" ht="24">
      <c r="A558" s="26" t="s">
        <v>337</v>
      </c>
      <c r="B558" s="78" t="s">
        <v>40</v>
      </c>
      <c r="C558" s="25" t="s">
        <v>450</v>
      </c>
      <c r="D558" s="25" t="s">
        <v>453</v>
      </c>
      <c r="E558" s="25" t="s">
        <v>1106</v>
      </c>
      <c r="F558" s="25" t="s">
        <v>246</v>
      </c>
      <c r="G558" s="28">
        <v>420</v>
      </c>
    </row>
    <row r="559" spans="1:7" ht="24">
      <c r="A559" s="26" t="s">
        <v>1140</v>
      </c>
      <c r="B559" s="78" t="s">
        <v>40</v>
      </c>
      <c r="C559" s="25" t="s">
        <v>450</v>
      </c>
      <c r="D559" s="25" t="s">
        <v>453</v>
      </c>
      <c r="E559" s="25" t="s">
        <v>1141</v>
      </c>
      <c r="F559" s="25"/>
      <c r="G559" s="28">
        <f>G560</f>
        <v>359.3</v>
      </c>
    </row>
    <row r="560" spans="1:7" ht="24">
      <c r="A560" s="26" t="s">
        <v>337</v>
      </c>
      <c r="B560" s="78" t="s">
        <v>40</v>
      </c>
      <c r="C560" s="25" t="s">
        <v>450</v>
      </c>
      <c r="D560" s="25" t="s">
        <v>453</v>
      </c>
      <c r="E560" s="25" t="s">
        <v>1141</v>
      </c>
      <c r="F560" s="25" t="s">
        <v>246</v>
      </c>
      <c r="G560" s="28">
        <f>357.2+2.1</f>
        <v>359.3</v>
      </c>
    </row>
    <row r="561" spans="1:7" ht="24">
      <c r="A561" s="26" t="s">
        <v>1142</v>
      </c>
      <c r="B561" s="78" t="s">
        <v>40</v>
      </c>
      <c r="C561" s="25" t="s">
        <v>450</v>
      </c>
      <c r="D561" s="25" t="s">
        <v>453</v>
      </c>
      <c r="E561" s="25" t="s">
        <v>1143</v>
      </c>
      <c r="F561" s="25"/>
      <c r="G561" s="28">
        <f>G562</f>
        <v>216.8</v>
      </c>
    </row>
    <row r="562" spans="1:7" ht="24">
      <c r="A562" s="26" t="s">
        <v>337</v>
      </c>
      <c r="B562" s="78" t="s">
        <v>40</v>
      </c>
      <c r="C562" s="25" t="s">
        <v>450</v>
      </c>
      <c r="D562" s="25" t="s">
        <v>453</v>
      </c>
      <c r="E562" s="25" t="s">
        <v>1143</v>
      </c>
      <c r="F562" s="25" t="s">
        <v>246</v>
      </c>
      <c r="G562" s="28">
        <v>216.8</v>
      </c>
    </row>
    <row r="563" spans="1:7" ht="24">
      <c r="A563" s="26" t="s">
        <v>92</v>
      </c>
      <c r="B563" s="78" t="s">
        <v>40</v>
      </c>
      <c r="C563" s="25" t="s">
        <v>450</v>
      </c>
      <c r="D563" s="25" t="s">
        <v>453</v>
      </c>
      <c r="E563" s="25" t="s">
        <v>93</v>
      </c>
      <c r="F563" s="25"/>
      <c r="G563" s="28">
        <f>G564</f>
        <v>374</v>
      </c>
    </row>
    <row r="564" spans="1:7" ht="24">
      <c r="A564" s="26" t="s">
        <v>337</v>
      </c>
      <c r="B564" s="78" t="s">
        <v>40</v>
      </c>
      <c r="C564" s="25" t="s">
        <v>450</v>
      </c>
      <c r="D564" s="25" t="s">
        <v>453</v>
      </c>
      <c r="E564" s="25" t="s">
        <v>93</v>
      </c>
      <c r="F564" s="25" t="s">
        <v>246</v>
      </c>
      <c r="G564" s="28">
        <v>374</v>
      </c>
    </row>
    <row r="565" spans="1:7" ht="24">
      <c r="A565" s="26" t="s">
        <v>94</v>
      </c>
      <c r="B565" s="78" t="s">
        <v>40</v>
      </c>
      <c r="C565" s="25" t="s">
        <v>450</v>
      </c>
      <c r="D565" s="25" t="s">
        <v>453</v>
      </c>
      <c r="E565" s="25" t="s">
        <v>95</v>
      </c>
      <c r="F565" s="25"/>
      <c r="G565" s="28">
        <f>G566</f>
        <v>51.9</v>
      </c>
    </row>
    <row r="566" spans="1:7" ht="24">
      <c r="A566" s="26" t="s">
        <v>337</v>
      </c>
      <c r="B566" s="78" t="s">
        <v>40</v>
      </c>
      <c r="C566" s="25" t="s">
        <v>450</v>
      </c>
      <c r="D566" s="25" t="s">
        <v>453</v>
      </c>
      <c r="E566" s="25" t="s">
        <v>95</v>
      </c>
      <c r="F566" s="25" t="s">
        <v>246</v>
      </c>
      <c r="G566" s="28">
        <v>51.9</v>
      </c>
    </row>
    <row r="567" spans="1:7" ht="24">
      <c r="A567" s="26" t="s">
        <v>96</v>
      </c>
      <c r="B567" s="78" t="s">
        <v>40</v>
      </c>
      <c r="C567" s="25" t="s">
        <v>450</v>
      </c>
      <c r="D567" s="25" t="s">
        <v>453</v>
      </c>
      <c r="E567" s="25" t="s">
        <v>97</v>
      </c>
      <c r="F567" s="25"/>
      <c r="G567" s="28">
        <f>G568</f>
        <v>53.4</v>
      </c>
    </row>
    <row r="568" spans="1:7" ht="24">
      <c r="A568" s="26" t="s">
        <v>337</v>
      </c>
      <c r="B568" s="78" t="s">
        <v>40</v>
      </c>
      <c r="C568" s="25" t="s">
        <v>450</v>
      </c>
      <c r="D568" s="25" t="s">
        <v>453</v>
      </c>
      <c r="E568" s="25" t="s">
        <v>97</v>
      </c>
      <c r="F568" s="25" t="s">
        <v>246</v>
      </c>
      <c r="G568" s="28">
        <v>53.4</v>
      </c>
    </row>
    <row r="569" spans="1:7" ht="24">
      <c r="A569" s="26" t="s">
        <v>1157</v>
      </c>
      <c r="B569" s="78" t="s">
        <v>40</v>
      </c>
      <c r="C569" s="25" t="s">
        <v>450</v>
      </c>
      <c r="D569" s="25" t="s">
        <v>453</v>
      </c>
      <c r="E569" s="25" t="s">
        <v>1158</v>
      </c>
      <c r="F569" s="25"/>
      <c r="G569" s="28">
        <f>G570</f>
        <v>43.5</v>
      </c>
    </row>
    <row r="570" spans="1:7" ht="24">
      <c r="A570" s="26" t="s">
        <v>337</v>
      </c>
      <c r="B570" s="78" t="s">
        <v>40</v>
      </c>
      <c r="C570" s="25" t="s">
        <v>450</v>
      </c>
      <c r="D570" s="25" t="s">
        <v>453</v>
      </c>
      <c r="E570" s="25" t="s">
        <v>1158</v>
      </c>
      <c r="F570" s="25" t="s">
        <v>246</v>
      </c>
      <c r="G570" s="28">
        <v>43.5</v>
      </c>
    </row>
    <row r="571" spans="1:7" ht="24">
      <c r="A571" s="26" t="s">
        <v>172</v>
      </c>
      <c r="B571" s="78" t="s">
        <v>40</v>
      </c>
      <c r="C571" s="25" t="s">
        <v>450</v>
      </c>
      <c r="D571" s="25" t="s">
        <v>453</v>
      </c>
      <c r="E571" s="25" t="s">
        <v>173</v>
      </c>
      <c r="F571" s="25"/>
      <c r="G571" s="28">
        <f>G572</f>
        <v>27.5</v>
      </c>
    </row>
    <row r="572" spans="1:7" ht="24">
      <c r="A572" s="26" t="s">
        <v>337</v>
      </c>
      <c r="B572" s="78" t="s">
        <v>40</v>
      </c>
      <c r="C572" s="25" t="s">
        <v>450</v>
      </c>
      <c r="D572" s="25" t="s">
        <v>453</v>
      </c>
      <c r="E572" s="25" t="s">
        <v>173</v>
      </c>
      <c r="F572" s="25" t="s">
        <v>246</v>
      </c>
      <c r="G572" s="28">
        <v>27.5</v>
      </c>
    </row>
    <row r="573" spans="1:7" ht="24">
      <c r="A573" s="26" t="s">
        <v>822</v>
      </c>
      <c r="B573" s="78" t="s">
        <v>40</v>
      </c>
      <c r="C573" s="25" t="s">
        <v>450</v>
      </c>
      <c r="D573" s="25" t="s">
        <v>453</v>
      </c>
      <c r="E573" s="25" t="s">
        <v>823</v>
      </c>
      <c r="F573" s="25"/>
      <c r="G573" s="28">
        <f>G574</f>
        <v>2048.6</v>
      </c>
    </row>
    <row r="574" spans="1:7" ht="24">
      <c r="A574" s="26" t="s">
        <v>337</v>
      </c>
      <c r="B574" s="78" t="s">
        <v>40</v>
      </c>
      <c r="C574" s="25" t="s">
        <v>450</v>
      </c>
      <c r="D574" s="25" t="s">
        <v>453</v>
      </c>
      <c r="E574" s="25" t="s">
        <v>823</v>
      </c>
      <c r="F574" s="25" t="s">
        <v>246</v>
      </c>
      <c r="G574" s="28">
        <v>2048.6</v>
      </c>
    </row>
    <row r="575" spans="1:7" ht="48">
      <c r="A575" s="26" t="s">
        <v>959</v>
      </c>
      <c r="B575" s="78" t="s">
        <v>40</v>
      </c>
      <c r="C575" s="25" t="s">
        <v>450</v>
      </c>
      <c r="D575" s="25" t="s">
        <v>453</v>
      </c>
      <c r="E575" s="25" t="s">
        <v>824</v>
      </c>
      <c r="F575" s="25"/>
      <c r="G575" s="28">
        <f>G576</f>
        <v>30.7</v>
      </c>
    </row>
    <row r="576" spans="1:7" ht="24">
      <c r="A576" s="26" t="s">
        <v>337</v>
      </c>
      <c r="B576" s="78" t="s">
        <v>40</v>
      </c>
      <c r="C576" s="25" t="s">
        <v>450</v>
      </c>
      <c r="D576" s="25" t="s">
        <v>453</v>
      </c>
      <c r="E576" s="25" t="s">
        <v>824</v>
      </c>
      <c r="F576" s="25" t="s">
        <v>246</v>
      </c>
      <c r="G576" s="28">
        <f>30.5+0.2</f>
        <v>30.7</v>
      </c>
    </row>
    <row r="577" spans="1:7" ht="24.75" customHeight="1">
      <c r="A577" s="26" t="s">
        <v>935</v>
      </c>
      <c r="B577" s="78" t="s">
        <v>40</v>
      </c>
      <c r="C577" s="25" t="s">
        <v>450</v>
      </c>
      <c r="D577" s="25" t="s">
        <v>453</v>
      </c>
      <c r="E577" s="25" t="s">
        <v>507</v>
      </c>
      <c r="F577" s="25"/>
      <c r="G577" s="28">
        <f>G578</f>
        <v>2000</v>
      </c>
    </row>
    <row r="578" spans="1:7" ht="24">
      <c r="A578" s="26" t="s">
        <v>337</v>
      </c>
      <c r="B578" s="78" t="s">
        <v>40</v>
      </c>
      <c r="C578" s="25" t="s">
        <v>450</v>
      </c>
      <c r="D578" s="25" t="s">
        <v>453</v>
      </c>
      <c r="E578" s="25" t="s">
        <v>507</v>
      </c>
      <c r="F578" s="25" t="s">
        <v>246</v>
      </c>
      <c r="G578" s="28">
        <v>2000</v>
      </c>
    </row>
    <row r="579" spans="1:7" ht="24">
      <c r="A579" s="26" t="s">
        <v>508</v>
      </c>
      <c r="B579" s="78" t="s">
        <v>40</v>
      </c>
      <c r="C579" s="25" t="s">
        <v>450</v>
      </c>
      <c r="D579" s="25" t="s">
        <v>453</v>
      </c>
      <c r="E579" s="25" t="s">
        <v>509</v>
      </c>
      <c r="F579" s="25"/>
      <c r="G579" s="28">
        <f>G580</f>
        <v>250.3</v>
      </c>
    </row>
    <row r="580" spans="1:7" ht="24">
      <c r="A580" s="26" t="s">
        <v>337</v>
      </c>
      <c r="B580" s="78" t="s">
        <v>40</v>
      </c>
      <c r="C580" s="25" t="s">
        <v>450</v>
      </c>
      <c r="D580" s="25" t="s">
        <v>453</v>
      </c>
      <c r="E580" s="25" t="s">
        <v>509</v>
      </c>
      <c r="F580" s="25" t="s">
        <v>246</v>
      </c>
      <c r="G580" s="28">
        <v>250.3</v>
      </c>
    </row>
    <row r="581" spans="1:7" ht="24">
      <c r="A581" s="26" t="s">
        <v>825</v>
      </c>
      <c r="B581" s="78" t="s">
        <v>40</v>
      </c>
      <c r="C581" s="25" t="s">
        <v>450</v>
      </c>
      <c r="D581" s="25" t="s">
        <v>453</v>
      </c>
      <c r="E581" s="25" t="s">
        <v>510</v>
      </c>
      <c r="F581" s="25"/>
      <c r="G581" s="28">
        <f>G582</f>
        <v>5200.6</v>
      </c>
    </row>
    <row r="582" spans="1:7" ht="24">
      <c r="A582" s="26" t="s">
        <v>337</v>
      </c>
      <c r="B582" s="78" t="s">
        <v>40</v>
      </c>
      <c r="C582" s="25" t="s">
        <v>450</v>
      </c>
      <c r="D582" s="25" t="s">
        <v>453</v>
      </c>
      <c r="E582" s="25" t="s">
        <v>510</v>
      </c>
      <c r="F582" s="25" t="s">
        <v>246</v>
      </c>
      <c r="G582" s="28">
        <f>1990+3210.6</f>
        <v>5200.6</v>
      </c>
    </row>
    <row r="583" spans="1:7" ht="24">
      <c r="A583" s="26" t="s">
        <v>511</v>
      </c>
      <c r="B583" s="78" t="s">
        <v>40</v>
      </c>
      <c r="C583" s="25" t="s">
        <v>450</v>
      </c>
      <c r="D583" s="25" t="s">
        <v>453</v>
      </c>
      <c r="E583" s="25" t="s">
        <v>512</v>
      </c>
      <c r="F583" s="25"/>
      <c r="G583" s="28">
        <f>G584</f>
        <v>300</v>
      </c>
    </row>
    <row r="584" spans="1:7" ht="24">
      <c r="A584" s="26" t="s">
        <v>337</v>
      </c>
      <c r="B584" s="78" t="s">
        <v>40</v>
      </c>
      <c r="C584" s="25" t="s">
        <v>450</v>
      </c>
      <c r="D584" s="25" t="s">
        <v>453</v>
      </c>
      <c r="E584" s="25" t="s">
        <v>512</v>
      </c>
      <c r="F584" s="25" t="s">
        <v>246</v>
      </c>
      <c r="G584" s="28">
        <v>300</v>
      </c>
    </row>
    <row r="585" spans="1:7" ht="24.75" hidden="1">
      <c r="A585" s="26" t="s">
        <v>751</v>
      </c>
      <c r="B585" s="78" t="s">
        <v>40</v>
      </c>
      <c r="C585" s="25" t="s">
        <v>450</v>
      </c>
      <c r="D585" s="25" t="s">
        <v>453</v>
      </c>
      <c r="E585" s="25" t="s">
        <v>752</v>
      </c>
      <c r="F585" s="25"/>
      <c r="G585" s="28">
        <f>G586</f>
        <v>0</v>
      </c>
    </row>
    <row r="586" spans="1:7" ht="24.75" hidden="1">
      <c r="A586" s="26" t="s">
        <v>337</v>
      </c>
      <c r="B586" s="78" t="s">
        <v>40</v>
      </c>
      <c r="C586" s="25" t="s">
        <v>450</v>
      </c>
      <c r="D586" s="25" t="s">
        <v>453</v>
      </c>
      <c r="E586" s="25" t="s">
        <v>752</v>
      </c>
      <c r="F586" s="25" t="s">
        <v>246</v>
      </c>
      <c r="G586" s="28"/>
    </row>
    <row r="587" spans="1:7" ht="24">
      <c r="A587" s="26" t="s">
        <v>521</v>
      </c>
      <c r="B587" s="78" t="s">
        <v>40</v>
      </c>
      <c r="C587" s="25" t="s">
        <v>450</v>
      </c>
      <c r="D587" s="25" t="s">
        <v>453</v>
      </c>
      <c r="E587" s="25" t="s">
        <v>520</v>
      </c>
      <c r="F587" s="25"/>
      <c r="G587" s="28">
        <f>G588</f>
        <v>3000</v>
      </c>
    </row>
    <row r="588" spans="1:7" ht="24">
      <c r="A588" s="26" t="s">
        <v>337</v>
      </c>
      <c r="B588" s="78" t="s">
        <v>40</v>
      </c>
      <c r="C588" s="25" t="s">
        <v>450</v>
      </c>
      <c r="D588" s="25" t="s">
        <v>453</v>
      </c>
      <c r="E588" s="25" t="s">
        <v>520</v>
      </c>
      <c r="F588" s="25" t="s">
        <v>246</v>
      </c>
      <c r="G588" s="28">
        <f>2000+1000</f>
        <v>3000</v>
      </c>
    </row>
    <row r="589" spans="1:7" ht="24.75" hidden="1">
      <c r="A589" s="26" t="s">
        <v>953</v>
      </c>
      <c r="B589" s="78" t="s">
        <v>40</v>
      </c>
      <c r="C589" s="25" t="s">
        <v>450</v>
      </c>
      <c r="D589" s="25" t="s">
        <v>453</v>
      </c>
      <c r="E589" s="25" t="s">
        <v>954</v>
      </c>
      <c r="F589" s="25"/>
      <c r="G589" s="28">
        <f>G590</f>
        <v>0</v>
      </c>
    </row>
    <row r="590" spans="1:7" ht="24.75" hidden="1">
      <c r="A590" s="26" t="s">
        <v>337</v>
      </c>
      <c r="B590" s="78" t="s">
        <v>40</v>
      </c>
      <c r="C590" s="25" t="s">
        <v>450</v>
      </c>
      <c r="D590" s="25" t="s">
        <v>453</v>
      </c>
      <c r="E590" s="25" t="s">
        <v>954</v>
      </c>
      <c r="F590" s="25" t="s">
        <v>246</v>
      </c>
      <c r="G590" s="28"/>
    </row>
    <row r="591" spans="1:7" ht="24">
      <c r="A591" s="48" t="s">
        <v>922</v>
      </c>
      <c r="B591" s="78" t="s">
        <v>40</v>
      </c>
      <c r="C591" s="25" t="s">
        <v>450</v>
      </c>
      <c r="D591" s="25" t="s">
        <v>453</v>
      </c>
      <c r="E591" s="25" t="s">
        <v>1358</v>
      </c>
      <c r="F591" s="25"/>
      <c r="G591" s="28">
        <f>G592</f>
        <v>982</v>
      </c>
    </row>
    <row r="592" spans="1:7" ht="24">
      <c r="A592" s="26" t="s">
        <v>1356</v>
      </c>
      <c r="B592" s="78" t="s">
        <v>40</v>
      </c>
      <c r="C592" s="25" t="s">
        <v>450</v>
      </c>
      <c r="D592" s="25" t="s">
        <v>453</v>
      </c>
      <c r="E592" s="25" t="s">
        <v>1358</v>
      </c>
      <c r="F592" s="25" t="s">
        <v>243</v>
      </c>
      <c r="G592" s="28">
        <f>G595+G596</f>
        <v>982</v>
      </c>
    </row>
    <row r="593" spans="1:7" ht="15.75" customHeight="1" hidden="1">
      <c r="A593" s="49" t="s">
        <v>837</v>
      </c>
      <c r="B593" s="78" t="s">
        <v>40</v>
      </c>
      <c r="C593" s="25" t="s">
        <v>450</v>
      </c>
      <c r="D593" s="25" t="s">
        <v>453</v>
      </c>
      <c r="E593" s="25" t="s">
        <v>34</v>
      </c>
      <c r="F593" s="25"/>
      <c r="G593" s="28">
        <f>G594</f>
        <v>0</v>
      </c>
    </row>
    <row r="594" spans="1:7" ht="24.75" hidden="1">
      <c r="A594" s="26" t="s">
        <v>918</v>
      </c>
      <c r="B594" s="78" t="s">
        <v>40</v>
      </c>
      <c r="C594" s="25" t="s">
        <v>450</v>
      </c>
      <c r="D594" s="25" t="s">
        <v>453</v>
      </c>
      <c r="E594" s="25" t="s">
        <v>34</v>
      </c>
      <c r="F594" s="25" t="s">
        <v>519</v>
      </c>
      <c r="G594" s="28"/>
    </row>
    <row r="595" spans="1:7" ht="24">
      <c r="A595" s="26" t="s">
        <v>1357</v>
      </c>
      <c r="B595" s="78" t="s">
        <v>40</v>
      </c>
      <c r="C595" s="25" t="s">
        <v>450</v>
      </c>
      <c r="D595" s="25" t="s">
        <v>453</v>
      </c>
      <c r="E595" s="25" t="s">
        <v>1358</v>
      </c>
      <c r="F595" s="25" t="s">
        <v>246</v>
      </c>
      <c r="G595" s="28">
        <v>982</v>
      </c>
    </row>
    <row r="596" spans="1:7" ht="24.75" hidden="1">
      <c r="A596" s="26" t="s">
        <v>498</v>
      </c>
      <c r="B596" s="78" t="s">
        <v>40</v>
      </c>
      <c r="C596" s="25" t="s">
        <v>450</v>
      </c>
      <c r="D596" s="25" t="s">
        <v>453</v>
      </c>
      <c r="E596" s="25" t="s">
        <v>308</v>
      </c>
      <c r="F596" s="25" t="s">
        <v>246</v>
      </c>
      <c r="G596" s="28"/>
    </row>
    <row r="597" spans="1:7" ht="24.75" hidden="1">
      <c r="A597" s="49" t="s">
        <v>798</v>
      </c>
      <c r="B597" s="78" t="s">
        <v>40</v>
      </c>
      <c r="C597" s="25" t="s">
        <v>450</v>
      </c>
      <c r="D597" s="25" t="s">
        <v>453</v>
      </c>
      <c r="E597" s="25" t="s">
        <v>799</v>
      </c>
      <c r="F597" s="25"/>
      <c r="G597" s="28">
        <f>G598</f>
        <v>0</v>
      </c>
    </row>
    <row r="598" spans="1:7" ht="24.75" hidden="1">
      <c r="A598" s="26" t="s">
        <v>309</v>
      </c>
      <c r="B598" s="78" t="s">
        <v>40</v>
      </c>
      <c r="C598" s="25" t="s">
        <v>450</v>
      </c>
      <c r="D598" s="25" t="s">
        <v>453</v>
      </c>
      <c r="E598" s="25" t="s">
        <v>310</v>
      </c>
      <c r="F598" s="25" t="s">
        <v>243</v>
      </c>
      <c r="G598" s="28">
        <f>G599</f>
        <v>0</v>
      </c>
    </row>
    <row r="599" spans="1:7" ht="24.75" hidden="1">
      <c r="A599" s="26" t="s">
        <v>643</v>
      </c>
      <c r="B599" s="78" t="s">
        <v>40</v>
      </c>
      <c r="C599" s="25" t="s">
        <v>450</v>
      </c>
      <c r="D599" s="25" t="s">
        <v>453</v>
      </c>
      <c r="E599" s="25" t="s">
        <v>310</v>
      </c>
      <c r="F599" s="25" t="s">
        <v>929</v>
      </c>
      <c r="G599" s="28"/>
    </row>
    <row r="600" spans="1:7" ht="15.75" hidden="1">
      <c r="A600" s="145" t="s">
        <v>31</v>
      </c>
      <c r="B600" s="78" t="s">
        <v>40</v>
      </c>
      <c r="C600" s="25" t="s">
        <v>480</v>
      </c>
      <c r="D600" s="25"/>
      <c r="E600" s="25"/>
      <c r="F600" s="25"/>
      <c r="G600" s="28">
        <f>G601</f>
        <v>0</v>
      </c>
    </row>
    <row r="601" spans="1:7" ht="15.75" hidden="1">
      <c r="A601" s="49" t="s">
        <v>434</v>
      </c>
      <c r="B601" s="78" t="s">
        <v>40</v>
      </c>
      <c r="C601" s="25" t="s">
        <v>480</v>
      </c>
      <c r="D601" s="25" t="s">
        <v>684</v>
      </c>
      <c r="E601" s="25"/>
      <c r="F601" s="25"/>
      <c r="G601" s="28">
        <f>G602</f>
        <v>0</v>
      </c>
    </row>
    <row r="602" spans="1:7" ht="24.75" hidden="1">
      <c r="A602" s="26" t="s">
        <v>71</v>
      </c>
      <c r="B602" s="78" t="s">
        <v>40</v>
      </c>
      <c r="C602" s="25" t="s">
        <v>480</v>
      </c>
      <c r="D602" s="25" t="s">
        <v>684</v>
      </c>
      <c r="E602" s="25" t="s">
        <v>72</v>
      </c>
      <c r="F602" s="25" t="s">
        <v>243</v>
      </c>
      <c r="G602" s="28">
        <f>G603</f>
        <v>0</v>
      </c>
    </row>
    <row r="603" spans="1:7" ht="36" hidden="1">
      <c r="A603" s="26" t="s">
        <v>967</v>
      </c>
      <c r="B603" s="78" t="s">
        <v>40</v>
      </c>
      <c r="C603" s="25" t="s">
        <v>480</v>
      </c>
      <c r="D603" s="25" t="s">
        <v>684</v>
      </c>
      <c r="E603" s="25" t="s">
        <v>1342</v>
      </c>
      <c r="F603" s="25"/>
      <c r="G603" s="28">
        <f>G604</f>
        <v>0</v>
      </c>
    </row>
    <row r="604" spans="1:7" ht="24.75" hidden="1">
      <c r="A604" s="26" t="s">
        <v>184</v>
      </c>
      <c r="B604" s="78" t="s">
        <v>40</v>
      </c>
      <c r="C604" s="25" t="s">
        <v>480</v>
      </c>
      <c r="D604" s="25" t="s">
        <v>684</v>
      </c>
      <c r="E604" s="25" t="s">
        <v>1342</v>
      </c>
      <c r="F604" s="25" t="s">
        <v>40</v>
      </c>
      <c r="G604" s="28">
        <v>0</v>
      </c>
    </row>
    <row r="605" spans="1:7" ht="15.75" hidden="1">
      <c r="A605" s="26" t="s">
        <v>1209</v>
      </c>
      <c r="B605" s="78" t="s">
        <v>40</v>
      </c>
      <c r="C605" s="25" t="s">
        <v>450</v>
      </c>
      <c r="D605" s="25" t="s">
        <v>453</v>
      </c>
      <c r="E605" s="25" t="s">
        <v>311</v>
      </c>
      <c r="F605" s="25" t="s">
        <v>243</v>
      </c>
      <c r="G605" s="28">
        <f>G606</f>
        <v>0</v>
      </c>
    </row>
    <row r="606" spans="1:7" ht="24.75" hidden="1">
      <c r="A606" s="26" t="s">
        <v>312</v>
      </c>
      <c r="B606" s="78" t="s">
        <v>40</v>
      </c>
      <c r="C606" s="25" t="s">
        <v>450</v>
      </c>
      <c r="D606" s="25" t="s">
        <v>453</v>
      </c>
      <c r="E606" s="25" t="s">
        <v>313</v>
      </c>
      <c r="F606" s="25"/>
      <c r="G606" s="28">
        <f>G607</f>
        <v>0</v>
      </c>
    </row>
    <row r="607" spans="1:7" ht="24.75" hidden="1">
      <c r="A607" s="26" t="s">
        <v>643</v>
      </c>
      <c r="B607" s="78" t="s">
        <v>40</v>
      </c>
      <c r="C607" s="25" t="s">
        <v>450</v>
      </c>
      <c r="D607" s="25" t="s">
        <v>453</v>
      </c>
      <c r="E607" s="25" t="s">
        <v>313</v>
      </c>
      <c r="F607" s="25" t="s">
        <v>929</v>
      </c>
      <c r="G607" s="28"/>
    </row>
    <row r="608" spans="1:7" ht="15.75" hidden="1">
      <c r="A608" s="81" t="s">
        <v>70</v>
      </c>
      <c r="B608" s="78" t="s">
        <v>40</v>
      </c>
      <c r="C608" s="37" t="s">
        <v>480</v>
      </c>
      <c r="D608" s="32"/>
      <c r="E608" s="32"/>
      <c r="F608" s="32"/>
      <c r="G608" s="57">
        <f>G610+G612</f>
        <v>0</v>
      </c>
    </row>
    <row r="609" spans="1:7" ht="24" hidden="1">
      <c r="A609" s="61" t="s">
        <v>328</v>
      </c>
      <c r="B609" s="78" t="s">
        <v>40</v>
      </c>
      <c r="C609" s="37" t="s">
        <v>480</v>
      </c>
      <c r="D609" s="37" t="s">
        <v>611</v>
      </c>
      <c r="E609" s="37"/>
      <c r="F609" s="37"/>
      <c r="G609" s="57">
        <f>G611</f>
        <v>0</v>
      </c>
    </row>
    <row r="610" spans="1:7" ht="36" hidden="1">
      <c r="A610" s="92" t="s">
        <v>27</v>
      </c>
      <c r="B610" s="78" t="s">
        <v>40</v>
      </c>
      <c r="C610" s="37" t="s">
        <v>480</v>
      </c>
      <c r="D610" s="37" t="s">
        <v>611</v>
      </c>
      <c r="E610" s="37" t="s">
        <v>28</v>
      </c>
      <c r="F610" s="37"/>
      <c r="G610" s="57">
        <f>G611</f>
        <v>0</v>
      </c>
    </row>
    <row r="611" spans="1:7" ht="24" hidden="1">
      <c r="A611" s="111" t="s">
        <v>29</v>
      </c>
      <c r="B611" s="78" t="s">
        <v>40</v>
      </c>
      <c r="C611" s="37" t="s">
        <v>480</v>
      </c>
      <c r="D611" s="37" t="s">
        <v>611</v>
      </c>
      <c r="E611" s="37" t="s">
        <v>28</v>
      </c>
      <c r="F611" s="37" t="s">
        <v>30</v>
      </c>
      <c r="G611" s="57"/>
    </row>
    <row r="612" spans="1:7" ht="15.75" hidden="1">
      <c r="A612" s="49" t="s">
        <v>434</v>
      </c>
      <c r="B612" s="78" t="s">
        <v>40</v>
      </c>
      <c r="C612" s="25" t="s">
        <v>480</v>
      </c>
      <c r="D612" s="25" t="s">
        <v>684</v>
      </c>
      <c r="E612" s="25"/>
      <c r="F612" s="25"/>
      <c r="G612" s="28">
        <f>G613</f>
        <v>0</v>
      </c>
    </row>
    <row r="613" spans="1:7" ht="24.75" hidden="1">
      <c r="A613" s="26" t="s">
        <v>31</v>
      </c>
      <c r="B613" s="78" t="s">
        <v>40</v>
      </c>
      <c r="C613" s="25" t="s">
        <v>480</v>
      </c>
      <c r="D613" s="25" t="s">
        <v>684</v>
      </c>
      <c r="E613" s="25" t="s">
        <v>32</v>
      </c>
      <c r="F613" s="25" t="s">
        <v>243</v>
      </c>
      <c r="G613" s="28">
        <f>G614</f>
        <v>0</v>
      </c>
    </row>
    <row r="614" spans="1:7" ht="24.75" hidden="1">
      <c r="A614" s="26" t="s">
        <v>869</v>
      </c>
      <c r="B614" s="78" t="s">
        <v>40</v>
      </c>
      <c r="C614" s="25" t="s">
        <v>480</v>
      </c>
      <c r="D614" s="25" t="s">
        <v>684</v>
      </c>
      <c r="E614" s="25" t="s">
        <v>870</v>
      </c>
      <c r="F614" s="25"/>
      <c r="G614" s="28">
        <f>G615</f>
        <v>0</v>
      </c>
    </row>
    <row r="615" spans="1:7" ht="24.75" hidden="1">
      <c r="A615" s="26" t="s">
        <v>184</v>
      </c>
      <c r="B615" s="78" t="s">
        <v>40</v>
      </c>
      <c r="C615" s="25" t="s">
        <v>480</v>
      </c>
      <c r="D615" s="25" t="s">
        <v>684</v>
      </c>
      <c r="E615" s="25" t="s">
        <v>870</v>
      </c>
      <c r="F615" s="25" t="s">
        <v>40</v>
      </c>
      <c r="G615" s="28"/>
    </row>
    <row r="616" spans="1:7" ht="24">
      <c r="A616" s="26" t="s">
        <v>1209</v>
      </c>
      <c r="B616" s="78" t="s">
        <v>40</v>
      </c>
      <c r="C616" s="25" t="s">
        <v>450</v>
      </c>
      <c r="D616" s="25" t="s">
        <v>453</v>
      </c>
      <c r="E616" s="25" t="s">
        <v>763</v>
      </c>
      <c r="F616" s="25"/>
      <c r="G616" s="28">
        <f>G617+G619</f>
        <v>3727</v>
      </c>
    </row>
    <row r="617" spans="1:7" ht="24">
      <c r="A617" s="26" t="s">
        <v>1126</v>
      </c>
      <c r="B617" s="78" t="s">
        <v>40</v>
      </c>
      <c r="C617" s="25" t="s">
        <v>450</v>
      </c>
      <c r="D617" s="25" t="s">
        <v>453</v>
      </c>
      <c r="E617" s="25" t="s">
        <v>313</v>
      </c>
      <c r="F617" s="25" t="s">
        <v>243</v>
      </c>
      <c r="G617" s="28">
        <f>G618</f>
        <v>3653</v>
      </c>
    </row>
    <row r="618" spans="1:7" ht="15.75" customHeight="1">
      <c r="A618" s="26" t="s">
        <v>643</v>
      </c>
      <c r="B618" s="78" t="s">
        <v>40</v>
      </c>
      <c r="C618" s="25" t="s">
        <v>450</v>
      </c>
      <c r="D618" s="25" t="s">
        <v>453</v>
      </c>
      <c r="E618" s="25" t="s">
        <v>313</v>
      </c>
      <c r="F618" s="25" t="s">
        <v>929</v>
      </c>
      <c r="G618" s="28">
        <f>2471+1182</f>
        <v>3653</v>
      </c>
    </row>
    <row r="619" spans="1:7" ht="42.75" customHeight="1">
      <c r="A619" s="6" t="s">
        <v>1003</v>
      </c>
      <c r="B619" s="78" t="s">
        <v>40</v>
      </c>
      <c r="C619" s="25" t="s">
        <v>450</v>
      </c>
      <c r="D619" s="25" t="s">
        <v>453</v>
      </c>
      <c r="E619" s="25" t="s">
        <v>1004</v>
      </c>
      <c r="F619" s="25"/>
      <c r="G619" s="28">
        <f>G620</f>
        <v>74</v>
      </c>
    </row>
    <row r="620" spans="1:7" ht="79.5" customHeight="1">
      <c r="A620" s="353" t="s">
        <v>1243</v>
      </c>
      <c r="B620" s="78" t="s">
        <v>40</v>
      </c>
      <c r="C620" s="25" t="s">
        <v>450</v>
      </c>
      <c r="D620" s="25" t="s">
        <v>453</v>
      </c>
      <c r="E620" s="25" t="s">
        <v>1004</v>
      </c>
      <c r="F620" s="25" t="s">
        <v>15</v>
      </c>
      <c r="G620" s="28">
        <v>74</v>
      </c>
    </row>
    <row r="621" spans="1:7" ht="15">
      <c r="A621" s="33" t="s">
        <v>90</v>
      </c>
      <c r="B621" s="78" t="s">
        <v>40</v>
      </c>
      <c r="C621" s="50" t="s">
        <v>480</v>
      </c>
      <c r="D621" s="32"/>
      <c r="E621" s="32"/>
      <c r="F621" s="32"/>
      <c r="G621" s="28">
        <f>G622</f>
        <v>3295</v>
      </c>
    </row>
    <row r="622" spans="1:7" ht="15">
      <c r="A622" s="61" t="s">
        <v>91</v>
      </c>
      <c r="B622" s="78" t="s">
        <v>40</v>
      </c>
      <c r="C622" s="37" t="s">
        <v>480</v>
      </c>
      <c r="D622" s="37" t="s">
        <v>1328</v>
      </c>
      <c r="E622" s="37"/>
      <c r="F622" s="37"/>
      <c r="G622" s="28">
        <f>G623</f>
        <v>3295</v>
      </c>
    </row>
    <row r="623" spans="1:7" ht="24">
      <c r="A623" s="56" t="s">
        <v>289</v>
      </c>
      <c r="B623" s="78" t="s">
        <v>40</v>
      </c>
      <c r="C623" s="25" t="s">
        <v>480</v>
      </c>
      <c r="D623" s="25" t="s">
        <v>1328</v>
      </c>
      <c r="E623" s="25" t="s">
        <v>232</v>
      </c>
      <c r="F623" s="25"/>
      <c r="G623" s="28">
        <f>G624</f>
        <v>3295</v>
      </c>
    </row>
    <row r="624" spans="1:7" ht="24">
      <c r="A624" s="106" t="s">
        <v>1285</v>
      </c>
      <c r="B624" s="78" t="s">
        <v>40</v>
      </c>
      <c r="C624" s="25" t="s">
        <v>480</v>
      </c>
      <c r="D624" s="25" t="s">
        <v>1328</v>
      </c>
      <c r="E624" s="25" t="s">
        <v>729</v>
      </c>
      <c r="F624" s="25" t="s">
        <v>243</v>
      </c>
      <c r="G624" s="28">
        <f>G625</f>
        <v>3295</v>
      </c>
    </row>
    <row r="625" spans="1:7" ht="36">
      <c r="A625" s="106" t="s">
        <v>1379</v>
      </c>
      <c r="B625" s="78" t="s">
        <v>40</v>
      </c>
      <c r="C625" s="25" t="s">
        <v>480</v>
      </c>
      <c r="D625" s="25" t="s">
        <v>1328</v>
      </c>
      <c r="E625" s="25" t="s">
        <v>729</v>
      </c>
      <c r="F625" s="25" t="s">
        <v>528</v>
      </c>
      <c r="G625" s="28">
        <v>3295</v>
      </c>
    </row>
    <row r="626" spans="1:7" ht="24.75" hidden="1">
      <c r="A626" s="48" t="s">
        <v>1337</v>
      </c>
      <c r="B626" s="78" t="s">
        <v>40</v>
      </c>
      <c r="C626" s="37" t="s">
        <v>480</v>
      </c>
      <c r="D626" s="37" t="s">
        <v>1328</v>
      </c>
      <c r="E626" s="25" t="s">
        <v>1338</v>
      </c>
      <c r="F626" s="25"/>
      <c r="G626" s="28">
        <f>G627</f>
        <v>0</v>
      </c>
    </row>
    <row r="627" spans="1:7" ht="24.75" hidden="1">
      <c r="A627" s="26" t="s">
        <v>403</v>
      </c>
      <c r="B627" s="78" t="s">
        <v>40</v>
      </c>
      <c r="C627" s="37" t="s">
        <v>480</v>
      </c>
      <c r="D627" s="37" t="s">
        <v>1328</v>
      </c>
      <c r="E627" s="25" t="s">
        <v>1177</v>
      </c>
      <c r="F627" s="25" t="s">
        <v>243</v>
      </c>
      <c r="G627" s="28">
        <f>G629</f>
        <v>0</v>
      </c>
    </row>
    <row r="628" spans="1:7" ht="24.75" hidden="1">
      <c r="A628" s="26" t="s">
        <v>1148</v>
      </c>
      <c r="B628" s="78" t="s">
        <v>40</v>
      </c>
      <c r="C628" s="37" t="s">
        <v>480</v>
      </c>
      <c r="D628" s="37" t="s">
        <v>1328</v>
      </c>
      <c r="E628" s="25" t="s">
        <v>1177</v>
      </c>
      <c r="F628" s="25" t="s">
        <v>712</v>
      </c>
      <c r="G628" s="28"/>
    </row>
    <row r="629" spans="1:7" ht="24.75" hidden="1">
      <c r="A629" s="26" t="s">
        <v>1481</v>
      </c>
      <c r="B629" s="78" t="s">
        <v>40</v>
      </c>
      <c r="C629" s="37" t="s">
        <v>480</v>
      </c>
      <c r="D629" s="37" t="s">
        <v>1328</v>
      </c>
      <c r="E629" s="25" t="s">
        <v>1177</v>
      </c>
      <c r="F629" s="25" t="s">
        <v>1482</v>
      </c>
      <c r="G629" s="28">
        <f>25437+46395-71832</f>
        <v>0</v>
      </c>
    </row>
    <row r="630" spans="1:7" ht="15">
      <c r="A630" s="145" t="s">
        <v>89</v>
      </c>
      <c r="B630" s="78" t="s">
        <v>40</v>
      </c>
      <c r="C630" s="79" t="s">
        <v>455</v>
      </c>
      <c r="D630" s="22"/>
      <c r="E630" s="25"/>
      <c r="F630" s="25"/>
      <c r="G630" s="28">
        <f>G631+G635</f>
        <v>16661</v>
      </c>
    </row>
    <row r="631" spans="1:7" ht="15">
      <c r="A631" s="336" t="s">
        <v>1232</v>
      </c>
      <c r="B631" s="78" t="s">
        <v>40</v>
      </c>
      <c r="C631" s="25" t="s">
        <v>455</v>
      </c>
      <c r="D631" s="25" t="s">
        <v>1328</v>
      </c>
      <c r="E631" s="30"/>
      <c r="F631" s="30"/>
      <c r="G631" s="28">
        <f>G632</f>
        <v>9690</v>
      </c>
    </row>
    <row r="632" spans="1:7" ht="24">
      <c r="A632" s="48" t="s">
        <v>497</v>
      </c>
      <c r="B632" s="78" t="s">
        <v>40</v>
      </c>
      <c r="C632" s="25" t="s">
        <v>455</v>
      </c>
      <c r="D632" s="25" t="s">
        <v>1328</v>
      </c>
      <c r="E632" s="25" t="s">
        <v>518</v>
      </c>
      <c r="F632" s="25"/>
      <c r="G632" s="28">
        <f>G633</f>
        <v>9690</v>
      </c>
    </row>
    <row r="633" spans="1:7" ht="24">
      <c r="A633" s="26" t="s">
        <v>571</v>
      </c>
      <c r="B633" s="78" t="s">
        <v>40</v>
      </c>
      <c r="C633" s="25" t="s">
        <v>455</v>
      </c>
      <c r="D633" s="25" t="s">
        <v>1328</v>
      </c>
      <c r="E633" s="25" t="s">
        <v>316</v>
      </c>
      <c r="F633" s="25" t="s">
        <v>243</v>
      </c>
      <c r="G633" s="28">
        <f>G634</f>
        <v>9690</v>
      </c>
    </row>
    <row r="634" spans="1:7" ht="24">
      <c r="A634" s="26" t="s">
        <v>598</v>
      </c>
      <c r="B634" s="78" t="s">
        <v>40</v>
      </c>
      <c r="C634" s="25" t="s">
        <v>455</v>
      </c>
      <c r="D634" s="25" t="s">
        <v>1328</v>
      </c>
      <c r="E634" s="25" t="s">
        <v>316</v>
      </c>
      <c r="F634" s="25" t="s">
        <v>599</v>
      </c>
      <c r="G634" s="28">
        <v>9690</v>
      </c>
    </row>
    <row r="635" spans="1:7" ht="15">
      <c r="A635" s="59" t="s">
        <v>1233</v>
      </c>
      <c r="B635" s="78" t="s">
        <v>40</v>
      </c>
      <c r="C635" s="25" t="s">
        <v>455</v>
      </c>
      <c r="D635" s="25" t="s">
        <v>611</v>
      </c>
      <c r="E635" s="25"/>
      <c r="F635" s="25"/>
      <c r="G635" s="28">
        <f>G636</f>
        <v>6971</v>
      </c>
    </row>
    <row r="636" spans="1:7" ht="24">
      <c r="A636" s="55" t="s">
        <v>700</v>
      </c>
      <c r="B636" s="78" t="s">
        <v>40</v>
      </c>
      <c r="C636" s="25" t="s">
        <v>455</v>
      </c>
      <c r="D636" s="25" t="s">
        <v>611</v>
      </c>
      <c r="E636" s="25" t="s">
        <v>701</v>
      </c>
      <c r="F636" s="25"/>
      <c r="G636" s="28">
        <f>G637</f>
        <v>6971</v>
      </c>
    </row>
    <row r="637" spans="1:7" ht="24">
      <c r="A637" s="26" t="s">
        <v>356</v>
      </c>
      <c r="B637" s="78" t="s">
        <v>40</v>
      </c>
      <c r="C637" s="25" t="s">
        <v>455</v>
      </c>
      <c r="D637" s="25" t="s">
        <v>611</v>
      </c>
      <c r="E637" s="25" t="s">
        <v>355</v>
      </c>
      <c r="F637" s="25" t="s">
        <v>243</v>
      </c>
      <c r="G637" s="28">
        <f>G638</f>
        <v>6971</v>
      </c>
    </row>
    <row r="638" spans="1:7" ht="24">
      <c r="A638" s="26" t="s">
        <v>598</v>
      </c>
      <c r="B638" s="78" t="s">
        <v>40</v>
      </c>
      <c r="C638" s="25" t="s">
        <v>455</v>
      </c>
      <c r="D638" s="25" t="s">
        <v>611</v>
      </c>
      <c r="E638" s="25" t="s">
        <v>355</v>
      </c>
      <c r="F638" s="25" t="s">
        <v>599</v>
      </c>
      <c r="G638" s="28">
        <v>6971</v>
      </c>
    </row>
    <row r="639" spans="1:7" ht="15">
      <c r="A639" s="47" t="s">
        <v>1305</v>
      </c>
      <c r="B639" s="78" t="s">
        <v>40</v>
      </c>
      <c r="C639" s="25" t="s">
        <v>41</v>
      </c>
      <c r="D639" s="22" t="s">
        <v>446</v>
      </c>
      <c r="E639" s="25"/>
      <c r="F639" s="25"/>
      <c r="G639" s="28">
        <f>G640</f>
        <v>45000</v>
      </c>
    </row>
    <row r="640" spans="1:7" ht="24">
      <c r="A640" s="48" t="s">
        <v>88</v>
      </c>
      <c r="B640" s="78" t="s">
        <v>40</v>
      </c>
      <c r="C640" s="25" t="s">
        <v>41</v>
      </c>
      <c r="D640" s="25" t="s">
        <v>1328</v>
      </c>
      <c r="E640" s="25" t="s">
        <v>1188</v>
      </c>
      <c r="F640" s="25"/>
      <c r="G640" s="28">
        <f>G641</f>
        <v>45000</v>
      </c>
    </row>
    <row r="641" spans="1:7" ht="24">
      <c r="A641" s="26" t="s">
        <v>736</v>
      </c>
      <c r="B641" s="78" t="s">
        <v>40</v>
      </c>
      <c r="C641" s="25" t="s">
        <v>41</v>
      </c>
      <c r="D641" s="25" t="s">
        <v>1328</v>
      </c>
      <c r="E641" s="25" t="s">
        <v>586</v>
      </c>
      <c r="F641" s="25" t="s">
        <v>588</v>
      </c>
      <c r="G641" s="28">
        <f>G642+G643</f>
        <v>45000</v>
      </c>
    </row>
    <row r="642" spans="1:7" ht="24">
      <c r="A642" s="26" t="s">
        <v>739</v>
      </c>
      <c r="B642" s="78" t="s">
        <v>40</v>
      </c>
      <c r="C642" s="25" t="s">
        <v>41</v>
      </c>
      <c r="D642" s="25" t="s">
        <v>1328</v>
      </c>
      <c r="E642" s="25" t="s">
        <v>586</v>
      </c>
      <c r="F642" s="25" t="s">
        <v>588</v>
      </c>
      <c r="G642" s="28">
        <v>15000</v>
      </c>
    </row>
    <row r="643" spans="1:7" ht="24">
      <c r="A643" s="26" t="s">
        <v>738</v>
      </c>
      <c r="B643" s="78" t="s">
        <v>40</v>
      </c>
      <c r="C643" s="25" t="s">
        <v>41</v>
      </c>
      <c r="D643" s="25" t="s">
        <v>1328</v>
      </c>
      <c r="E643" s="25" t="s">
        <v>586</v>
      </c>
      <c r="F643" s="25" t="s">
        <v>588</v>
      </c>
      <c r="G643" s="28">
        <v>30000</v>
      </c>
    </row>
    <row r="644" spans="1:7" ht="38.25">
      <c r="A644" s="33" t="s">
        <v>152</v>
      </c>
      <c r="B644" s="78" t="s">
        <v>40</v>
      </c>
      <c r="C644" s="30" t="s">
        <v>65</v>
      </c>
      <c r="D644" s="32"/>
      <c r="E644" s="32"/>
      <c r="F644" s="32"/>
      <c r="G644" s="28">
        <f>G645</f>
        <v>119812</v>
      </c>
    </row>
    <row r="645" spans="1:7" ht="15">
      <c r="A645" s="61" t="s">
        <v>153</v>
      </c>
      <c r="B645" s="78" t="s">
        <v>40</v>
      </c>
      <c r="C645" s="37" t="s">
        <v>65</v>
      </c>
      <c r="D645" s="37" t="s">
        <v>453</v>
      </c>
      <c r="E645" s="37"/>
      <c r="F645" s="37"/>
      <c r="G645" s="28">
        <f>G646</f>
        <v>119812</v>
      </c>
    </row>
    <row r="646" spans="1:7" ht="36">
      <c r="A646" s="92" t="s">
        <v>27</v>
      </c>
      <c r="B646" s="78" t="s">
        <v>40</v>
      </c>
      <c r="C646" s="37" t="s">
        <v>65</v>
      </c>
      <c r="D646" s="37" t="s">
        <v>453</v>
      </c>
      <c r="E646" s="37" t="s">
        <v>28</v>
      </c>
      <c r="F646" s="37"/>
      <c r="G646" s="28">
        <f>G647</f>
        <v>119812</v>
      </c>
    </row>
    <row r="647" spans="1:7" ht="24">
      <c r="A647" s="54" t="s">
        <v>29</v>
      </c>
      <c r="B647" s="78" t="s">
        <v>40</v>
      </c>
      <c r="C647" s="37" t="s">
        <v>65</v>
      </c>
      <c r="D647" s="37" t="s">
        <v>453</v>
      </c>
      <c r="E647" s="37" t="s">
        <v>28</v>
      </c>
      <c r="F647" s="348" t="s">
        <v>99</v>
      </c>
      <c r="G647" s="28">
        <v>119812</v>
      </c>
    </row>
    <row r="648" spans="1:7" ht="15.75">
      <c r="A648" s="74" t="s">
        <v>934</v>
      </c>
      <c r="B648" s="75" t="s">
        <v>99</v>
      </c>
      <c r="C648" s="75"/>
      <c r="D648" s="75"/>
      <c r="E648" s="75"/>
      <c r="F648" s="75"/>
      <c r="G648" s="76">
        <f>G649+G658+G662</f>
        <v>11440</v>
      </c>
    </row>
    <row r="649" spans="1:7" ht="15">
      <c r="A649" s="87" t="s">
        <v>581</v>
      </c>
      <c r="B649" s="78" t="s">
        <v>99</v>
      </c>
      <c r="C649" s="22" t="s">
        <v>1328</v>
      </c>
      <c r="D649" s="22"/>
      <c r="E649" s="22"/>
      <c r="F649" s="22"/>
      <c r="G649" s="28">
        <f>G650+G654</f>
        <v>11440</v>
      </c>
    </row>
    <row r="650" spans="1:7" ht="24">
      <c r="A650" s="41" t="s">
        <v>145</v>
      </c>
      <c r="B650" s="78" t="s">
        <v>99</v>
      </c>
      <c r="C650" s="22" t="s">
        <v>1328</v>
      </c>
      <c r="D650" s="19" t="s">
        <v>611</v>
      </c>
      <c r="E650" s="22"/>
      <c r="F650" s="22"/>
      <c r="G650" s="28">
        <f>G651</f>
        <v>1783.8</v>
      </c>
    </row>
    <row r="651" spans="1:7" ht="42" customHeight="1">
      <c r="A651" s="43" t="s">
        <v>949</v>
      </c>
      <c r="B651" s="78" t="s">
        <v>99</v>
      </c>
      <c r="C651" s="19" t="s">
        <v>1328</v>
      </c>
      <c r="D651" s="19" t="s">
        <v>611</v>
      </c>
      <c r="E651" s="22" t="s">
        <v>950</v>
      </c>
      <c r="F651" s="19"/>
      <c r="G651" s="28">
        <f>G652</f>
        <v>1783.8</v>
      </c>
    </row>
    <row r="652" spans="1:7" ht="24">
      <c r="A652" s="18" t="s">
        <v>1459</v>
      </c>
      <c r="B652" s="78" t="s">
        <v>99</v>
      </c>
      <c r="C652" s="19" t="s">
        <v>1328</v>
      </c>
      <c r="D652" s="19" t="s">
        <v>611</v>
      </c>
      <c r="E652" s="22" t="s">
        <v>301</v>
      </c>
      <c r="F652" s="19" t="s">
        <v>243</v>
      </c>
      <c r="G652" s="28">
        <f>G653</f>
        <v>1783.8</v>
      </c>
    </row>
    <row r="653" spans="1:7" ht="24">
      <c r="A653" s="18" t="s">
        <v>689</v>
      </c>
      <c r="B653" s="78" t="s">
        <v>99</v>
      </c>
      <c r="C653" s="19" t="s">
        <v>1328</v>
      </c>
      <c r="D653" s="19" t="s">
        <v>611</v>
      </c>
      <c r="E653" s="22" t="s">
        <v>301</v>
      </c>
      <c r="F653" s="19" t="s">
        <v>303</v>
      </c>
      <c r="G653" s="28">
        <v>1783.8</v>
      </c>
    </row>
    <row r="654" spans="1:7" ht="37.5" customHeight="1">
      <c r="A654" s="44" t="s">
        <v>304</v>
      </c>
      <c r="B654" s="78" t="s">
        <v>99</v>
      </c>
      <c r="C654" s="22" t="s">
        <v>1328</v>
      </c>
      <c r="D654" s="22" t="s">
        <v>453</v>
      </c>
      <c r="E654" s="22"/>
      <c r="F654" s="22"/>
      <c r="G654" s="28">
        <f>G655</f>
        <v>9656.2</v>
      </c>
    </row>
    <row r="655" spans="1:7" ht="36">
      <c r="A655" s="43" t="s">
        <v>949</v>
      </c>
      <c r="B655" s="78" t="s">
        <v>99</v>
      </c>
      <c r="C655" s="22" t="s">
        <v>1328</v>
      </c>
      <c r="D655" s="22" t="s">
        <v>453</v>
      </c>
      <c r="E655" s="22" t="s">
        <v>950</v>
      </c>
      <c r="F655" s="22"/>
      <c r="G655" s="28">
        <f>SUM(G656:G656)</f>
        <v>9656.2</v>
      </c>
    </row>
    <row r="656" spans="1:7" ht="24">
      <c r="A656" s="26" t="s">
        <v>1276</v>
      </c>
      <c r="B656" s="78" t="s">
        <v>99</v>
      </c>
      <c r="C656" s="22" t="s">
        <v>1328</v>
      </c>
      <c r="D656" s="22" t="s">
        <v>453</v>
      </c>
      <c r="E656" s="22" t="s">
        <v>530</v>
      </c>
      <c r="F656" s="22" t="s">
        <v>243</v>
      </c>
      <c r="G656" s="28">
        <f>G657</f>
        <v>9656.2</v>
      </c>
    </row>
    <row r="657" spans="1:7" ht="24">
      <c r="A657" s="18" t="s">
        <v>689</v>
      </c>
      <c r="B657" s="78" t="s">
        <v>99</v>
      </c>
      <c r="C657" s="22" t="s">
        <v>1328</v>
      </c>
      <c r="D657" s="22" t="s">
        <v>453</v>
      </c>
      <c r="E657" s="22" t="s">
        <v>530</v>
      </c>
      <c r="F657" s="25" t="s">
        <v>303</v>
      </c>
      <c r="G657" s="28">
        <v>9656.2</v>
      </c>
    </row>
    <row r="658" spans="1:7" ht="15.75" hidden="1">
      <c r="A658" s="89" t="s">
        <v>685</v>
      </c>
      <c r="B658" s="78" t="s">
        <v>99</v>
      </c>
      <c r="C658" s="25" t="s">
        <v>451</v>
      </c>
      <c r="D658" s="22"/>
      <c r="E658" s="22"/>
      <c r="F658" s="22"/>
      <c r="G658" s="28">
        <f>G659</f>
        <v>0</v>
      </c>
    </row>
    <row r="659" spans="1:7" ht="15.75" hidden="1">
      <c r="A659" s="47" t="s">
        <v>1031</v>
      </c>
      <c r="B659" s="78" t="s">
        <v>99</v>
      </c>
      <c r="C659" s="25" t="s">
        <v>451</v>
      </c>
      <c r="D659" s="22" t="s">
        <v>451</v>
      </c>
      <c r="E659" s="22"/>
      <c r="F659" s="22"/>
      <c r="G659" s="28">
        <f>G660</f>
        <v>0</v>
      </c>
    </row>
    <row r="660" spans="1:7" ht="24.75" hidden="1">
      <c r="A660" s="48" t="s">
        <v>1416</v>
      </c>
      <c r="B660" s="78" t="s">
        <v>99</v>
      </c>
      <c r="C660" s="25" t="s">
        <v>451</v>
      </c>
      <c r="D660" s="25" t="s">
        <v>451</v>
      </c>
      <c r="E660" s="25" t="s">
        <v>1417</v>
      </c>
      <c r="F660" s="25"/>
      <c r="G660" s="28">
        <f>G661</f>
        <v>0</v>
      </c>
    </row>
    <row r="661" spans="1:7" ht="24.75" hidden="1">
      <c r="A661" s="26" t="s">
        <v>1148</v>
      </c>
      <c r="B661" s="78" t="s">
        <v>99</v>
      </c>
      <c r="C661" s="25" t="s">
        <v>451</v>
      </c>
      <c r="D661" s="25" t="s">
        <v>451</v>
      </c>
      <c r="E661" s="25" t="s">
        <v>1417</v>
      </c>
      <c r="F661" s="25" t="s">
        <v>712</v>
      </c>
      <c r="G661" s="28"/>
    </row>
    <row r="662" spans="1:7" ht="15.75" hidden="1">
      <c r="A662" s="59" t="s">
        <v>1233</v>
      </c>
      <c r="B662" s="78" t="s">
        <v>99</v>
      </c>
      <c r="C662" s="25" t="s">
        <v>937</v>
      </c>
      <c r="D662" s="25" t="s">
        <v>684</v>
      </c>
      <c r="E662" s="25"/>
      <c r="F662" s="25"/>
      <c r="G662" s="28">
        <f>G663</f>
        <v>0</v>
      </c>
    </row>
    <row r="663" spans="1:7" ht="24.75" hidden="1">
      <c r="A663" s="60" t="s">
        <v>1340</v>
      </c>
      <c r="B663" s="78" t="s">
        <v>99</v>
      </c>
      <c r="C663" s="25" t="s">
        <v>937</v>
      </c>
      <c r="D663" s="25" t="s">
        <v>684</v>
      </c>
      <c r="E663" s="25" t="s">
        <v>1341</v>
      </c>
      <c r="F663" s="25"/>
      <c r="G663" s="28">
        <f>G664</f>
        <v>0</v>
      </c>
    </row>
    <row r="664" spans="1:7" ht="24.75" hidden="1">
      <c r="A664" s="26" t="s">
        <v>1161</v>
      </c>
      <c r="B664" s="78" t="s">
        <v>99</v>
      </c>
      <c r="C664" s="25" t="s">
        <v>937</v>
      </c>
      <c r="D664" s="25" t="s">
        <v>684</v>
      </c>
      <c r="E664" s="25" t="s">
        <v>1343</v>
      </c>
      <c r="F664" s="25" t="s">
        <v>243</v>
      </c>
      <c r="G664" s="28">
        <f>G665</f>
        <v>0</v>
      </c>
    </row>
    <row r="665" spans="1:7" ht="24.75" hidden="1">
      <c r="A665" s="26" t="s">
        <v>598</v>
      </c>
      <c r="B665" s="78" t="s">
        <v>99</v>
      </c>
      <c r="C665" s="25" t="s">
        <v>937</v>
      </c>
      <c r="D665" s="25" t="s">
        <v>684</v>
      </c>
      <c r="E665" s="25" t="s">
        <v>1343</v>
      </c>
      <c r="F665" s="25" t="s">
        <v>599</v>
      </c>
      <c r="G665" s="28"/>
    </row>
    <row r="666" spans="1:7" ht="15.75" customHeight="1" hidden="1">
      <c r="A666" s="74" t="s">
        <v>241</v>
      </c>
      <c r="B666" s="75" t="s">
        <v>46</v>
      </c>
      <c r="C666" s="78"/>
      <c r="D666" s="78"/>
      <c r="E666" s="78"/>
      <c r="F666" s="78"/>
      <c r="G666" s="76">
        <f>G667+G678+G674+G688</f>
        <v>0</v>
      </c>
    </row>
    <row r="667" spans="1:7" ht="15.75" hidden="1">
      <c r="A667" s="87" t="s">
        <v>581</v>
      </c>
      <c r="B667" s="78" t="s">
        <v>46</v>
      </c>
      <c r="C667" s="25" t="s">
        <v>1328</v>
      </c>
      <c r="D667" s="25"/>
      <c r="E667" s="25"/>
      <c r="F667" s="25"/>
      <c r="G667" s="28">
        <f>G668</f>
        <v>0</v>
      </c>
    </row>
    <row r="668" spans="1:7" ht="15.75" hidden="1">
      <c r="A668" s="44" t="s">
        <v>1460</v>
      </c>
      <c r="B668" s="78" t="s">
        <v>46</v>
      </c>
      <c r="C668" s="25" t="s">
        <v>1328</v>
      </c>
      <c r="D668" s="25" t="s">
        <v>65</v>
      </c>
      <c r="E668" s="25"/>
      <c r="F668" s="25"/>
      <c r="G668" s="28">
        <f>G669+G671</f>
        <v>0</v>
      </c>
    </row>
    <row r="669" spans="1:7" ht="36" hidden="1">
      <c r="A669" s="43" t="s">
        <v>949</v>
      </c>
      <c r="B669" s="78" t="s">
        <v>46</v>
      </c>
      <c r="C669" s="25" t="s">
        <v>1328</v>
      </c>
      <c r="D669" s="25" t="s">
        <v>65</v>
      </c>
      <c r="E669" s="25" t="s">
        <v>530</v>
      </c>
      <c r="F669" s="25"/>
      <c r="G669" s="28">
        <f>G670</f>
        <v>0</v>
      </c>
    </row>
    <row r="670" spans="1:7" ht="24.75" hidden="1">
      <c r="A670" s="21" t="s">
        <v>689</v>
      </c>
      <c r="B670" s="78" t="s">
        <v>46</v>
      </c>
      <c r="C670" s="25" t="s">
        <v>1328</v>
      </c>
      <c r="D670" s="25" t="s">
        <v>65</v>
      </c>
      <c r="E670" s="25" t="s">
        <v>530</v>
      </c>
      <c r="F670" s="25" t="s">
        <v>303</v>
      </c>
      <c r="G670" s="28"/>
    </row>
    <row r="671" spans="1:7" ht="24.75" hidden="1">
      <c r="A671" s="43" t="s">
        <v>911</v>
      </c>
      <c r="B671" s="78" t="s">
        <v>46</v>
      </c>
      <c r="C671" s="25" t="s">
        <v>1328</v>
      </c>
      <c r="D671" s="25" t="s">
        <v>65</v>
      </c>
      <c r="E671" s="25" t="s">
        <v>912</v>
      </c>
      <c r="F671" s="25"/>
      <c r="G671" s="28">
        <f>G672</f>
        <v>0</v>
      </c>
    </row>
    <row r="672" spans="1:7" ht="24.75" hidden="1">
      <c r="A672" s="21" t="s">
        <v>756</v>
      </c>
      <c r="B672" s="78" t="s">
        <v>46</v>
      </c>
      <c r="C672" s="25" t="s">
        <v>1328</v>
      </c>
      <c r="D672" s="25" t="s">
        <v>65</v>
      </c>
      <c r="E672" s="25" t="s">
        <v>714</v>
      </c>
      <c r="F672" s="25" t="s">
        <v>243</v>
      </c>
      <c r="G672" s="28">
        <f>G673</f>
        <v>0</v>
      </c>
    </row>
    <row r="673" spans="1:7" ht="24.75" hidden="1">
      <c r="A673" s="21" t="s">
        <v>485</v>
      </c>
      <c r="B673" s="78" t="s">
        <v>46</v>
      </c>
      <c r="C673" s="25" t="s">
        <v>1328</v>
      </c>
      <c r="D673" s="25" t="s">
        <v>65</v>
      </c>
      <c r="E673" s="25" t="s">
        <v>714</v>
      </c>
      <c r="F673" s="25" t="s">
        <v>303</v>
      </c>
      <c r="G673" s="28"/>
    </row>
    <row r="674" spans="1:7" ht="15.75" hidden="1">
      <c r="A674" s="89" t="s">
        <v>1190</v>
      </c>
      <c r="B674" s="78" t="s">
        <v>46</v>
      </c>
      <c r="C674" s="36" t="s">
        <v>684</v>
      </c>
      <c r="D674" s="25" t="s">
        <v>446</v>
      </c>
      <c r="E674" s="25"/>
      <c r="F674" s="25"/>
      <c r="G674" s="28">
        <f>G675</f>
        <v>0</v>
      </c>
    </row>
    <row r="675" spans="1:7" ht="15.75" hidden="1">
      <c r="A675" s="49" t="s">
        <v>1438</v>
      </c>
      <c r="B675" s="78" t="s">
        <v>46</v>
      </c>
      <c r="C675" s="36" t="s">
        <v>684</v>
      </c>
      <c r="D675" s="25" t="s">
        <v>452</v>
      </c>
      <c r="E675" s="25"/>
      <c r="F675" s="25"/>
      <c r="G675" s="28">
        <f>G676</f>
        <v>0</v>
      </c>
    </row>
    <row r="676" spans="1:7" ht="24" hidden="1">
      <c r="A676" s="54" t="s">
        <v>855</v>
      </c>
      <c r="B676" s="78" t="s">
        <v>46</v>
      </c>
      <c r="C676" s="36" t="s">
        <v>684</v>
      </c>
      <c r="D676" s="25" t="s">
        <v>452</v>
      </c>
      <c r="E676" s="25" t="s">
        <v>894</v>
      </c>
      <c r="F676" s="25"/>
      <c r="G676" s="28">
        <f>G677</f>
        <v>0</v>
      </c>
    </row>
    <row r="677" spans="1:7" ht="24" hidden="1">
      <c r="A677" s="26" t="s">
        <v>109</v>
      </c>
      <c r="B677" s="78" t="s">
        <v>46</v>
      </c>
      <c r="C677" s="36" t="s">
        <v>684</v>
      </c>
      <c r="D677" s="25" t="s">
        <v>452</v>
      </c>
      <c r="E677" s="25" t="s">
        <v>894</v>
      </c>
      <c r="F677" s="25" t="s">
        <v>1057</v>
      </c>
      <c r="G677" s="28"/>
    </row>
    <row r="678" spans="1:7" ht="15.75" hidden="1">
      <c r="A678" s="81" t="s">
        <v>454</v>
      </c>
      <c r="B678" s="78" t="s">
        <v>46</v>
      </c>
      <c r="C678" s="36" t="s">
        <v>448</v>
      </c>
      <c r="D678" s="25"/>
      <c r="E678" s="25"/>
      <c r="F678" s="25"/>
      <c r="G678" s="28">
        <f>G679</f>
        <v>0</v>
      </c>
    </row>
    <row r="679" spans="1:7" ht="15.75" hidden="1">
      <c r="A679" s="47" t="s">
        <v>1102</v>
      </c>
      <c r="B679" s="78" t="s">
        <v>46</v>
      </c>
      <c r="C679" s="25" t="s">
        <v>448</v>
      </c>
      <c r="D679" s="25" t="s">
        <v>1328</v>
      </c>
      <c r="E679" s="25"/>
      <c r="F679" s="25"/>
      <c r="G679" s="28">
        <f>G680+G682+G685</f>
        <v>0</v>
      </c>
    </row>
    <row r="680" spans="1:7" ht="36" hidden="1">
      <c r="A680" s="49" t="s">
        <v>998</v>
      </c>
      <c r="B680" s="78" t="s">
        <v>46</v>
      </c>
      <c r="C680" s="35" t="s">
        <v>448</v>
      </c>
      <c r="D680" s="35" t="s">
        <v>1328</v>
      </c>
      <c r="E680" s="35" t="s">
        <v>999</v>
      </c>
      <c r="F680" s="25"/>
      <c r="G680" s="28">
        <f>G681</f>
        <v>0</v>
      </c>
    </row>
    <row r="681" spans="1:7" ht="24" hidden="1">
      <c r="A681" s="54" t="s">
        <v>1373</v>
      </c>
      <c r="B681" s="78" t="s">
        <v>46</v>
      </c>
      <c r="C681" s="35" t="s">
        <v>448</v>
      </c>
      <c r="D681" s="35" t="s">
        <v>1328</v>
      </c>
      <c r="E681" s="35" t="s">
        <v>888</v>
      </c>
      <c r="F681" s="25" t="s">
        <v>303</v>
      </c>
      <c r="G681" s="28">
        <v>0</v>
      </c>
    </row>
    <row r="682" spans="1:7" ht="24.75" hidden="1">
      <c r="A682" s="54" t="s">
        <v>1289</v>
      </c>
      <c r="B682" s="78" t="s">
        <v>46</v>
      </c>
      <c r="C682" s="35" t="s">
        <v>448</v>
      </c>
      <c r="D682" s="35" t="s">
        <v>1328</v>
      </c>
      <c r="E682" s="25" t="s">
        <v>232</v>
      </c>
      <c r="F682" s="35"/>
      <c r="G682" s="28">
        <f>G683</f>
        <v>0</v>
      </c>
    </row>
    <row r="683" spans="1:7" ht="24" hidden="1">
      <c r="A683" s="49" t="s">
        <v>728</v>
      </c>
      <c r="B683" s="78" t="s">
        <v>46</v>
      </c>
      <c r="C683" s="35" t="s">
        <v>448</v>
      </c>
      <c r="D683" s="35" t="s">
        <v>1328</v>
      </c>
      <c r="E683" s="35" t="s">
        <v>729</v>
      </c>
      <c r="F683" s="35"/>
      <c r="G683" s="28">
        <f>G684</f>
        <v>0</v>
      </c>
    </row>
    <row r="684" spans="1:7" ht="24" hidden="1">
      <c r="A684" s="54" t="s">
        <v>410</v>
      </c>
      <c r="B684" s="78" t="s">
        <v>46</v>
      </c>
      <c r="C684" s="35" t="s">
        <v>448</v>
      </c>
      <c r="D684" s="35" t="s">
        <v>1328</v>
      </c>
      <c r="E684" s="35" t="s">
        <v>729</v>
      </c>
      <c r="F684" s="35" t="s">
        <v>528</v>
      </c>
      <c r="G684" s="28"/>
    </row>
    <row r="685" spans="1:7" ht="15.75" hidden="1">
      <c r="A685" s="48" t="s">
        <v>1194</v>
      </c>
      <c r="B685" s="78" t="s">
        <v>46</v>
      </c>
      <c r="C685" s="35" t="s">
        <v>448</v>
      </c>
      <c r="D685" s="35" t="s">
        <v>1328</v>
      </c>
      <c r="E685" s="35" t="s">
        <v>843</v>
      </c>
      <c r="F685" s="35"/>
      <c r="G685" s="28">
        <f>G686</f>
        <v>0</v>
      </c>
    </row>
    <row r="686" spans="1:7" ht="15.75" hidden="1">
      <c r="A686" s="6" t="s">
        <v>425</v>
      </c>
      <c r="B686" s="78" t="s">
        <v>46</v>
      </c>
      <c r="C686" s="35" t="s">
        <v>448</v>
      </c>
      <c r="D686" s="35" t="s">
        <v>1328</v>
      </c>
      <c r="E686" s="35" t="s">
        <v>426</v>
      </c>
      <c r="F686" s="25" t="s">
        <v>243</v>
      </c>
      <c r="G686" s="28">
        <f>G687</f>
        <v>0</v>
      </c>
    </row>
    <row r="687" spans="1:7" ht="15.75" hidden="1">
      <c r="A687" s="39" t="s">
        <v>689</v>
      </c>
      <c r="B687" s="78" t="s">
        <v>46</v>
      </c>
      <c r="C687" s="35" t="s">
        <v>448</v>
      </c>
      <c r="D687" s="35" t="s">
        <v>1328</v>
      </c>
      <c r="E687" s="35" t="s">
        <v>426</v>
      </c>
      <c r="F687" s="25" t="s">
        <v>303</v>
      </c>
      <c r="G687" s="28"/>
    </row>
    <row r="688" spans="1:7" ht="15.75" hidden="1">
      <c r="A688" s="33" t="s">
        <v>441</v>
      </c>
      <c r="B688" s="78" t="s">
        <v>46</v>
      </c>
      <c r="C688" s="35" t="s">
        <v>450</v>
      </c>
      <c r="D688" s="35" t="s">
        <v>446</v>
      </c>
      <c r="E688" s="35"/>
      <c r="F688" s="25"/>
      <c r="G688" s="28">
        <f>G689</f>
        <v>0</v>
      </c>
    </row>
    <row r="689" spans="1:7" ht="15.75" hidden="1">
      <c r="A689" s="47" t="s">
        <v>919</v>
      </c>
      <c r="B689" s="78" t="s">
        <v>46</v>
      </c>
      <c r="C689" s="35" t="s">
        <v>450</v>
      </c>
      <c r="D689" s="35" t="s">
        <v>453</v>
      </c>
      <c r="E689" s="35"/>
      <c r="F689" s="25"/>
      <c r="G689" s="28">
        <f>G690</f>
        <v>0</v>
      </c>
    </row>
    <row r="690" spans="1:7" ht="24.75" hidden="1">
      <c r="A690" s="48" t="s">
        <v>206</v>
      </c>
      <c r="B690" s="78" t="s">
        <v>46</v>
      </c>
      <c r="C690" s="25" t="s">
        <v>450</v>
      </c>
      <c r="D690" s="25" t="s">
        <v>453</v>
      </c>
      <c r="E690" s="25" t="s">
        <v>930</v>
      </c>
      <c r="F690" s="25"/>
      <c r="G690" s="28">
        <f>G691</f>
        <v>0</v>
      </c>
    </row>
    <row r="691" spans="1:7" ht="24.75" hidden="1">
      <c r="A691" s="26" t="s">
        <v>68</v>
      </c>
      <c r="B691" s="78" t="s">
        <v>46</v>
      </c>
      <c r="C691" s="25" t="s">
        <v>450</v>
      </c>
      <c r="D691" s="25" t="s">
        <v>453</v>
      </c>
      <c r="E691" s="25" t="s">
        <v>67</v>
      </c>
      <c r="F691" s="25" t="s">
        <v>243</v>
      </c>
      <c r="G691" s="28">
        <f>G692+G694</f>
        <v>0</v>
      </c>
    </row>
    <row r="692" spans="1:7" ht="96.75" hidden="1">
      <c r="A692" s="210" t="s">
        <v>891</v>
      </c>
      <c r="B692" s="78" t="s">
        <v>46</v>
      </c>
      <c r="C692" s="36" t="s">
        <v>450</v>
      </c>
      <c r="D692" s="25" t="s">
        <v>453</v>
      </c>
      <c r="E692" s="25" t="s">
        <v>1025</v>
      </c>
      <c r="F692" s="25"/>
      <c r="G692" s="28">
        <f>G693</f>
        <v>0</v>
      </c>
    </row>
    <row r="693" spans="1:7" ht="24.75" hidden="1">
      <c r="A693" s="26" t="s">
        <v>337</v>
      </c>
      <c r="B693" s="78" t="s">
        <v>46</v>
      </c>
      <c r="C693" s="25" t="s">
        <v>450</v>
      </c>
      <c r="D693" s="25" t="s">
        <v>453</v>
      </c>
      <c r="E693" s="25" t="s">
        <v>1025</v>
      </c>
      <c r="F693" s="25" t="s">
        <v>246</v>
      </c>
      <c r="G693" s="28">
        <f>12600-12600</f>
        <v>0</v>
      </c>
    </row>
    <row r="694" spans="1:7" ht="36" hidden="1">
      <c r="A694" s="172" t="s">
        <v>500</v>
      </c>
      <c r="B694" s="78" t="s">
        <v>46</v>
      </c>
      <c r="C694" s="25" t="s">
        <v>450</v>
      </c>
      <c r="D694" s="25" t="s">
        <v>453</v>
      </c>
      <c r="E694" s="25" t="s">
        <v>501</v>
      </c>
      <c r="F694" s="25" t="s">
        <v>243</v>
      </c>
      <c r="G694" s="28">
        <f>G695</f>
        <v>0</v>
      </c>
    </row>
    <row r="695" spans="1:7" ht="24.75" hidden="1">
      <c r="A695" s="54" t="s">
        <v>1359</v>
      </c>
      <c r="B695" s="78" t="s">
        <v>46</v>
      </c>
      <c r="C695" s="25" t="s">
        <v>450</v>
      </c>
      <c r="D695" s="25" t="s">
        <v>453</v>
      </c>
      <c r="E695" s="25" t="s">
        <v>501</v>
      </c>
      <c r="F695" s="25" t="s">
        <v>588</v>
      </c>
      <c r="G695" s="28">
        <f>1100+5208-6308</f>
        <v>0</v>
      </c>
    </row>
    <row r="696" spans="1:7" ht="29.25" customHeight="1">
      <c r="A696" s="74" t="s">
        <v>380</v>
      </c>
      <c r="B696" s="75" t="s">
        <v>47</v>
      </c>
      <c r="C696" s="75"/>
      <c r="D696" s="75"/>
      <c r="E696" s="75"/>
      <c r="F696" s="75"/>
      <c r="G696" s="76">
        <f>G697</f>
        <v>15639</v>
      </c>
    </row>
    <row r="697" spans="1:7" ht="15">
      <c r="A697" s="87" t="s">
        <v>581</v>
      </c>
      <c r="B697" s="78" t="s">
        <v>47</v>
      </c>
      <c r="C697" s="25" t="s">
        <v>1328</v>
      </c>
      <c r="D697" s="25"/>
      <c r="E697" s="25"/>
      <c r="F697" s="25"/>
      <c r="G697" s="28">
        <f>G704</f>
        <v>15639</v>
      </c>
    </row>
    <row r="698" spans="1:7" ht="15.75" hidden="1">
      <c r="A698" s="47" t="s">
        <v>1305</v>
      </c>
      <c r="B698" s="78" t="s">
        <v>47</v>
      </c>
      <c r="C698" s="25" t="s">
        <v>1328</v>
      </c>
      <c r="D698" s="22" t="s">
        <v>480</v>
      </c>
      <c r="E698" s="25"/>
      <c r="F698" s="25"/>
      <c r="G698" s="28">
        <f>G699</f>
        <v>0</v>
      </c>
    </row>
    <row r="699" spans="1:7" ht="24.75" hidden="1">
      <c r="A699" s="48" t="s">
        <v>475</v>
      </c>
      <c r="B699" s="78" t="s">
        <v>47</v>
      </c>
      <c r="C699" s="25" t="s">
        <v>1328</v>
      </c>
      <c r="D699" s="25" t="s">
        <v>480</v>
      </c>
      <c r="E699" s="25" t="s">
        <v>1188</v>
      </c>
      <c r="F699" s="25"/>
      <c r="G699" s="28">
        <f>G700</f>
        <v>0</v>
      </c>
    </row>
    <row r="700" spans="1:7" ht="24.75" hidden="1">
      <c r="A700" s="26" t="s">
        <v>378</v>
      </c>
      <c r="B700" s="78" t="s">
        <v>47</v>
      </c>
      <c r="C700" s="25" t="s">
        <v>1328</v>
      </c>
      <c r="D700" s="25" t="s">
        <v>480</v>
      </c>
      <c r="E700" s="25" t="s">
        <v>586</v>
      </c>
      <c r="F700" s="25" t="s">
        <v>243</v>
      </c>
      <c r="G700" s="28">
        <f>G701</f>
        <v>0</v>
      </c>
    </row>
    <row r="701" spans="1:7" ht="24.75" hidden="1">
      <c r="A701" s="26" t="s">
        <v>1270</v>
      </c>
      <c r="B701" s="78" t="s">
        <v>47</v>
      </c>
      <c r="C701" s="25" t="s">
        <v>1328</v>
      </c>
      <c r="D701" s="25" t="s">
        <v>480</v>
      </c>
      <c r="E701" s="25" t="s">
        <v>586</v>
      </c>
      <c r="F701" s="25" t="s">
        <v>588</v>
      </c>
      <c r="G701" s="28">
        <v>0</v>
      </c>
    </row>
    <row r="702" spans="1:7" ht="24.75" hidden="1">
      <c r="A702" s="43" t="s">
        <v>911</v>
      </c>
      <c r="B702" s="78" t="s">
        <v>47</v>
      </c>
      <c r="C702" s="25" t="s">
        <v>1328</v>
      </c>
      <c r="D702" s="25" t="s">
        <v>1228</v>
      </c>
      <c r="E702" s="22" t="s">
        <v>912</v>
      </c>
      <c r="F702" s="25"/>
      <c r="G702" s="28">
        <f>G703</f>
        <v>0</v>
      </c>
    </row>
    <row r="703" spans="1:7" ht="24.75" hidden="1">
      <c r="A703" s="21" t="s">
        <v>375</v>
      </c>
      <c r="B703" s="78" t="s">
        <v>47</v>
      </c>
      <c r="C703" s="25" t="s">
        <v>1328</v>
      </c>
      <c r="D703" s="25" t="s">
        <v>1228</v>
      </c>
      <c r="E703" s="22" t="s">
        <v>912</v>
      </c>
      <c r="F703" s="25" t="s">
        <v>242</v>
      </c>
      <c r="G703" s="28"/>
    </row>
    <row r="704" spans="1:7" ht="36">
      <c r="A704" s="44" t="s">
        <v>221</v>
      </c>
      <c r="B704" s="78" t="s">
        <v>47</v>
      </c>
      <c r="C704" s="25" t="s">
        <v>1328</v>
      </c>
      <c r="D704" s="22" t="s">
        <v>447</v>
      </c>
      <c r="E704" s="22"/>
      <c r="F704" s="22"/>
      <c r="G704" s="28">
        <f>G705</f>
        <v>15639</v>
      </c>
    </row>
    <row r="705" spans="1:7" ht="24">
      <c r="A705" s="26" t="s">
        <v>1276</v>
      </c>
      <c r="B705" s="78" t="s">
        <v>47</v>
      </c>
      <c r="C705" s="25" t="s">
        <v>1328</v>
      </c>
      <c r="D705" s="22" t="s">
        <v>447</v>
      </c>
      <c r="E705" s="22" t="s">
        <v>530</v>
      </c>
      <c r="F705" s="25" t="s">
        <v>243</v>
      </c>
      <c r="G705" s="28">
        <f>G706</f>
        <v>15639</v>
      </c>
    </row>
    <row r="706" spans="1:7" ht="24">
      <c r="A706" s="21" t="s">
        <v>302</v>
      </c>
      <c r="B706" s="78" t="s">
        <v>47</v>
      </c>
      <c r="C706" s="25" t="s">
        <v>1328</v>
      </c>
      <c r="D706" s="22" t="s">
        <v>447</v>
      </c>
      <c r="E706" s="22" t="s">
        <v>530</v>
      </c>
      <c r="F706" s="22" t="s">
        <v>303</v>
      </c>
      <c r="G706" s="28">
        <f>15579+60</f>
        <v>15639</v>
      </c>
    </row>
    <row r="707" spans="1:7" ht="15.75" hidden="1">
      <c r="A707" s="81" t="s">
        <v>70</v>
      </c>
      <c r="B707" s="78" t="s">
        <v>47</v>
      </c>
      <c r="C707" s="37" t="s">
        <v>480</v>
      </c>
      <c r="D707" s="32"/>
      <c r="E707" s="32"/>
      <c r="F707" s="32"/>
      <c r="G707" s="57">
        <f>G709+G711</f>
        <v>0</v>
      </c>
    </row>
    <row r="708" spans="1:7" ht="24" hidden="1">
      <c r="A708" s="61" t="s">
        <v>328</v>
      </c>
      <c r="B708" s="78" t="s">
        <v>47</v>
      </c>
      <c r="C708" s="37" t="s">
        <v>480</v>
      </c>
      <c r="D708" s="37" t="s">
        <v>611</v>
      </c>
      <c r="E708" s="37"/>
      <c r="F708" s="37"/>
      <c r="G708" s="57">
        <f>G710</f>
        <v>0</v>
      </c>
    </row>
    <row r="709" spans="1:7" ht="36" hidden="1">
      <c r="A709" s="298" t="s">
        <v>27</v>
      </c>
      <c r="B709" s="78" t="s">
        <v>47</v>
      </c>
      <c r="C709" s="37" t="s">
        <v>480</v>
      </c>
      <c r="D709" s="37" t="s">
        <v>611</v>
      </c>
      <c r="E709" s="37" t="s">
        <v>28</v>
      </c>
      <c r="F709" s="37"/>
      <c r="G709" s="57">
        <f>G710</f>
        <v>0</v>
      </c>
    </row>
    <row r="710" spans="1:7" ht="24" hidden="1">
      <c r="A710" s="299" t="s">
        <v>29</v>
      </c>
      <c r="B710" s="78" t="s">
        <v>47</v>
      </c>
      <c r="C710" s="37" t="s">
        <v>480</v>
      </c>
      <c r="D710" s="37" t="s">
        <v>611</v>
      </c>
      <c r="E710" s="37" t="s">
        <v>28</v>
      </c>
      <c r="F710" s="37" t="s">
        <v>30</v>
      </c>
      <c r="G710" s="57">
        <v>0</v>
      </c>
    </row>
    <row r="711" spans="1:7" ht="15.75" hidden="1">
      <c r="A711" s="48" t="s">
        <v>434</v>
      </c>
      <c r="B711" s="78" t="s">
        <v>47</v>
      </c>
      <c r="C711" s="25" t="s">
        <v>480</v>
      </c>
      <c r="D711" s="25" t="s">
        <v>684</v>
      </c>
      <c r="E711" s="25"/>
      <c r="F711" s="25"/>
      <c r="G711" s="28">
        <f>G712</f>
        <v>0</v>
      </c>
    </row>
    <row r="712" spans="1:7" ht="24.75" hidden="1">
      <c r="A712" s="26" t="s">
        <v>31</v>
      </c>
      <c r="B712" s="78" t="s">
        <v>47</v>
      </c>
      <c r="C712" s="25" t="s">
        <v>480</v>
      </c>
      <c r="D712" s="25" t="s">
        <v>684</v>
      </c>
      <c r="E712" s="25" t="s">
        <v>32</v>
      </c>
      <c r="F712" s="25" t="s">
        <v>243</v>
      </c>
      <c r="G712" s="28">
        <f>G713</f>
        <v>0</v>
      </c>
    </row>
    <row r="713" spans="1:7" ht="24.75" hidden="1">
      <c r="A713" s="26" t="s">
        <v>869</v>
      </c>
      <c r="B713" s="78" t="s">
        <v>47</v>
      </c>
      <c r="C713" s="25" t="s">
        <v>480</v>
      </c>
      <c r="D713" s="25" t="s">
        <v>684</v>
      </c>
      <c r="E713" s="25" t="s">
        <v>870</v>
      </c>
      <c r="F713" s="25"/>
      <c r="G713" s="28">
        <f>G714</f>
        <v>0</v>
      </c>
    </row>
    <row r="714" spans="1:7" ht="24.75" hidden="1">
      <c r="A714" s="26" t="s">
        <v>184</v>
      </c>
      <c r="B714" s="78" t="s">
        <v>47</v>
      </c>
      <c r="C714" s="25" t="s">
        <v>480</v>
      </c>
      <c r="D714" s="25" t="s">
        <v>684</v>
      </c>
      <c r="E714" s="25" t="s">
        <v>870</v>
      </c>
      <c r="F714" s="25" t="s">
        <v>40</v>
      </c>
      <c r="G714" s="28">
        <v>0</v>
      </c>
    </row>
    <row r="715" spans="1:7" ht="16.5" customHeight="1" hidden="1">
      <c r="A715" s="74" t="s">
        <v>719</v>
      </c>
      <c r="B715" s="75" t="s">
        <v>48</v>
      </c>
      <c r="C715" s="75"/>
      <c r="D715" s="75"/>
      <c r="E715" s="75"/>
      <c r="F715" s="75"/>
      <c r="G715" s="76">
        <f>G716</f>
        <v>0</v>
      </c>
    </row>
    <row r="716" spans="1:7" ht="25.5" hidden="1">
      <c r="A716" s="88" t="s">
        <v>442</v>
      </c>
      <c r="B716" s="78" t="s">
        <v>48</v>
      </c>
      <c r="C716" s="25" t="s">
        <v>453</v>
      </c>
      <c r="D716" s="25"/>
      <c r="E716" s="25"/>
      <c r="F716" s="25"/>
      <c r="G716" s="28">
        <f>G717</f>
        <v>0</v>
      </c>
    </row>
    <row r="717" spans="1:7" ht="15.75" hidden="1">
      <c r="A717" s="44" t="s">
        <v>449</v>
      </c>
      <c r="B717" s="78" t="s">
        <v>48</v>
      </c>
      <c r="C717" s="25" t="s">
        <v>453</v>
      </c>
      <c r="D717" s="25" t="s">
        <v>611</v>
      </c>
      <c r="E717" s="25"/>
      <c r="F717" s="25"/>
      <c r="G717" s="28">
        <f>G718</f>
        <v>0</v>
      </c>
    </row>
    <row r="718" spans="1:7" ht="24.75" hidden="1">
      <c r="A718" s="43" t="s">
        <v>376</v>
      </c>
      <c r="B718" s="78" t="s">
        <v>48</v>
      </c>
      <c r="C718" s="25" t="s">
        <v>453</v>
      </c>
      <c r="D718" s="25" t="s">
        <v>611</v>
      </c>
      <c r="E718" s="25" t="s">
        <v>377</v>
      </c>
      <c r="F718" s="25"/>
      <c r="G718" s="28">
        <f>G719+G721+G724+G728+G729</f>
        <v>0</v>
      </c>
    </row>
    <row r="719" spans="1:7" ht="48" hidden="1">
      <c r="A719" s="21" t="s">
        <v>717</v>
      </c>
      <c r="B719" s="78" t="s">
        <v>48</v>
      </c>
      <c r="C719" s="25" t="s">
        <v>453</v>
      </c>
      <c r="D719" s="25" t="s">
        <v>611</v>
      </c>
      <c r="E719" s="25" t="s">
        <v>718</v>
      </c>
      <c r="F719" s="25" t="s">
        <v>243</v>
      </c>
      <c r="G719" s="28">
        <f>G720</f>
        <v>0</v>
      </c>
    </row>
    <row r="720" spans="1:7" ht="24.75" hidden="1">
      <c r="A720" s="24" t="s">
        <v>742</v>
      </c>
      <c r="B720" s="78" t="s">
        <v>48</v>
      </c>
      <c r="C720" s="25" t="s">
        <v>453</v>
      </c>
      <c r="D720" s="25" t="s">
        <v>611</v>
      </c>
      <c r="E720" s="25" t="s">
        <v>718</v>
      </c>
      <c r="F720" s="25" t="s">
        <v>247</v>
      </c>
      <c r="G720" s="28"/>
    </row>
    <row r="721" spans="1:7" ht="24.75" hidden="1">
      <c r="A721" s="24" t="s">
        <v>1084</v>
      </c>
      <c r="B721" s="78" t="s">
        <v>48</v>
      </c>
      <c r="C721" s="25" t="s">
        <v>453</v>
      </c>
      <c r="D721" s="25" t="s">
        <v>611</v>
      </c>
      <c r="E721" s="25" t="s">
        <v>1085</v>
      </c>
      <c r="F721" s="25" t="s">
        <v>243</v>
      </c>
      <c r="G721" s="28">
        <f>G722+G723</f>
        <v>0</v>
      </c>
    </row>
    <row r="722" spans="1:7" ht="24.75" hidden="1">
      <c r="A722" s="24" t="s">
        <v>742</v>
      </c>
      <c r="B722" s="78" t="s">
        <v>48</v>
      </c>
      <c r="C722" s="25" t="s">
        <v>453</v>
      </c>
      <c r="D722" s="25" t="s">
        <v>611</v>
      </c>
      <c r="E722" s="25" t="s">
        <v>1085</v>
      </c>
      <c r="F722" s="25" t="s">
        <v>247</v>
      </c>
      <c r="G722" s="28"/>
    </row>
    <row r="723" spans="1:7" ht="24.75" hidden="1">
      <c r="A723" s="24" t="s">
        <v>204</v>
      </c>
      <c r="B723" s="78" t="s">
        <v>48</v>
      </c>
      <c r="C723" s="25" t="s">
        <v>453</v>
      </c>
      <c r="D723" s="25" t="s">
        <v>611</v>
      </c>
      <c r="E723" s="25" t="s">
        <v>1344</v>
      </c>
      <c r="F723" s="25" t="s">
        <v>247</v>
      </c>
      <c r="G723" s="28">
        <v>0</v>
      </c>
    </row>
    <row r="724" spans="1:7" ht="24.75" hidden="1">
      <c r="A724" s="177" t="s">
        <v>1345</v>
      </c>
      <c r="B724" s="78" t="s">
        <v>48</v>
      </c>
      <c r="C724" s="25" t="s">
        <v>453</v>
      </c>
      <c r="D724" s="25" t="s">
        <v>611</v>
      </c>
      <c r="E724" s="25" t="s">
        <v>743</v>
      </c>
      <c r="F724" s="25"/>
      <c r="G724" s="28">
        <f>G725+G726</f>
        <v>0</v>
      </c>
    </row>
    <row r="725" spans="1:7" ht="24.75" hidden="1">
      <c r="A725" s="24" t="s">
        <v>742</v>
      </c>
      <c r="B725" s="78" t="s">
        <v>48</v>
      </c>
      <c r="C725" s="25" t="s">
        <v>453</v>
      </c>
      <c r="D725" s="25" t="s">
        <v>611</v>
      </c>
      <c r="E725" s="25" t="s">
        <v>743</v>
      </c>
      <c r="F725" s="25" t="s">
        <v>247</v>
      </c>
      <c r="G725" s="28"/>
    </row>
    <row r="726" spans="1:7" ht="24.75" hidden="1">
      <c r="A726" s="24" t="s">
        <v>204</v>
      </c>
      <c r="B726" s="78" t="s">
        <v>48</v>
      </c>
      <c r="C726" s="25" t="s">
        <v>453</v>
      </c>
      <c r="D726" s="25" t="s">
        <v>611</v>
      </c>
      <c r="E726" s="25" t="s">
        <v>743</v>
      </c>
      <c r="F726" s="25" t="s">
        <v>247</v>
      </c>
      <c r="G726" s="28">
        <v>0</v>
      </c>
    </row>
    <row r="727" spans="1:7" ht="24.75" hidden="1">
      <c r="A727" s="24" t="s">
        <v>233</v>
      </c>
      <c r="B727" s="78" t="s">
        <v>48</v>
      </c>
      <c r="C727" s="25" t="s">
        <v>453</v>
      </c>
      <c r="D727" s="25" t="s">
        <v>611</v>
      </c>
      <c r="E727" s="25" t="s">
        <v>234</v>
      </c>
      <c r="F727" s="25"/>
      <c r="G727" s="28">
        <f>G728</f>
        <v>0</v>
      </c>
    </row>
    <row r="728" spans="1:7" ht="24.75" hidden="1">
      <c r="A728" s="24" t="s">
        <v>742</v>
      </c>
      <c r="B728" s="78" t="s">
        <v>48</v>
      </c>
      <c r="C728" s="25" t="s">
        <v>453</v>
      </c>
      <c r="D728" s="25" t="s">
        <v>611</v>
      </c>
      <c r="E728" s="25" t="s">
        <v>234</v>
      </c>
      <c r="F728" s="25" t="s">
        <v>247</v>
      </c>
      <c r="G728" s="28"/>
    </row>
    <row r="729" spans="1:7" ht="24.75" hidden="1">
      <c r="A729" s="21" t="s">
        <v>630</v>
      </c>
      <c r="B729" s="78" t="s">
        <v>48</v>
      </c>
      <c r="C729" s="25" t="s">
        <v>453</v>
      </c>
      <c r="D729" s="25" t="s">
        <v>611</v>
      </c>
      <c r="E729" s="25" t="s">
        <v>744</v>
      </c>
      <c r="F729" s="25"/>
      <c r="G729" s="28">
        <f>G731</f>
        <v>0</v>
      </c>
    </row>
    <row r="730" spans="1:7" ht="24.75" hidden="1">
      <c r="A730" s="24" t="s">
        <v>204</v>
      </c>
      <c r="B730" s="78" t="s">
        <v>48</v>
      </c>
      <c r="C730" s="25" t="s">
        <v>453</v>
      </c>
      <c r="D730" s="25" t="s">
        <v>611</v>
      </c>
      <c r="E730" s="25" t="s">
        <v>744</v>
      </c>
      <c r="F730" s="25" t="s">
        <v>243</v>
      </c>
      <c r="G730" s="28">
        <v>0</v>
      </c>
    </row>
    <row r="731" spans="1:7" ht="24.75" hidden="1">
      <c r="A731" s="21" t="s">
        <v>337</v>
      </c>
      <c r="B731" s="78" t="s">
        <v>48</v>
      </c>
      <c r="C731" s="25" t="s">
        <v>453</v>
      </c>
      <c r="D731" s="25" t="s">
        <v>611</v>
      </c>
      <c r="E731" s="25" t="s">
        <v>744</v>
      </c>
      <c r="F731" s="25" t="s">
        <v>246</v>
      </c>
      <c r="G731" s="28"/>
    </row>
    <row r="732" spans="1:7" ht="18" customHeight="1" hidden="1">
      <c r="A732" s="74" t="s">
        <v>924</v>
      </c>
      <c r="B732" s="75" t="s">
        <v>978</v>
      </c>
      <c r="C732" s="78"/>
      <c r="D732" s="78"/>
      <c r="E732" s="78"/>
      <c r="F732" s="78"/>
      <c r="G732" s="76">
        <f>G733</f>
        <v>0</v>
      </c>
    </row>
    <row r="733" spans="1:7" ht="15.75" hidden="1">
      <c r="A733" s="87" t="s">
        <v>581</v>
      </c>
      <c r="B733" s="78" t="s">
        <v>978</v>
      </c>
      <c r="C733" s="25" t="s">
        <v>1328</v>
      </c>
      <c r="D733" s="25"/>
      <c r="E733" s="25"/>
      <c r="F733" s="25"/>
      <c r="G733" s="28">
        <f>G734</f>
        <v>0</v>
      </c>
    </row>
    <row r="734" spans="1:7" ht="15.75" hidden="1">
      <c r="A734" s="44" t="s">
        <v>1460</v>
      </c>
      <c r="B734" s="78" t="s">
        <v>978</v>
      </c>
      <c r="C734" s="25" t="s">
        <v>1328</v>
      </c>
      <c r="D734" s="25" t="s">
        <v>65</v>
      </c>
      <c r="E734" s="25"/>
      <c r="F734" s="25"/>
      <c r="G734" s="28">
        <f>G735</f>
        <v>0</v>
      </c>
    </row>
    <row r="735" spans="1:7" ht="24.75" hidden="1">
      <c r="A735" s="43" t="s">
        <v>403</v>
      </c>
      <c r="B735" s="78" t="s">
        <v>978</v>
      </c>
      <c r="C735" s="25" t="s">
        <v>1328</v>
      </c>
      <c r="D735" s="25" t="s">
        <v>65</v>
      </c>
      <c r="E735" s="22" t="s">
        <v>713</v>
      </c>
      <c r="F735" s="25"/>
      <c r="G735" s="28">
        <f>G736</f>
        <v>0</v>
      </c>
    </row>
    <row r="736" spans="1:7" ht="24.75" hidden="1">
      <c r="A736" s="26" t="s">
        <v>1148</v>
      </c>
      <c r="B736" s="78" t="s">
        <v>978</v>
      </c>
      <c r="C736" s="25" t="s">
        <v>1328</v>
      </c>
      <c r="D736" s="25" t="s">
        <v>65</v>
      </c>
      <c r="E736" s="22" t="s">
        <v>713</v>
      </c>
      <c r="F736" s="25" t="s">
        <v>712</v>
      </c>
      <c r="G736" s="28"/>
    </row>
    <row r="737" spans="1:7" ht="15.75" hidden="1">
      <c r="A737" s="74" t="s">
        <v>35</v>
      </c>
      <c r="B737" s="75" t="s">
        <v>36</v>
      </c>
      <c r="C737" s="78"/>
      <c r="D737" s="78"/>
      <c r="E737" s="78"/>
      <c r="F737" s="78"/>
      <c r="G737" s="76">
        <f>G738</f>
        <v>0</v>
      </c>
    </row>
    <row r="738" spans="1:7" ht="15.75" hidden="1">
      <c r="A738" s="88" t="s">
        <v>1190</v>
      </c>
      <c r="B738" s="78" t="s">
        <v>36</v>
      </c>
      <c r="C738" s="37" t="s">
        <v>684</v>
      </c>
      <c r="D738" s="37"/>
      <c r="E738" s="37"/>
      <c r="F738" s="37"/>
      <c r="G738" s="57">
        <f>G739</f>
        <v>0</v>
      </c>
    </row>
    <row r="739" spans="1:7" ht="15.75" hidden="1">
      <c r="A739" s="47" t="s">
        <v>1191</v>
      </c>
      <c r="B739" s="78" t="s">
        <v>36</v>
      </c>
      <c r="C739" s="25" t="s">
        <v>684</v>
      </c>
      <c r="D739" s="25" t="s">
        <v>450</v>
      </c>
      <c r="E739" s="25"/>
      <c r="F739" s="25"/>
      <c r="G739" s="28">
        <f>G740+G743</f>
        <v>0</v>
      </c>
    </row>
    <row r="740" spans="1:7" ht="24.75" hidden="1">
      <c r="A740" s="48" t="s">
        <v>1192</v>
      </c>
      <c r="B740" s="78" t="s">
        <v>36</v>
      </c>
      <c r="C740" s="25" t="s">
        <v>684</v>
      </c>
      <c r="D740" s="25" t="s">
        <v>450</v>
      </c>
      <c r="E740" s="25" t="s">
        <v>1193</v>
      </c>
      <c r="F740" s="25"/>
      <c r="G740" s="28">
        <f>G741</f>
        <v>0</v>
      </c>
    </row>
    <row r="741" spans="1:7" ht="24.75" hidden="1">
      <c r="A741" s="26" t="s">
        <v>403</v>
      </c>
      <c r="B741" s="78" t="s">
        <v>36</v>
      </c>
      <c r="C741" s="25" t="s">
        <v>684</v>
      </c>
      <c r="D741" s="25" t="s">
        <v>450</v>
      </c>
      <c r="E741" s="25" t="s">
        <v>992</v>
      </c>
      <c r="F741" s="25" t="s">
        <v>243</v>
      </c>
      <c r="G741" s="28">
        <f>G742</f>
        <v>0</v>
      </c>
    </row>
    <row r="742" spans="1:7" ht="24.75" hidden="1">
      <c r="A742" s="26" t="s">
        <v>1148</v>
      </c>
      <c r="B742" s="78" t="s">
        <v>36</v>
      </c>
      <c r="C742" s="25" t="s">
        <v>684</v>
      </c>
      <c r="D742" s="25" t="s">
        <v>450</v>
      </c>
      <c r="E742" s="25" t="s">
        <v>992</v>
      </c>
      <c r="F742" s="25" t="s">
        <v>712</v>
      </c>
      <c r="G742" s="28"/>
    </row>
    <row r="743" spans="1:7" ht="24.75" hidden="1">
      <c r="A743" s="49" t="s">
        <v>1209</v>
      </c>
      <c r="B743" s="78" t="s">
        <v>36</v>
      </c>
      <c r="C743" s="25" t="s">
        <v>684</v>
      </c>
      <c r="D743" s="25" t="s">
        <v>450</v>
      </c>
      <c r="E743" s="25" t="s">
        <v>763</v>
      </c>
      <c r="F743" s="25"/>
      <c r="G743" s="28">
        <f>G744</f>
        <v>0</v>
      </c>
    </row>
    <row r="744" spans="1:7" ht="24.75" hidden="1">
      <c r="A744" s="174" t="s">
        <v>993</v>
      </c>
      <c r="B744" s="78" t="s">
        <v>36</v>
      </c>
      <c r="C744" s="25" t="s">
        <v>684</v>
      </c>
      <c r="D744" s="25" t="s">
        <v>450</v>
      </c>
      <c r="E744" s="25" t="s">
        <v>994</v>
      </c>
      <c r="F744" s="35" t="s">
        <v>243</v>
      </c>
      <c r="G744" s="28">
        <f>G745</f>
        <v>0</v>
      </c>
    </row>
    <row r="745" spans="1:7" ht="24.75" hidden="1">
      <c r="A745" s="26" t="s">
        <v>527</v>
      </c>
      <c r="B745" s="78" t="s">
        <v>36</v>
      </c>
      <c r="C745" s="25" t="s">
        <v>684</v>
      </c>
      <c r="D745" s="25" t="s">
        <v>450</v>
      </c>
      <c r="E745" s="25" t="s">
        <v>994</v>
      </c>
      <c r="F745" s="35" t="s">
        <v>528</v>
      </c>
      <c r="G745" s="28">
        <v>0</v>
      </c>
    </row>
    <row r="746" spans="1:7" ht="15.75" hidden="1">
      <c r="A746" s="90" t="s">
        <v>1346</v>
      </c>
      <c r="B746" s="78" t="s">
        <v>1347</v>
      </c>
      <c r="C746" s="78"/>
      <c r="D746" s="78"/>
      <c r="E746" s="178"/>
      <c r="F746" s="78"/>
      <c r="G746" s="76">
        <f>G747</f>
        <v>0</v>
      </c>
    </row>
    <row r="747" spans="1:7" ht="15.75" hidden="1">
      <c r="A747" s="87" t="s">
        <v>581</v>
      </c>
      <c r="B747" s="78" t="s">
        <v>1347</v>
      </c>
      <c r="C747" s="25" t="s">
        <v>1328</v>
      </c>
      <c r="D747" s="25"/>
      <c r="E747" s="22"/>
      <c r="F747" s="25"/>
      <c r="G747" s="28">
        <f>G748</f>
        <v>0</v>
      </c>
    </row>
    <row r="748" spans="1:7" ht="15.75" hidden="1">
      <c r="A748" s="44" t="s">
        <v>1460</v>
      </c>
      <c r="B748" s="78" t="s">
        <v>1347</v>
      </c>
      <c r="C748" s="25" t="s">
        <v>1328</v>
      </c>
      <c r="D748" s="25" t="s">
        <v>65</v>
      </c>
      <c r="E748" s="22"/>
      <c r="F748" s="25"/>
      <c r="G748" s="28">
        <f>G749</f>
        <v>0</v>
      </c>
    </row>
    <row r="749" spans="1:7" ht="36" hidden="1">
      <c r="A749" s="24" t="s">
        <v>949</v>
      </c>
      <c r="B749" s="78" t="s">
        <v>1347</v>
      </c>
      <c r="C749" s="25" t="s">
        <v>1328</v>
      </c>
      <c r="D749" s="25" t="s">
        <v>65</v>
      </c>
      <c r="E749" s="25" t="s">
        <v>950</v>
      </c>
      <c r="F749" s="25"/>
      <c r="G749" s="28">
        <f>G750</f>
        <v>0</v>
      </c>
    </row>
    <row r="750" spans="1:7" ht="24.75" hidden="1">
      <c r="A750" s="43" t="s">
        <v>403</v>
      </c>
      <c r="B750" s="78" t="s">
        <v>1347</v>
      </c>
      <c r="C750" s="25" t="s">
        <v>1328</v>
      </c>
      <c r="D750" s="25" t="s">
        <v>65</v>
      </c>
      <c r="E750" s="25" t="s">
        <v>713</v>
      </c>
      <c r="F750" s="25" t="s">
        <v>243</v>
      </c>
      <c r="G750" s="28">
        <f>G751</f>
        <v>0</v>
      </c>
    </row>
    <row r="751" spans="1:7" ht="24.75" hidden="1">
      <c r="A751" s="26" t="s">
        <v>1148</v>
      </c>
      <c r="B751" s="78" t="s">
        <v>1347</v>
      </c>
      <c r="C751" s="25" t="s">
        <v>1328</v>
      </c>
      <c r="D751" s="25" t="s">
        <v>65</v>
      </c>
      <c r="E751" s="25" t="s">
        <v>713</v>
      </c>
      <c r="F751" s="25" t="s">
        <v>712</v>
      </c>
      <c r="G751" s="28"/>
    </row>
    <row r="752" spans="1:7" ht="15.75" hidden="1">
      <c r="A752" s="90" t="s">
        <v>1002</v>
      </c>
      <c r="B752" s="75" t="s">
        <v>968</v>
      </c>
      <c r="C752" s="75"/>
      <c r="D752" s="75"/>
      <c r="E752" s="91"/>
      <c r="F752" s="75"/>
      <c r="G752" s="76">
        <f>G753</f>
        <v>0</v>
      </c>
    </row>
    <row r="753" spans="1:7" ht="15.75" hidden="1">
      <c r="A753" s="87" t="s">
        <v>581</v>
      </c>
      <c r="B753" s="78" t="s">
        <v>968</v>
      </c>
      <c r="C753" s="35" t="s">
        <v>1328</v>
      </c>
      <c r="D753" s="35"/>
      <c r="E753" s="35"/>
      <c r="F753" s="25"/>
      <c r="G753" s="28">
        <f>G754</f>
        <v>0</v>
      </c>
    </row>
    <row r="754" spans="1:7" ht="15.75" hidden="1">
      <c r="A754" s="44" t="s">
        <v>1460</v>
      </c>
      <c r="B754" s="78" t="s">
        <v>968</v>
      </c>
      <c r="C754" s="35" t="s">
        <v>1328</v>
      </c>
      <c r="D754" s="35" t="s">
        <v>65</v>
      </c>
      <c r="E754" s="35"/>
      <c r="F754" s="25"/>
      <c r="G754" s="28">
        <f>G755</f>
        <v>0</v>
      </c>
    </row>
    <row r="755" spans="1:7" ht="15.75" hidden="1">
      <c r="A755" s="43" t="s">
        <v>403</v>
      </c>
      <c r="B755" s="78" t="s">
        <v>968</v>
      </c>
      <c r="C755" s="35" t="s">
        <v>1328</v>
      </c>
      <c r="D755" s="35" t="s">
        <v>65</v>
      </c>
      <c r="E755" s="35" t="s">
        <v>713</v>
      </c>
      <c r="F755" s="25"/>
      <c r="G755" s="28">
        <f>G756</f>
        <v>0</v>
      </c>
    </row>
    <row r="756" spans="1:7" ht="15.75" hidden="1">
      <c r="A756" s="26" t="s">
        <v>1148</v>
      </c>
      <c r="B756" s="78" t="s">
        <v>968</v>
      </c>
      <c r="C756" s="35" t="s">
        <v>1328</v>
      </c>
      <c r="D756" s="35" t="s">
        <v>65</v>
      </c>
      <c r="E756" s="35" t="s">
        <v>713</v>
      </c>
      <c r="F756" s="25" t="s">
        <v>712</v>
      </c>
      <c r="G756" s="28"/>
    </row>
    <row r="757" spans="1:7" s="179" customFormat="1" ht="15.75" hidden="1">
      <c r="A757" s="74" t="s">
        <v>186</v>
      </c>
      <c r="B757" s="75" t="s">
        <v>1261</v>
      </c>
      <c r="C757" s="75"/>
      <c r="D757" s="75"/>
      <c r="E757" s="75"/>
      <c r="F757" s="75"/>
      <c r="G757" s="76">
        <f>G758+G780</f>
        <v>0</v>
      </c>
    </row>
    <row r="758" spans="1:7" s="179" customFormat="1" ht="15.75" hidden="1">
      <c r="A758" s="81" t="s">
        <v>1190</v>
      </c>
      <c r="B758" s="78" t="s">
        <v>1261</v>
      </c>
      <c r="C758" s="36" t="s">
        <v>684</v>
      </c>
      <c r="D758" s="25"/>
      <c r="E758" s="25"/>
      <c r="F758" s="25"/>
      <c r="G758" s="28">
        <f>G759+G763+G776</f>
        <v>0</v>
      </c>
    </row>
    <row r="759" spans="1:7" s="179" customFormat="1" ht="15.75" hidden="1">
      <c r="A759" s="45" t="s">
        <v>879</v>
      </c>
      <c r="B759" s="78" t="s">
        <v>1261</v>
      </c>
      <c r="C759" s="36" t="s">
        <v>684</v>
      </c>
      <c r="D759" s="25" t="s">
        <v>451</v>
      </c>
      <c r="E759" s="25"/>
      <c r="F759" s="25"/>
      <c r="G759" s="28">
        <f>G760</f>
        <v>0</v>
      </c>
    </row>
    <row r="760" spans="1:7" s="179" customFormat="1" ht="24.75" hidden="1">
      <c r="A760" s="46" t="s">
        <v>126</v>
      </c>
      <c r="B760" s="78" t="s">
        <v>1261</v>
      </c>
      <c r="C760" s="36" t="s">
        <v>684</v>
      </c>
      <c r="D760" s="25" t="s">
        <v>451</v>
      </c>
      <c r="E760" s="25" t="s">
        <v>127</v>
      </c>
      <c r="F760" s="25"/>
      <c r="G760" s="28">
        <f>G761</f>
        <v>0</v>
      </c>
    </row>
    <row r="761" spans="1:7" s="179" customFormat="1" ht="24.75" hidden="1">
      <c r="A761" s="24" t="s">
        <v>128</v>
      </c>
      <c r="B761" s="78" t="s">
        <v>1261</v>
      </c>
      <c r="C761" s="36" t="s">
        <v>684</v>
      </c>
      <c r="D761" s="25" t="s">
        <v>451</v>
      </c>
      <c r="E761" s="25" t="s">
        <v>129</v>
      </c>
      <c r="F761" s="25" t="s">
        <v>243</v>
      </c>
      <c r="G761" s="28">
        <f>G762</f>
        <v>0</v>
      </c>
    </row>
    <row r="762" spans="1:7" s="179" customFormat="1" ht="24.75" hidden="1">
      <c r="A762" s="39" t="s">
        <v>689</v>
      </c>
      <c r="B762" s="78" t="s">
        <v>1261</v>
      </c>
      <c r="C762" s="36" t="s">
        <v>684</v>
      </c>
      <c r="D762" s="25" t="s">
        <v>451</v>
      </c>
      <c r="E762" s="25" t="s">
        <v>129</v>
      </c>
      <c r="F762" s="25" t="s">
        <v>303</v>
      </c>
      <c r="G762" s="28"/>
    </row>
    <row r="763" spans="1:7" s="179" customFormat="1" ht="15.75" hidden="1">
      <c r="A763" s="114" t="s">
        <v>1438</v>
      </c>
      <c r="B763" s="78" t="s">
        <v>1261</v>
      </c>
      <c r="C763" s="36" t="s">
        <v>684</v>
      </c>
      <c r="D763" s="25" t="s">
        <v>452</v>
      </c>
      <c r="E763" s="25"/>
      <c r="F763" s="25"/>
      <c r="G763" s="28">
        <f>G764+G771</f>
        <v>0</v>
      </c>
    </row>
    <row r="764" spans="1:7" s="179" customFormat="1" ht="24.75" hidden="1">
      <c r="A764" s="49" t="s">
        <v>1438</v>
      </c>
      <c r="B764" s="78" t="s">
        <v>1261</v>
      </c>
      <c r="C764" s="25" t="s">
        <v>684</v>
      </c>
      <c r="D764" s="25" t="s">
        <v>452</v>
      </c>
      <c r="E764" s="22" t="s">
        <v>1439</v>
      </c>
      <c r="F764" s="25"/>
      <c r="G764" s="28">
        <f>G765+G767+G769</f>
        <v>0</v>
      </c>
    </row>
    <row r="765" spans="1:7" s="179" customFormat="1" ht="24.75" hidden="1">
      <c r="A765" s="54" t="s">
        <v>853</v>
      </c>
      <c r="B765" s="78" t="s">
        <v>1261</v>
      </c>
      <c r="C765" s="25" t="s">
        <v>684</v>
      </c>
      <c r="D765" s="25" t="s">
        <v>452</v>
      </c>
      <c r="E765" s="22" t="s">
        <v>854</v>
      </c>
      <c r="F765" s="25"/>
      <c r="G765" s="28">
        <f>G766</f>
        <v>0</v>
      </c>
    </row>
    <row r="766" spans="1:7" s="179" customFormat="1" ht="24.75" hidden="1">
      <c r="A766" s="54" t="s">
        <v>689</v>
      </c>
      <c r="B766" s="78" t="s">
        <v>1261</v>
      </c>
      <c r="C766" s="25" t="s">
        <v>684</v>
      </c>
      <c r="D766" s="25" t="s">
        <v>452</v>
      </c>
      <c r="E766" s="22" t="s">
        <v>854</v>
      </c>
      <c r="F766" s="25" t="s">
        <v>303</v>
      </c>
      <c r="G766" s="28"/>
    </row>
    <row r="767" spans="1:7" s="179" customFormat="1" ht="24" hidden="1">
      <c r="A767" s="54" t="s">
        <v>855</v>
      </c>
      <c r="B767" s="78" t="s">
        <v>1261</v>
      </c>
      <c r="C767" s="25" t="s">
        <v>684</v>
      </c>
      <c r="D767" s="25" t="s">
        <v>452</v>
      </c>
      <c r="E767" s="22" t="s">
        <v>856</v>
      </c>
      <c r="F767" s="25"/>
      <c r="G767" s="28">
        <f>G768</f>
        <v>0</v>
      </c>
    </row>
    <row r="768" spans="1:7" s="179" customFormat="1" ht="15.75" hidden="1">
      <c r="A768" s="54" t="s">
        <v>689</v>
      </c>
      <c r="B768" s="78" t="s">
        <v>1261</v>
      </c>
      <c r="C768" s="25" t="s">
        <v>684</v>
      </c>
      <c r="D768" s="25" t="s">
        <v>452</v>
      </c>
      <c r="E768" s="22" t="s">
        <v>856</v>
      </c>
      <c r="F768" s="25" t="s">
        <v>303</v>
      </c>
      <c r="G768" s="28"/>
    </row>
    <row r="769" spans="1:7" s="179" customFormat="1" ht="24.75" hidden="1">
      <c r="A769" s="106" t="s">
        <v>107</v>
      </c>
      <c r="B769" s="78" t="s">
        <v>1261</v>
      </c>
      <c r="C769" s="36" t="s">
        <v>684</v>
      </c>
      <c r="D769" s="25" t="s">
        <v>452</v>
      </c>
      <c r="E769" s="25" t="s">
        <v>108</v>
      </c>
      <c r="F769" s="25" t="s">
        <v>243</v>
      </c>
      <c r="G769" s="28">
        <f>G770</f>
        <v>0</v>
      </c>
    </row>
    <row r="770" spans="1:7" s="179" customFormat="1" ht="24.75" hidden="1">
      <c r="A770" s="106" t="s">
        <v>193</v>
      </c>
      <c r="B770" s="78" t="s">
        <v>1261</v>
      </c>
      <c r="C770" s="36" t="s">
        <v>684</v>
      </c>
      <c r="D770" s="25" t="s">
        <v>452</v>
      </c>
      <c r="E770" s="25" t="s">
        <v>108</v>
      </c>
      <c r="F770" s="25" t="s">
        <v>989</v>
      </c>
      <c r="G770" s="28"/>
    </row>
    <row r="771" spans="1:7" s="179" customFormat="1" ht="24.75" hidden="1">
      <c r="A771" s="56" t="s">
        <v>1209</v>
      </c>
      <c r="B771" s="78" t="s">
        <v>1261</v>
      </c>
      <c r="C771" s="36" t="s">
        <v>684</v>
      </c>
      <c r="D771" s="25" t="s">
        <v>452</v>
      </c>
      <c r="E771" s="25" t="s">
        <v>763</v>
      </c>
      <c r="F771" s="25"/>
      <c r="G771" s="28">
        <f>G772+G774</f>
        <v>0</v>
      </c>
    </row>
    <row r="772" spans="1:7" s="179" customFormat="1" ht="24.75" hidden="1">
      <c r="A772" s="39" t="s">
        <v>942</v>
      </c>
      <c r="B772" s="78" t="s">
        <v>1261</v>
      </c>
      <c r="C772" s="36" t="s">
        <v>684</v>
      </c>
      <c r="D772" s="25" t="s">
        <v>452</v>
      </c>
      <c r="E772" s="25" t="s">
        <v>991</v>
      </c>
      <c r="F772" s="25" t="s">
        <v>243</v>
      </c>
      <c r="G772" s="28">
        <f>G773</f>
        <v>0</v>
      </c>
    </row>
    <row r="773" spans="1:7" s="179" customFormat="1" ht="24.75" hidden="1">
      <c r="A773" s="39" t="s">
        <v>1056</v>
      </c>
      <c r="B773" s="78" t="s">
        <v>1261</v>
      </c>
      <c r="C773" s="36" t="s">
        <v>684</v>
      </c>
      <c r="D773" s="25" t="s">
        <v>452</v>
      </c>
      <c r="E773" s="25" t="s">
        <v>991</v>
      </c>
      <c r="F773" s="25" t="s">
        <v>1057</v>
      </c>
      <c r="G773" s="28"/>
    </row>
    <row r="774" spans="1:7" s="179" customFormat="1" ht="24.75" hidden="1">
      <c r="A774" s="39" t="s">
        <v>176</v>
      </c>
      <c r="B774" s="78" t="s">
        <v>1261</v>
      </c>
      <c r="C774" s="36" t="s">
        <v>684</v>
      </c>
      <c r="D774" s="25" t="s">
        <v>452</v>
      </c>
      <c r="E774" s="25" t="s">
        <v>556</v>
      </c>
      <c r="F774" s="25" t="s">
        <v>243</v>
      </c>
      <c r="G774" s="28">
        <f>G775</f>
        <v>0</v>
      </c>
    </row>
    <row r="775" spans="1:7" s="179" customFormat="1" ht="24.75" hidden="1">
      <c r="A775" s="39" t="s">
        <v>689</v>
      </c>
      <c r="B775" s="78" t="s">
        <v>1261</v>
      </c>
      <c r="C775" s="36" t="s">
        <v>684</v>
      </c>
      <c r="D775" s="25" t="s">
        <v>452</v>
      </c>
      <c r="E775" s="25" t="s">
        <v>556</v>
      </c>
      <c r="F775" s="25" t="s">
        <v>303</v>
      </c>
      <c r="G775" s="28"/>
    </row>
    <row r="776" spans="1:7" s="179" customFormat="1" ht="15.75" hidden="1">
      <c r="A776" s="47" t="s">
        <v>479</v>
      </c>
      <c r="B776" s="78" t="s">
        <v>1261</v>
      </c>
      <c r="C776" s="36" t="s">
        <v>684</v>
      </c>
      <c r="D776" s="25" t="s">
        <v>455</v>
      </c>
      <c r="E776" s="25"/>
      <c r="F776" s="25"/>
      <c r="G776" s="28">
        <f>G777</f>
        <v>0</v>
      </c>
    </row>
    <row r="777" spans="1:7" s="179" customFormat="1" ht="24.75" hidden="1">
      <c r="A777" s="49" t="s">
        <v>229</v>
      </c>
      <c r="B777" s="78" t="s">
        <v>1261</v>
      </c>
      <c r="C777" s="36" t="s">
        <v>684</v>
      </c>
      <c r="D777" s="25" t="s">
        <v>455</v>
      </c>
      <c r="E777" s="25" t="s">
        <v>230</v>
      </c>
      <c r="F777" s="25"/>
      <c r="G777" s="28">
        <f>G778</f>
        <v>0</v>
      </c>
    </row>
    <row r="778" spans="1:7" s="179" customFormat="1" ht="48" hidden="1">
      <c r="A778" s="26" t="s">
        <v>1372</v>
      </c>
      <c r="B778" s="78" t="s">
        <v>1261</v>
      </c>
      <c r="C778" s="36" t="s">
        <v>684</v>
      </c>
      <c r="D778" s="25" t="s">
        <v>455</v>
      </c>
      <c r="E778" s="25" t="s">
        <v>996</v>
      </c>
      <c r="F778" s="25" t="s">
        <v>243</v>
      </c>
      <c r="G778" s="28">
        <f>G779</f>
        <v>0</v>
      </c>
    </row>
    <row r="779" spans="1:7" s="179" customFormat="1" ht="24.75" hidden="1">
      <c r="A779" s="26" t="s">
        <v>997</v>
      </c>
      <c r="B779" s="78" t="s">
        <v>1261</v>
      </c>
      <c r="C779" s="36" t="s">
        <v>684</v>
      </c>
      <c r="D779" s="25" t="s">
        <v>455</v>
      </c>
      <c r="E779" s="25" t="s">
        <v>996</v>
      </c>
      <c r="F779" s="25" t="s">
        <v>588</v>
      </c>
      <c r="G779" s="28"/>
    </row>
    <row r="780" spans="1:7" s="179" customFormat="1" ht="15.75" hidden="1">
      <c r="A780" s="81" t="s">
        <v>454</v>
      </c>
      <c r="B780" s="78" t="s">
        <v>1261</v>
      </c>
      <c r="C780" s="36" t="s">
        <v>448</v>
      </c>
      <c r="D780" s="25"/>
      <c r="E780" s="25"/>
      <c r="F780" s="25"/>
      <c r="G780" s="28">
        <f>G781</f>
        <v>0</v>
      </c>
    </row>
    <row r="781" spans="1:7" s="179" customFormat="1" ht="15.75" hidden="1">
      <c r="A781" s="5" t="s">
        <v>559</v>
      </c>
      <c r="B781" s="78" t="s">
        <v>1261</v>
      </c>
      <c r="C781" s="36" t="s">
        <v>448</v>
      </c>
      <c r="D781" s="25" t="s">
        <v>453</v>
      </c>
      <c r="E781" s="25"/>
      <c r="F781" s="25"/>
      <c r="G781" s="28">
        <f>G782</f>
        <v>0</v>
      </c>
    </row>
    <row r="782" spans="1:7" s="179" customFormat="1" ht="24.75" hidden="1">
      <c r="A782" s="48" t="s">
        <v>559</v>
      </c>
      <c r="B782" s="78" t="s">
        <v>1261</v>
      </c>
      <c r="C782" s="36" t="s">
        <v>448</v>
      </c>
      <c r="D782" s="25" t="s">
        <v>453</v>
      </c>
      <c r="E782" s="25" t="s">
        <v>558</v>
      </c>
      <c r="F782" s="25"/>
      <c r="G782" s="28">
        <f>G783+G785+G787+G789</f>
        <v>0</v>
      </c>
    </row>
    <row r="783" spans="1:7" s="179" customFormat="1" ht="36" hidden="1">
      <c r="A783" s="48" t="s">
        <v>1005</v>
      </c>
      <c r="B783" s="78" t="s">
        <v>1261</v>
      </c>
      <c r="C783" s="36" t="s">
        <v>448</v>
      </c>
      <c r="D783" s="25" t="s">
        <v>453</v>
      </c>
      <c r="E783" s="25" t="s">
        <v>557</v>
      </c>
      <c r="F783" s="25" t="s">
        <v>243</v>
      </c>
      <c r="G783" s="28">
        <f>G784</f>
        <v>0</v>
      </c>
    </row>
    <row r="784" spans="1:7" s="179" customFormat="1" ht="24.75" hidden="1">
      <c r="A784" s="39" t="s">
        <v>689</v>
      </c>
      <c r="B784" s="78" t="s">
        <v>1261</v>
      </c>
      <c r="C784" s="36" t="s">
        <v>448</v>
      </c>
      <c r="D784" s="25" t="s">
        <v>453</v>
      </c>
      <c r="E784" s="25" t="s">
        <v>557</v>
      </c>
      <c r="F784" s="25" t="s">
        <v>303</v>
      </c>
      <c r="G784" s="28"/>
    </row>
    <row r="785" spans="1:7" s="179" customFormat="1" ht="24.75" hidden="1">
      <c r="A785" s="54" t="s">
        <v>490</v>
      </c>
      <c r="B785" s="78" t="s">
        <v>1261</v>
      </c>
      <c r="C785" s="36" t="s">
        <v>448</v>
      </c>
      <c r="D785" s="25" t="s">
        <v>453</v>
      </c>
      <c r="E785" s="25" t="s">
        <v>1414</v>
      </c>
      <c r="F785" s="25" t="s">
        <v>243</v>
      </c>
      <c r="G785" s="28">
        <f>G786</f>
        <v>0</v>
      </c>
    </row>
    <row r="786" spans="1:7" s="179" customFormat="1" ht="24.75" hidden="1">
      <c r="A786" s="26" t="s">
        <v>689</v>
      </c>
      <c r="B786" s="78" t="s">
        <v>1261</v>
      </c>
      <c r="C786" s="36" t="s">
        <v>448</v>
      </c>
      <c r="D786" s="25" t="s">
        <v>453</v>
      </c>
      <c r="E786" s="25" t="s">
        <v>1414</v>
      </c>
      <c r="F786" s="25" t="s">
        <v>303</v>
      </c>
      <c r="G786" s="28"/>
    </row>
    <row r="787" spans="1:7" s="179" customFormat="1" ht="24.75" hidden="1">
      <c r="A787" s="26" t="s">
        <v>1474</v>
      </c>
      <c r="B787" s="78" t="s">
        <v>1261</v>
      </c>
      <c r="C787" s="36" t="s">
        <v>448</v>
      </c>
      <c r="D787" s="25" t="s">
        <v>453</v>
      </c>
      <c r="E787" s="25" t="s">
        <v>1475</v>
      </c>
      <c r="F787" s="25" t="s">
        <v>243</v>
      </c>
      <c r="G787" s="28">
        <f>G788</f>
        <v>0</v>
      </c>
    </row>
    <row r="788" spans="1:7" s="179" customFormat="1" ht="24.75" hidden="1">
      <c r="A788" s="26" t="s">
        <v>689</v>
      </c>
      <c r="B788" s="78" t="s">
        <v>1261</v>
      </c>
      <c r="C788" s="36" t="s">
        <v>448</v>
      </c>
      <c r="D788" s="25" t="s">
        <v>453</v>
      </c>
      <c r="E788" s="25" t="s">
        <v>1475</v>
      </c>
      <c r="F788" s="25" t="s">
        <v>303</v>
      </c>
      <c r="G788" s="28"/>
    </row>
    <row r="789" spans="1:7" s="179" customFormat="1" ht="24.75" hidden="1">
      <c r="A789" s="56" t="s">
        <v>1209</v>
      </c>
      <c r="B789" s="78" t="s">
        <v>1261</v>
      </c>
      <c r="C789" s="36" t="s">
        <v>448</v>
      </c>
      <c r="D789" s="25" t="s">
        <v>453</v>
      </c>
      <c r="E789" s="25" t="s">
        <v>763</v>
      </c>
      <c r="F789" s="25"/>
      <c r="G789" s="28">
        <f>G790</f>
        <v>0</v>
      </c>
    </row>
    <row r="790" spans="1:7" s="179" customFormat="1" ht="24.75" hidden="1">
      <c r="A790" s="39" t="s">
        <v>942</v>
      </c>
      <c r="B790" s="78" t="s">
        <v>1261</v>
      </c>
      <c r="C790" s="36" t="s">
        <v>448</v>
      </c>
      <c r="D790" s="25" t="s">
        <v>453</v>
      </c>
      <c r="E790" s="25" t="s">
        <v>991</v>
      </c>
      <c r="F790" s="25"/>
      <c r="G790" s="28">
        <f>G791</f>
        <v>0</v>
      </c>
    </row>
    <row r="791" spans="1:7" s="179" customFormat="1" ht="24.75" hidden="1">
      <c r="A791" s="39" t="s">
        <v>689</v>
      </c>
      <c r="B791" s="78" t="s">
        <v>1261</v>
      </c>
      <c r="C791" s="36" t="s">
        <v>448</v>
      </c>
      <c r="D791" s="25" t="s">
        <v>453</v>
      </c>
      <c r="E791" s="25" t="s">
        <v>991</v>
      </c>
      <c r="F791" s="25" t="s">
        <v>303</v>
      </c>
      <c r="G791" s="28"/>
    </row>
    <row r="792" spans="1:7" ht="15.75">
      <c r="A792" s="180" t="s">
        <v>1348</v>
      </c>
      <c r="B792" s="16"/>
      <c r="C792" s="181"/>
      <c r="D792" s="181"/>
      <c r="E792" s="181"/>
      <c r="F792" s="181"/>
      <c r="G792" s="182"/>
    </row>
    <row r="793" spans="1:8" ht="15">
      <c r="A793" s="81" t="s">
        <v>1349</v>
      </c>
      <c r="B793" s="183"/>
      <c r="C793" s="25"/>
      <c r="D793" s="25"/>
      <c r="E793" s="25"/>
      <c r="F793" s="25"/>
      <c r="G793" s="28"/>
      <c r="H793" s="143"/>
    </row>
    <row r="794" spans="1:7" ht="15">
      <c r="A794" s="184"/>
      <c r="B794" s="195"/>
      <c r="C794" s="185"/>
      <c r="D794" s="185"/>
      <c r="E794" s="185"/>
      <c r="F794" s="185"/>
      <c r="G794" s="186"/>
    </row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117</v>
      </c>
      <c r="D2" s="358"/>
      <c r="E2" s="358"/>
      <c r="F2" s="9"/>
      <c r="G2" s="10"/>
    </row>
    <row r="3" spans="3:7" ht="15">
      <c r="C3" s="357" t="s">
        <v>1214</v>
      </c>
      <c r="D3" s="358"/>
      <c r="E3" s="358"/>
      <c r="F3" s="9"/>
      <c r="G3" s="10"/>
    </row>
    <row r="4" spans="3:7" ht="15">
      <c r="C4" s="131" t="s">
        <v>1215</v>
      </c>
      <c r="D4" s="487" t="s">
        <v>112</v>
      </c>
      <c r="E4" s="488"/>
      <c r="F4" s="9"/>
      <c r="G4" s="10"/>
    </row>
    <row r="5" ht="12.75"/>
    <row r="6" spans="1:5" ht="15">
      <c r="A6" s="359"/>
      <c r="B6" s="359"/>
      <c r="C6" s="359"/>
      <c r="D6" s="4" t="s">
        <v>779</v>
      </c>
      <c r="E6" s="209"/>
    </row>
    <row r="7" spans="1:4" ht="15">
      <c r="A7" s="359"/>
      <c r="B7" s="359"/>
      <c r="C7" s="359"/>
      <c r="D7" s="4" t="s">
        <v>1461</v>
      </c>
    </row>
    <row r="8" spans="1:5" ht="15">
      <c r="A8" s="359"/>
      <c r="B8" s="359"/>
      <c r="C8" s="359"/>
      <c r="D8" s="360" t="s">
        <v>780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57" t="s">
        <v>781</v>
      </c>
      <c r="B10" s="457"/>
      <c r="C10" s="457"/>
      <c r="D10" s="457"/>
      <c r="E10" s="457"/>
    </row>
    <row r="11" spans="1:5" ht="12.75">
      <c r="A11" s="494" t="s">
        <v>782</v>
      </c>
      <c r="B11" s="494"/>
      <c r="C11" s="494"/>
      <c r="D11" s="494"/>
      <c r="E11" s="494"/>
    </row>
    <row r="12" spans="1:5" ht="15">
      <c r="A12" s="359"/>
      <c r="B12" s="359"/>
      <c r="C12" s="359"/>
      <c r="D12" s="359"/>
      <c r="E12" s="359"/>
    </row>
    <row r="13" spans="1:5" ht="37.5" customHeight="1">
      <c r="A13" s="491" t="s">
        <v>783</v>
      </c>
      <c r="B13" s="491"/>
      <c r="C13" s="491"/>
      <c r="D13" s="491"/>
      <c r="E13" s="491"/>
    </row>
    <row r="14" spans="1:5" ht="36" customHeight="1">
      <c r="A14" s="362" t="s">
        <v>784</v>
      </c>
      <c r="B14" s="363" t="s">
        <v>785</v>
      </c>
      <c r="C14" s="495" t="s">
        <v>786</v>
      </c>
      <c r="D14" s="495"/>
      <c r="E14" s="495"/>
    </row>
    <row r="15" spans="1:5" ht="15" customHeight="1">
      <c r="A15" s="364" t="s">
        <v>787</v>
      </c>
      <c r="B15" s="365" t="s">
        <v>788</v>
      </c>
      <c r="C15" s="492">
        <v>0</v>
      </c>
      <c r="D15" s="492"/>
      <c r="E15" s="492"/>
    </row>
    <row r="16" spans="1:5" ht="25.5">
      <c r="A16" s="366" t="s">
        <v>789</v>
      </c>
      <c r="B16" s="365" t="s">
        <v>790</v>
      </c>
      <c r="C16" s="493">
        <v>0</v>
      </c>
      <c r="D16" s="493"/>
      <c r="E16" s="493"/>
    </row>
    <row r="17" spans="1:5" ht="25.5">
      <c r="A17" s="366" t="s">
        <v>791</v>
      </c>
      <c r="B17" s="365" t="s">
        <v>792</v>
      </c>
      <c r="C17" s="493">
        <v>230000</v>
      </c>
      <c r="D17" s="493"/>
      <c r="E17" s="493"/>
    </row>
    <row r="18" spans="1:5" ht="24" customHeight="1">
      <c r="A18" s="367"/>
      <c r="B18" s="368" t="s">
        <v>793</v>
      </c>
      <c r="C18" s="490">
        <f>C16+C17</f>
        <v>230000</v>
      </c>
      <c r="D18" s="490"/>
      <c r="E18" s="490"/>
    </row>
    <row r="19" spans="1:5" ht="49.5" customHeight="1">
      <c r="A19" s="497" t="s">
        <v>794</v>
      </c>
      <c r="B19" s="497"/>
      <c r="C19" s="497"/>
      <c r="D19" s="497"/>
      <c r="E19" s="497"/>
    </row>
    <row r="20" spans="1:5" ht="36" customHeight="1">
      <c r="A20" s="362" t="s">
        <v>784</v>
      </c>
      <c r="B20" s="363" t="s">
        <v>785</v>
      </c>
      <c r="C20" s="495" t="s">
        <v>795</v>
      </c>
      <c r="D20" s="495"/>
      <c r="E20" s="495"/>
    </row>
    <row r="21" spans="1:5" ht="18.75" customHeight="1">
      <c r="A21" s="369" t="s">
        <v>787</v>
      </c>
      <c r="B21" s="369" t="s">
        <v>788</v>
      </c>
      <c r="C21" s="498">
        <v>0</v>
      </c>
      <c r="D21" s="498"/>
      <c r="E21" s="498"/>
    </row>
    <row r="22" spans="1:5" ht="25.5">
      <c r="A22" s="369" t="s">
        <v>789</v>
      </c>
      <c r="B22" s="369" t="s">
        <v>790</v>
      </c>
      <c r="C22" s="498">
        <v>0</v>
      </c>
      <c r="D22" s="498"/>
      <c r="E22" s="498"/>
    </row>
    <row r="23" spans="1:5" ht="25.5">
      <c r="A23" s="369" t="s">
        <v>791</v>
      </c>
      <c r="B23" s="369" t="s">
        <v>792</v>
      </c>
      <c r="C23" s="489">
        <v>60000</v>
      </c>
      <c r="D23" s="489"/>
      <c r="E23" s="489"/>
    </row>
    <row r="24" spans="1:5" ht="12.75">
      <c r="A24" s="367"/>
      <c r="B24" s="370" t="s">
        <v>796</v>
      </c>
      <c r="C24" s="490">
        <f>SUM(C22:E23)</f>
        <v>60000</v>
      </c>
      <c r="D24" s="490"/>
      <c r="E24" s="490"/>
    </row>
    <row r="25" spans="1:5" ht="12.75">
      <c r="A25" s="3"/>
      <c r="B25" s="3"/>
      <c r="C25" s="371"/>
      <c r="D25" s="7"/>
      <c r="E25" s="3"/>
    </row>
    <row r="26" spans="1:5" ht="21" customHeight="1">
      <c r="A26" s="491"/>
      <c r="B26" s="491"/>
      <c r="C26" s="491"/>
      <c r="D26" s="491"/>
      <c r="E26" s="491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496"/>
      <c r="C30" s="496"/>
      <c r="D30" s="496"/>
      <c r="E30" s="496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C1">
      <selection activeCell="F4" sqref="F4"/>
    </sheetView>
  </sheetViews>
  <sheetFormatPr defaultColWidth="9.00390625" defaultRowHeight="12.75"/>
  <cols>
    <col min="1" max="1" width="76.00390625" style="0" customWidth="1"/>
    <col min="2" max="2" width="37.375" style="0" customWidth="1"/>
    <col min="3" max="4" width="16.25390625" style="0" customWidth="1"/>
    <col min="5" max="5" width="12.25390625" style="0" customWidth="1"/>
    <col min="6" max="6" width="15.125" style="0" customWidth="1"/>
    <col min="7" max="7" width="18.875" style="0" customWidth="1"/>
  </cols>
  <sheetData>
    <row r="2" spans="3:7" ht="19.5" customHeight="1">
      <c r="C2" s="11"/>
      <c r="D2" s="207"/>
      <c r="F2" s="11" t="s">
        <v>118</v>
      </c>
      <c r="G2" s="207"/>
    </row>
    <row r="3" spans="3:7" ht="17.25" customHeight="1">
      <c r="C3" s="11"/>
      <c r="D3" s="207"/>
      <c r="F3" s="11" t="s">
        <v>1461</v>
      </c>
      <c r="G3" s="207"/>
    </row>
    <row r="4" spans="3:7" ht="15.75" customHeight="1">
      <c r="C4" s="1"/>
      <c r="D4" s="207"/>
      <c r="F4" s="1" t="s">
        <v>111</v>
      </c>
      <c r="G4" s="207"/>
    </row>
    <row r="6" spans="3:7" ht="12.75">
      <c r="C6" s="379"/>
      <c r="D6" s="187"/>
      <c r="F6" s="380" t="s">
        <v>649</v>
      </c>
      <c r="G6" s="381"/>
    </row>
    <row r="7" spans="6:7" ht="12.75">
      <c r="F7" s="382" t="s">
        <v>650</v>
      </c>
      <c r="G7" s="382"/>
    </row>
    <row r="8" spans="3:8" ht="12.75">
      <c r="C8" s="383"/>
      <c r="D8" s="383"/>
      <c r="E8" s="383"/>
      <c r="F8" s="188" t="s">
        <v>651</v>
      </c>
      <c r="G8" s="188"/>
      <c r="H8" s="383"/>
    </row>
    <row r="9" spans="1:9" ht="34.5" customHeight="1" thickBot="1">
      <c r="A9" s="501" t="s">
        <v>652</v>
      </c>
      <c r="B9" s="501"/>
      <c r="C9" s="501"/>
      <c r="D9" s="501"/>
      <c r="E9" s="501"/>
      <c r="F9" s="501"/>
      <c r="H9" s="130"/>
      <c r="I9" s="130"/>
    </row>
    <row r="10" spans="1:7" ht="51.75" thickBot="1">
      <c r="A10" s="384" t="s">
        <v>653</v>
      </c>
      <c r="B10" s="385" t="s">
        <v>654</v>
      </c>
      <c r="C10" s="502" t="s">
        <v>655</v>
      </c>
      <c r="D10" s="502"/>
      <c r="E10" s="385" t="s">
        <v>656</v>
      </c>
      <c r="F10" s="385" t="s">
        <v>657</v>
      </c>
      <c r="G10" s="386" t="s">
        <v>658</v>
      </c>
    </row>
    <row r="11" spans="1:7" ht="51">
      <c r="A11" s="387"/>
      <c r="B11" s="387"/>
      <c r="C11" s="388" t="s">
        <v>659</v>
      </c>
      <c r="D11" s="388" t="s">
        <v>660</v>
      </c>
      <c r="E11" s="387"/>
      <c r="F11" s="387"/>
      <c r="G11" s="389"/>
    </row>
    <row r="12" spans="1:7" ht="12.75">
      <c r="A12" s="390" t="s">
        <v>661</v>
      </c>
      <c r="B12" s="391"/>
      <c r="C12" s="392">
        <f>C13+C14+C15+C18+C17+C16</f>
        <v>389000</v>
      </c>
      <c r="D12" s="392">
        <f>D13+D14+D15+D18+D17+D16</f>
        <v>17200</v>
      </c>
      <c r="E12" s="391"/>
      <c r="F12" s="391"/>
      <c r="G12" s="391"/>
    </row>
    <row r="13" spans="1:7" ht="12.75">
      <c r="A13" s="393"/>
      <c r="B13" s="391" t="s">
        <v>662</v>
      </c>
      <c r="C13" s="394">
        <v>180000</v>
      </c>
      <c r="D13" s="394">
        <v>6000</v>
      </c>
      <c r="E13" s="391">
        <v>2012</v>
      </c>
      <c r="F13" s="391" t="s">
        <v>663</v>
      </c>
      <c r="G13" s="391" t="s">
        <v>663</v>
      </c>
    </row>
    <row r="14" spans="1:7" ht="12.75">
      <c r="A14" s="393"/>
      <c r="B14" s="391" t="s">
        <v>664</v>
      </c>
      <c r="C14" s="394">
        <v>204000</v>
      </c>
      <c r="D14" s="394">
        <v>10200</v>
      </c>
      <c r="E14" s="391">
        <v>2012</v>
      </c>
      <c r="F14" s="391" t="s">
        <v>663</v>
      </c>
      <c r="G14" s="391" t="s">
        <v>663</v>
      </c>
    </row>
    <row r="15" spans="1:7" ht="12.75">
      <c r="A15" s="393"/>
      <c r="B15" s="391" t="s">
        <v>665</v>
      </c>
      <c r="C15" s="394">
        <v>5000</v>
      </c>
      <c r="D15" s="394">
        <v>1000</v>
      </c>
      <c r="E15" s="391">
        <v>2012</v>
      </c>
      <c r="F15" s="391" t="s">
        <v>663</v>
      </c>
      <c r="G15" s="391" t="s">
        <v>663</v>
      </c>
    </row>
    <row r="16" spans="1:7" ht="12.75" hidden="1">
      <c r="A16" s="393"/>
      <c r="B16" s="391" t="s">
        <v>666</v>
      </c>
      <c r="C16" s="394">
        <v>0</v>
      </c>
      <c r="D16" s="394">
        <v>0</v>
      </c>
      <c r="E16" s="391">
        <v>0</v>
      </c>
      <c r="F16" s="391">
        <v>0</v>
      </c>
      <c r="G16" s="391">
        <v>0</v>
      </c>
    </row>
    <row r="17" spans="1:7" ht="12.75" hidden="1">
      <c r="A17" s="393"/>
      <c r="B17" s="391" t="s">
        <v>667</v>
      </c>
      <c r="C17" s="394">
        <v>0</v>
      </c>
      <c r="D17" s="394">
        <v>0</v>
      </c>
      <c r="E17" s="391">
        <v>2011</v>
      </c>
      <c r="F17" s="391" t="s">
        <v>668</v>
      </c>
      <c r="G17" s="391" t="s">
        <v>669</v>
      </c>
    </row>
    <row r="18" spans="1:7" ht="18" customHeight="1" hidden="1">
      <c r="A18" s="262"/>
      <c r="B18" s="395" t="s">
        <v>670</v>
      </c>
      <c r="C18" s="394">
        <v>0</v>
      </c>
      <c r="D18" s="394">
        <v>0</v>
      </c>
      <c r="E18" s="391">
        <v>2011</v>
      </c>
      <c r="F18" s="391" t="s">
        <v>668</v>
      </c>
      <c r="G18" s="391" t="s">
        <v>669</v>
      </c>
    </row>
    <row r="19" spans="1:7" ht="12.75">
      <c r="A19" s="390" t="s">
        <v>671</v>
      </c>
      <c r="B19" s="391"/>
      <c r="C19" s="392">
        <f>C20+C21</f>
        <v>45000</v>
      </c>
      <c r="D19" s="392">
        <f>D20+D21</f>
        <v>8250</v>
      </c>
      <c r="E19" s="391"/>
      <c r="F19" s="391"/>
      <c r="G19" s="391"/>
    </row>
    <row r="20" spans="1:7" ht="12.75">
      <c r="A20" s="503"/>
      <c r="B20" s="391" t="s">
        <v>662</v>
      </c>
      <c r="C20" s="394">
        <v>45000</v>
      </c>
      <c r="D20" s="394">
        <v>8250</v>
      </c>
      <c r="E20" s="391">
        <v>2012</v>
      </c>
      <c r="F20" s="391" t="s">
        <v>663</v>
      </c>
      <c r="G20" s="391" t="s">
        <v>663</v>
      </c>
    </row>
    <row r="21" spans="1:7" ht="18" customHeight="1" hidden="1">
      <c r="A21" s="503"/>
      <c r="B21" s="391" t="s">
        <v>666</v>
      </c>
      <c r="C21" s="394">
        <v>0</v>
      </c>
      <c r="D21" s="394">
        <v>0</v>
      </c>
      <c r="E21" s="391">
        <v>2011</v>
      </c>
      <c r="F21" s="391" t="s">
        <v>663</v>
      </c>
      <c r="G21" s="391" t="s">
        <v>663</v>
      </c>
    </row>
    <row r="22" spans="1:7" ht="12.75" customHeight="1" hidden="1">
      <c r="A22" s="396" t="s">
        <v>672</v>
      </c>
      <c r="B22" s="391"/>
      <c r="C22" s="392">
        <f>C23</f>
        <v>0</v>
      </c>
      <c r="D22" s="392">
        <f>D23</f>
        <v>0</v>
      </c>
      <c r="E22" s="391"/>
      <c r="F22" s="391"/>
      <c r="G22" s="391"/>
    </row>
    <row r="23" spans="1:7" ht="55.5" customHeight="1" hidden="1">
      <c r="A23" s="262"/>
      <c r="B23" s="391" t="s">
        <v>673</v>
      </c>
      <c r="C23" s="394">
        <v>0</v>
      </c>
      <c r="D23" s="394">
        <v>0</v>
      </c>
      <c r="E23" s="391">
        <v>2010</v>
      </c>
      <c r="F23" s="391" t="s">
        <v>663</v>
      </c>
      <c r="G23" s="391" t="s">
        <v>663</v>
      </c>
    </row>
    <row r="24" spans="1:7" ht="48" customHeight="1">
      <c r="A24" s="396" t="s">
        <v>1107</v>
      </c>
      <c r="B24" s="391"/>
      <c r="C24" s="392">
        <f>C25+C27+C26</f>
        <v>258000</v>
      </c>
      <c r="D24" s="392">
        <f>D25+D27+D26</f>
        <v>51600</v>
      </c>
      <c r="E24" s="391"/>
      <c r="F24" s="391"/>
      <c r="G24" s="391"/>
    </row>
    <row r="25" spans="1:7" ht="12.75">
      <c r="A25" s="503"/>
      <c r="B25" s="391" t="s">
        <v>662</v>
      </c>
      <c r="C25" s="394">
        <v>30000</v>
      </c>
      <c r="D25" s="394">
        <v>6000</v>
      </c>
      <c r="E25" s="391">
        <v>2012</v>
      </c>
      <c r="F25" s="391" t="s">
        <v>663</v>
      </c>
      <c r="G25" s="391" t="s">
        <v>663</v>
      </c>
    </row>
    <row r="26" spans="1:7" ht="12.75">
      <c r="A26" s="503"/>
      <c r="B26" s="391" t="s">
        <v>666</v>
      </c>
      <c r="C26" s="394">
        <v>120000</v>
      </c>
      <c r="D26" s="394">
        <v>24000</v>
      </c>
      <c r="E26" s="391">
        <v>2012</v>
      </c>
      <c r="F26" s="391" t="s">
        <v>663</v>
      </c>
      <c r="G26" s="391" t="s">
        <v>663</v>
      </c>
    </row>
    <row r="27" spans="1:7" ht="12.75">
      <c r="A27" s="503"/>
      <c r="B27" s="391" t="s">
        <v>664</v>
      </c>
      <c r="C27" s="394">
        <v>108000</v>
      </c>
      <c r="D27" s="394">
        <v>21600</v>
      </c>
      <c r="E27" s="391">
        <v>2012</v>
      </c>
      <c r="F27" s="391" t="s">
        <v>663</v>
      </c>
      <c r="G27" s="391" t="s">
        <v>663</v>
      </c>
    </row>
    <row r="28" spans="1:7" ht="21" customHeight="1">
      <c r="A28" s="396" t="s">
        <v>1108</v>
      </c>
      <c r="B28" s="391"/>
      <c r="C28" s="392">
        <f>C29</f>
        <v>10000</v>
      </c>
      <c r="D28" s="392">
        <f>D29</f>
        <v>0</v>
      </c>
      <c r="E28" s="391"/>
      <c r="F28" s="391"/>
      <c r="G28" s="391"/>
    </row>
    <row r="29" spans="1:7" ht="17.25" customHeight="1">
      <c r="A29" s="262"/>
      <c r="B29" s="391" t="s">
        <v>664</v>
      </c>
      <c r="C29" s="394">
        <v>10000</v>
      </c>
      <c r="D29" s="394">
        <v>0</v>
      </c>
      <c r="E29" s="404">
        <v>2014</v>
      </c>
      <c r="F29" s="391" t="s">
        <v>663</v>
      </c>
      <c r="G29" s="391" t="s">
        <v>663</v>
      </c>
    </row>
    <row r="30" spans="1:7" ht="12.75">
      <c r="A30" s="390" t="s">
        <v>1109</v>
      </c>
      <c r="B30" s="391"/>
      <c r="C30" s="392">
        <f>C12+C19+C22+C24+C28</f>
        <v>702000</v>
      </c>
      <c r="D30" s="392">
        <f>D12+D19+D22+D24+D28</f>
        <v>77050</v>
      </c>
      <c r="E30" s="391"/>
      <c r="F30" s="391"/>
      <c r="G30" s="263"/>
    </row>
    <row r="31" spans="1:7" ht="12.75" hidden="1">
      <c r="A31" s="397"/>
      <c r="B31" s="397"/>
      <c r="C31" s="397"/>
      <c r="D31" s="397"/>
      <c r="E31" s="397"/>
      <c r="F31" s="397"/>
      <c r="G31" s="397"/>
    </row>
    <row r="32" ht="42" customHeight="1" hidden="1"/>
    <row r="33" spans="1:5" ht="12.75" hidden="1">
      <c r="A33" s="500"/>
      <c r="B33" s="500"/>
      <c r="C33" s="500"/>
      <c r="D33" s="500"/>
      <c r="E33" s="500"/>
    </row>
    <row r="34" spans="1:5" ht="12.75">
      <c r="A34" s="398"/>
      <c r="B34" s="399"/>
      <c r="C34" s="400"/>
      <c r="D34" s="401"/>
      <c r="E34" s="3"/>
    </row>
    <row r="35" spans="1:5" ht="0.75" customHeight="1">
      <c r="A35" s="3"/>
      <c r="B35" s="3"/>
      <c r="C35" s="3"/>
      <c r="D35" s="4"/>
      <c r="E35" s="3"/>
    </row>
    <row r="36" ht="12.75" hidden="1"/>
    <row r="37" spans="1:2" ht="15.75">
      <c r="A37" s="499" t="s">
        <v>1110</v>
      </c>
      <c r="B37" s="499"/>
    </row>
    <row r="38" spans="1:2" ht="15.75">
      <c r="A38" s="499" t="s">
        <v>1111</v>
      </c>
      <c r="B38" s="499"/>
    </row>
    <row r="39" spans="1:2" ht="18.75" customHeight="1">
      <c r="A39" s="499" t="s">
        <v>1112</v>
      </c>
      <c r="B39" s="499"/>
    </row>
    <row r="40" ht="13.5" thickBot="1"/>
    <row r="41" spans="1:2" ht="39.75" customHeight="1" thickBot="1">
      <c r="A41" s="384" t="s">
        <v>1113</v>
      </c>
      <c r="B41" s="386" t="s">
        <v>1114</v>
      </c>
    </row>
    <row r="42" spans="1:2" ht="25.5" hidden="1">
      <c r="A42" s="402" t="s">
        <v>1115</v>
      </c>
      <c r="B42" s="394">
        <v>0</v>
      </c>
    </row>
    <row r="43" spans="1:2" ht="12.75">
      <c r="A43" s="403" t="s">
        <v>1116</v>
      </c>
      <c r="B43" s="394">
        <v>30000</v>
      </c>
    </row>
    <row r="45" spans="1:2" ht="15.75" hidden="1">
      <c r="A45" s="499" t="s">
        <v>1117</v>
      </c>
      <c r="B45" s="499"/>
    </row>
    <row r="46" ht="12.75" hidden="1"/>
    <row r="47" ht="12.75" hidden="1">
      <c r="A47" s="380" t="s">
        <v>1118</v>
      </c>
    </row>
  </sheetData>
  <mergeCells count="9">
    <mergeCell ref="A9:F9"/>
    <mergeCell ref="C10:D10"/>
    <mergeCell ref="A20:A21"/>
    <mergeCell ref="A25:A27"/>
    <mergeCell ref="A45:B45"/>
    <mergeCell ref="A33:E33"/>
    <mergeCell ref="A37:B37"/>
    <mergeCell ref="A38:B38"/>
    <mergeCell ref="A39:B39"/>
  </mergeCells>
  <printOptions/>
  <pageMargins left="0.75" right="0.75" top="1" bottom="1" header="0.5" footer="0.5"/>
  <pageSetup firstPageNumber="37" useFirstPageNumber="1" horizontalDpi="600" verticalDpi="600" orientation="landscape" paperSize="9" scale="6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648</v>
      </c>
      <c r="E2" s="207"/>
      <c r="F2" s="9"/>
      <c r="G2" s="9"/>
      <c r="H2" s="9"/>
      <c r="I2" s="10"/>
    </row>
    <row r="3" spans="4:9" ht="15.75">
      <c r="D3" s="11" t="s">
        <v>1461</v>
      </c>
      <c r="E3" s="207"/>
      <c r="F3" s="9"/>
      <c r="G3" s="9"/>
      <c r="H3" s="9"/>
      <c r="I3" s="10"/>
    </row>
    <row r="4" spans="4:9" ht="15.75">
      <c r="D4" s="1" t="s">
        <v>115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1355</v>
      </c>
      <c r="E6" s="300"/>
    </row>
    <row r="7" spans="3:5" ht="12.75">
      <c r="C7" s="131"/>
      <c r="D7" s="188" t="s">
        <v>1403</v>
      </c>
      <c r="E7" s="300"/>
    </row>
    <row r="8" spans="3:5" ht="12.75">
      <c r="C8" s="1" t="s">
        <v>361</v>
      </c>
      <c r="D8" s="378" t="s">
        <v>1206</v>
      </c>
      <c r="E8" s="378"/>
    </row>
    <row r="9" ht="15.75">
      <c r="A9" s="190"/>
    </row>
    <row r="10" spans="1:5" ht="15.75">
      <c r="A10" s="522" t="s">
        <v>545</v>
      </c>
      <c r="B10" s="522"/>
      <c r="C10" s="522"/>
      <c r="D10" s="522"/>
      <c r="E10" s="522"/>
    </row>
    <row r="11" spans="1:5" ht="15.75">
      <c r="A11" s="523" t="s">
        <v>637</v>
      </c>
      <c r="B11" s="523"/>
      <c r="C11" s="523"/>
      <c r="D11" s="523"/>
      <c r="E11" s="523"/>
    </row>
    <row r="12" spans="1:5" ht="15.75">
      <c r="A12" s="522" t="s">
        <v>1420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722</v>
      </c>
    </row>
    <row r="15" spans="1:5" ht="39" thickBot="1">
      <c r="A15" s="264" t="s">
        <v>524</v>
      </c>
      <c r="B15" s="265" t="s">
        <v>525</v>
      </c>
      <c r="C15" s="266" t="s">
        <v>639</v>
      </c>
      <c r="D15" s="266" t="s">
        <v>1404</v>
      </c>
      <c r="E15" s="267" t="s">
        <v>546</v>
      </c>
    </row>
    <row r="16" spans="1:5" s="187" customFormat="1" ht="42" customHeight="1" hidden="1">
      <c r="A16" s="518" t="s">
        <v>439</v>
      </c>
      <c r="B16" s="270" t="s">
        <v>1442</v>
      </c>
      <c r="C16" s="274" t="s">
        <v>1308</v>
      </c>
      <c r="D16" s="520" t="s">
        <v>388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622</v>
      </c>
      <c r="B18" s="271" t="s">
        <v>561</v>
      </c>
      <c r="C18" s="275" t="s">
        <v>189</v>
      </c>
      <c r="D18" s="280" t="s">
        <v>389</v>
      </c>
      <c r="E18" s="281">
        <v>1000</v>
      </c>
      <c r="F18" s="193"/>
      <c r="G18" s="193"/>
    </row>
    <row r="19" spans="1:7" s="194" customFormat="1" ht="30" customHeight="1">
      <c r="A19" s="504" t="s">
        <v>1290</v>
      </c>
      <c r="B19" s="271"/>
      <c r="C19" s="506" t="s">
        <v>189</v>
      </c>
      <c r="D19" s="280" t="s">
        <v>1295</v>
      </c>
      <c r="E19" s="377">
        <f>125+5000-133.2-2600</f>
        <v>2391.8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1296</v>
      </c>
      <c r="E20" s="377">
        <f>2875+2600</f>
        <v>5475</v>
      </c>
      <c r="F20" s="193"/>
      <c r="G20" s="193"/>
    </row>
    <row r="21" spans="1:5" ht="51" hidden="1">
      <c r="A21" s="271" t="s">
        <v>638</v>
      </c>
      <c r="B21" s="271" t="s">
        <v>976</v>
      </c>
      <c r="C21" s="275" t="s">
        <v>1195</v>
      </c>
      <c r="D21" s="282" t="s">
        <v>1336</v>
      </c>
      <c r="E21" s="281"/>
    </row>
    <row r="22" spans="1:5" ht="22.5" customHeight="1" hidden="1">
      <c r="A22" s="514" t="s">
        <v>122</v>
      </c>
      <c r="B22" s="271" t="s">
        <v>1443</v>
      </c>
      <c r="C22" s="516" t="s">
        <v>1308</v>
      </c>
      <c r="D22" s="282" t="s">
        <v>290</v>
      </c>
      <c r="E22" s="281"/>
    </row>
    <row r="23" spans="1:5" ht="22.5" customHeight="1" hidden="1">
      <c r="A23" s="514"/>
      <c r="B23" s="271"/>
      <c r="C23" s="516"/>
      <c r="D23" s="282" t="s">
        <v>1309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483</v>
      </c>
      <c r="C25" s="517"/>
      <c r="D25" s="512" t="s">
        <v>1089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909</v>
      </c>
      <c r="E27" s="281"/>
    </row>
    <row r="28" spans="1:5" ht="22.5" customHeight="1" hidden="1">
      <c r="A28" s="515"/>
      <c r="B28" s="271"/>
      <c r="C28" s="517"/>
      <c r="D28" s="282" t="s">
        <v>1088</v>
      </c>
      <c r="E28" s="281"/>
    </row>
    <row r="29" spans="1:5" s="194" customFormat="1" ht="51" hidden="1">
      <c r="A29" s="271" t="s">
        <v>1310</v>
      </c>
      <c r="B29" s="272" t="s">
        <v>1444</v>
      </c>
      <c r="C29" s="275" t="s">
        <v>1445</v>
      </c>
      <c r="D29" s="268" t="s">
        <v>1090</v>
      </c>
      <c r="E29" s="281"/>
    </row>
    <row r="30" spans="1:5" s="194" customFormat="1" ht="51" hidden="1">
      <c r="A30" s="346" t="s">
        <v>1012</v>
      </c>
      <c r="B30" s="272"/>
      <c r="C30" s="275" t="s">
        <v>1308</v>
      </c>
      <c r="D30" s="268" t="s">
        <v>910</v>
      </c>
      <c r="E30" s="283"/>
    </row>
    <row r="31" spans="1:5" ht="57" customHeight="1">
      <c r="A31" s="284" t="s">
        <v>1291</v>
      </c>
      <c r="B31" s="271" t="s">
        <v>1235</v>
      </c>
      <c r="C31" s="276" t="s">
        <v>1308</v>
      </c>
      <c r="D31" s="268" t="s">
        <v>390</v>
      </c>
      <c r="E31" s="281">
        <v>3653</v>
      </c>
    </row>
    <row r="32" spans="1:5" ht="43.5" customHeight="1">
      <c r="A32" s="284" t="s">
        <v>1292</v>
      </c>
      <c r="B32" s="271" t="s">
        <v>975</v>
      </c>
      <c r="C32" s="276" t="s">
        <v>1308</v>
      </c>
      <c r="D32" s="282" t="s">
        <v>391</v>
      </c>
      <c r="E32" s="281">
        <v>150</v>
      </c>
    </row>
    <row r="33" spans="1:5" ht="57" customHeight="1">
      <c r="A33" s="285" t="s">
        <v>1293</v>
      </c>
      <c r="B33" s="273" t="s">
        <v>1446</v>
      </c>
      <c r="C33" s="277" t="s">
        <v>1308</v>
      </c>
      <c r="D33" s="268" t="s">
        <v>392</v>
      </c>
      <c r="E33" s="281">
        <v>975</v>
      </c>
    </row>
    <row r="34" spans="1:5" ht="51" customHeight="1" hidden="1">
      <c r="A34" s="508" t="s">
        <v>1294</v>
      </c>
      <c r="B34" s="273"/>
      <c r="C34" s="510" t="s">
        <v>1308</v>
      </c>
      <c r="D34" s="290" t="s">
        <v>393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1083</v>
      </c>
      <c r="E35" s="281">
        <v>74</v>
      </c>
    </row>
    <row r="36" spans="1:5" ht="31.5" customHeight="1">
      <c r="A36" s="269" t="s">
        <v>544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2011-06-10T07:32:18Z</cp:lastPrinted>
  <dcterms:created xsi:type="dcterms:W3CDTF">2002-07-15T12:30:47Z</dcterms:created>
  <dcterms:modified xsi:type="dcterms:W3CDTF">2011-07-07T12:24:36Z</dcterms:modified>
  <cp:category/>
  <cp:version/>
  <cp:contentType/>
  <cp:contentStatus/>
</cp:coreProperties>
</file>