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150" yWindow="65506" windowWidth="6135" windowHeight="7305" activeTab="1"/>
  </bookViews>
  <sheets>
    <sheet name="Приложение 1" sheetId="1" r:id="rId1"/>
    <sheet name="Приложение 2" sheetId="2" r:id="rId2"/>
    <sheet name="Приложение 3" sheetId="3" r:id="rId3"/>
    <sheet name="Приложение 4" sheetId="4" r:id="rId4"/>
    <sheet name="Приложение 5" sheetId="5" r:id="rId5"/>
    <sheet name="Приложение 6- 1,2" sheetId="6" r:id="rId6"/>
    <sheet name="Приложение 6-3" sheetId="7" r:id="rId7"/>
    <sheet name="Приложение 7" sheetId="8" r:id="rId8"/>
  </sheets>
  <externalReferences>
    <externalReference r:id="rId11"/>
  </externalReferences>
  <definedNames>
    <definedName name="_xlnm.Print_Titles" localSheetId="0">'Приложение 1'!$10:$10</definedName>
    <definedName name="_xlnm.Print_Titles" localSheetId="1">'Приложение 2'!$9:$12</definedName>
    <definedName name="_xlnm.Print_Titles" localSheetId="2">'Приложение 3'!$8:$8</definedName>
    <definedName name="_xlnm.Print_Titles" localSheetId="3">'Приложение 4'!$8:$8</definedName>
    <definedName name="_xlnm.Print_Area" localSheetId="1">'Приложение 2'!$A$1:$L$549</definedName>
    <definedName name="_xlnm.Print_Area" localSheetId="2">'Приложение 3'!$A$1:$E$36</definedName>
    <definedName name="_xlnm.Print_Area" localSheetId="3">'Приложение 4'!$A$1:$K$654</definedName>
  </definedNames>
  <calcPr fullCalcOnLoad="1"/>
</workbook>
</file>

<file path=xl/comments1.xml><?xml version="1.0" encoding="utf-8"?>
<comments xmlns="http://schemas.openxmlformats.org/spreadsheetml/2006/main">
  <authors>
    <author>Bayrakov</author>
  </authors>
  <commentList>
    <comment ref="C266" authorId="0">
      <text>
        <r>
          <rPr>
            <b/>
            <sz val="10"/>
            <rFont val="Tahoma"/>
            <family val="0"/>
          </rPr>
          <t>Без учета целевых средств по родовым сертификатам</t>
        </r>
      </text>
    </comment>
  </commentList>
</comments>
</file>

<file path=xl/comments2.xml><?xml version="1.0" encoding="utf-8"?>
<comments xmlns="http://schemas.openxmlformats.org/spreadsheetml/2006/main">
  <authors>
    <author>Bayrakov</author>
  </authors>
  <commentList>
    <comment ref="A51" authorId="0">
      <text>
        <r>
          <rPr>
            <b/>
            <sz val="10"/>
            <rFont val="Tahoma"/>
            <family val="0"/>
          </rPr>
          <t>Не должны превышать 15% объема расходов бюджета (ст.111 БК РФ)</t>
        </r>
      </text>
    </comment>
  </commentList>
</comments>
</file>

<file path=xl/comments4.xml><?xml version="1.0" encoding="utf-8"?>
<comments xmlns="http://schemas.openxmlformats.org/spreadsheetml/2006/main">
  <authors>
    <author>Nikolaeva</author>
  </authors>
  <commentList>
    <comment ref="G10" authorId="0">
      <text>
        <r>
          <rPr>
            <b/>
            <sz val="8"/>
            <rFont val="Tahoma"/>
            <family val="0"/>
          </rPr>
          <t>Nikolaeva:</t>
        </r>
        <r>
          <rPr>
            <sz val="8"/>
            <rFont val="Tahoma"/>
            <family val="0"/>
          </rPr>
          <t xml:space="preserve">
было 913392 Добавили Стандарт с негосударственных 10195</t>
        </r>
      </text>
    </comment>
    <comment ref="G380" authorId="0">
      <text>
        <r>
          <rPr>
            <b/>
            <sz val="8"/>
            <rFont val="Tahoma"/>
            <family val="0"/>
          </rPr>
          <t>Nikolaeva:</t>
        </r>
        <r>
          <rPr>
            <sz val="8"/>
            <rFont val="Tahoma"/>
            <family val="0"/>
          </rPr>
          <t xml:space="preserve">
Кап. ремонт кровель по программе Губернатора 5000
Кап. ремонт лифтов софинансирование
16236
</t>
        </r>
      </text>
    </comment>
    <comment ref="G393" authorId="0">
      <text>
        <r>
          <rPr>
            <b/>
            <sz val="8"/>
            <rFont val="Tahoma"/>
            <family val="0"/>
          </rPr>
          <t>Nikolaeva:</t>
        </r>
        <r>
          <rPr>
            <sz val="8"/>
            <rFont val="Tahoma"/>
            <family val="0"/>
          </rPr>
          <t xml:space="preserve">
Кап. ремонт теплотрас,РТХ по программе Губернатора 31870</t>
        </r>
      </text>
    </comment>
    <comment ref="G401" authorId="0">
      <text>
        <r>
          <rPr>
            <b/>
            <sz val="8"/>
            <rFont val="Tahoma"/>
            <family val="0"/>
          </rPr>
          <t>Nikolaeva:</t>
        </r>
        <r>
          <rPr>
            <sz val="8"/>
            <rFont val="Tahoma"/>
            <family val="0"/>
          </rPr>
          <t xml:space="preserve">
Уличное освещение село 14375
город11437
</t>
        </r>
      </text>
    </comment>
    <comment ref="G408" authorId="0">
      <text>
        <r>
          <rPr>
            <b/>
            <sz val="8"/>
            <rFont val="Tahoma"/>
            <family val="0"/>
          </rPr>
          <t>Nikolaeva:</t>
        </r>
        <r>
          <rPr>
            <sz val="8"/>
            <rFont val="Tahoma"/>
            <family val="0"/>
          </rPr>
          <t xml:space="preserve">
На приобретение рит. Автобуса через КУИ 1300</t>
        </r>
      </text>
    </comment>
    <comment ref="G424" authorId="0">
      <text>
        <r>
          <rPr>
            <b/>
            <sz val="8"/>
            <rFont val="Tahoma"/>
            <family val="0"/>
          </rPr>
          <t>Nikolaeva:</t>
        </r>
        <r>
          <rPr>
            <sz val="8"/>
            <rFont val="Tahoma"/>
            <family val="0"/>
          </rPr>
          <t xml:space="preserve">
Полигон ТБО</t>
        </r>
      </text>
    </comment>
    <comment ref="G562" authorId="0">
      <text>
        <r>
          <rPr>
            <b/>
            <sz val="8"/>
            <rFont val="Tahoma"/>
            <family val="0"/>
          </rPr>
          <t>Nikolaeva:Котельная м-на Авиационный 26958 т.р., Автобус ритуальный ККПиБ 1300, Трактора 2 шт. Домодедово ж-с 3000.</t>
        </r>
      </text>
    </comment>
    <comment ref="H10" authorId="0">
      <text>
        <r>
          <rPr>
            <b/>
            <sz val="8"/>
            <rFont val="Tahoma"/>
            <family val="0"/>
          </rPr>
          <t>Nikolaeva:</t>
        </r>
        <r>
          <rPr>
            <sz val="8"/>
            <rFont val="Tahoma"/>
            <family val="0"/>
          </rPr>
          <t xml:space="preserve">
было 913392 Добавили Стандарт с негосударственных 10195</t>
        </r>
      </text>
    </comment>
    <comment ref="H562" authorId="0">
      <text>
        <r>
          <rPr>
            <b/>
            <sz val="8"/>
            <rFont val="Tahoma"/>
            <family val="0"/>
          </rPr>
          <t>Nikolaeva:Котельная м-на Авиационный 26958 т.р., Автобус ритуальный ККПиБ 1300, Трактора 2 шт. Домодедово ж-с 3000.</t>
        </r>
      </text>
    </comment>
    <comment ref="I562" authorId="0">
      <text>
        <r>
          <rPr>
            <b/>
            <sz val="8"/>
            <rFont val="Tahoma"/>
            <family val="0"/>
          </rPr>
          <t>Nikolaeva:Котельная м-на Авиационный 26958 т.р., Автобус ритуальный ККПиБ 1300, Трактора 2 шт. Домодедово ж-с 3000.</t>
        </r>
      </text>
    </comment>
    <comment ref="H380" authorId="0">
      <text>
        <r>
          <rPr>
            <b/>
            <sz val="8"/>
            <rFont val="Tahoma"/>
            <family val="0"/>
          </rPr>
          <t>Nikolaeva:</t>
        </r>
        <r>
          <rPr>
            <sz val="8"/>
            <rFont val="Tahoma"/>
            <family val="0"/>
          </rPr>
          <t xml:space="preserve">
Кап. ремонт кровель по программе Губернатора 5000
Кап. ремонт лифтов софинансирование
16236
</t>
        </r>
      </text>
    </comment>
    <comment ref="I380" authorId="0">
      <text>
        <r>
          <rPr>
            <b/>
            <sz val="8"/>
            <rFont val="Tahoma"/>
            <family val="0"/>
          </rPr>
          <t>Nikolaeva:</t>
        </r>
        <r>
          <rPr>
            <sz val="8"/>
            <rFont val="Tahoma"/>
            <family val="0"/>
          </rPr>
          <t xml:space="preserve">
Кап. ремонт кровель по программе Губернатора 5000
Кап. ремонт лифтов софинансирование
16236
</t>
        </r>
      </text>
    </comment>
    <comment ref="H393" authorId="0">
      <text>
        <r>
          <rPr>
            <b/>
            <sz val="8"/>
            <rFont val="Tahoma"/>
            <family val="0"/>
          </rPr>
          <t>Nikolaeva:</t>
        </r>
        <r>
          <rPr>
            <sz val="8"/>
            <rFont val="Tahoma"/>
            <family val="0"/>
          </rPr>
          <t xml:space="preserve">
Кап. ремонт теплотрас,РТХ по программе Губернатора 31870</t>
        </r>
      </text>
    </comment>
    <comment ref="I393" authorId="0">
      <text>
        <r>
          <rPr>
            <b/>
            <sz val="8"/>
            <rFont val="Tahoma"/>
            <family val="0"/>
          </rPr>
          <t>Nikolaeva:</t>
        </r>
        <r>
          <rPr>
            <sz val="8"/>
            <rFont val="Tahoma"/>
            <family val="0"/>
          </rPr>
          <t xml:space="preserve">
Кап. ремонт теплотрас,РТХ по программе Губернатора 31870</t>
        </r>
      </text>
    </comment>
    <comment ref="H401" authorId="0">
      <text>
        <r>
          <rPr>
            <b/>
            <sz val="8"/>
            <rFont val="Tahoma"/>
            <family val="0"/>
          </rPr>
          <t>Nikolaeva:</t>
        </r>
        <r>
          <rPr>
            <sz val="8"/>
            <rFont val="Tahoma"/>
            <family val="0"/>
          </rPr>
          <t xml:space="preserve">
Уличное освещение село 14375
город11437
</t>
        </r>
      </text>
    </comment>
    <comment ref="I401" authorId="0">
      <text>
        <r>
          <rPr>
            <b/>
            <sz val="8"/>
            <rFont val="Tahoma"/>
            <family val="0"/>
          </rPr>
          <t>Nikolaeva:</t>
        </r>
        <r>
          <rPr>
            <sz val="8"/>
            <rFont val="Tahoma"/>
            <family val="0"/>
          </rPr>
          <t xml:space="preserve">
Уличное освещение село 14375
город11437
</t>
        </r>
      </text>
    </comment>
    <comment ref="H408" authorId="0">
      <text>
        <r>
          <rPr>
            <b/>
            <sz val="8"/>
            <rFont val="Tahoma"/>
            <family val="0"/>
          </rPr>
          <t>Nikolaeva:</t>
        </r>
        <r>
          <rPr>
            <sz val="8"/>
            <rFont val="Tahoma"/>
            <family val="0"/>
          </rPr>
          <t xml:space="preserve">
На приобретение рит. Автобуса через КУИ 1300</t>
        </r>
      </text>
    </comment>
    <comment ref="I408" authorId="0">
      <text>
        <r>
          <rPr>
            <b/>
            <sz val="8"/>
            <rFont val="Tahoma"/>
            <family val="0"/>
          </rPr>
          <t>Nikolaeva:</t>
        </r>
        <r>
          <rPr>
            <sz val="8"/>
            <rFont val="Tahoma"/>
            <family val="0"/>
          </rPr>
          <t xml:space="preserve">
На приобретение рит. Автобуса через КУИ 1300</t>
        </r>
      </text>
    </comment>
    <comment ref="G642" authorId="0">
      <text>
        <r>
          <rPr>
            <b/>
            <sz val="8"/>
            <rFont val="Tahoma"/>
            <family val="0"/>
          </rPr>
          <t>Nikolaeva:</t>
        </r>
        <r>
          <rPr>
            <sz val="8"/>
            <rFont val="Tahoma"/>
            <family val="0"/>
          </rPr>
          <t xml:space="preserve">
На приобретение рит. Автобуса через КУИ 1300</t>
        </r>
      </text>
    </comment>
    <comment ref="I10" authorId="0">
      <text>
        <r>
          <rPr>
            <b/>
            <sz val="8"/>
            <rFont val="Tahoma"/>
            <family val="0"/>
          </rPr>
          <t>Nikolaeva:</t>
        </r>
        <r>
          <rPr>
            <sz val="8"/>
            <rFont val="Tahoma"/>
            <family val="0"/>
          </rPr>
          <t xml:space="preserve">
было 913392 Добавили Стандарт с негосударственных 10195</t>
        </r>
      </text>
    </comment>
  </commentList>
</comments>
</file>

<file path=xl/sharedStrings.xml><?xml version="1.0" encoding="utf-8"?>
<sst xmlns="http://schemas.openxmlformats.org/spreadsheetml/2006/main" count="7764" uniqueCount="1602">
  <si>
    <t xml:space="preserve">от 31.05.2011   №  1-4/375 </t>
  </si>
  <si>
    <t xml:space="preserve">от  31.05.2011  №  1-4/375  </t>
  </si>
  <si>
    <t xml:space="preserve">от 31.05.2011  № 1-4/375 </t>
  </si>
  <si>
    <t xml:space="preserve">от  31.05.2011  №  1-4/375 </t>
  </si>
  <si>
    <t xml:space="preserve">от 31.05.2011  № 1-4/375   </t>
  </si>
  <si>
    <t>080 00 00</t>
  </si>
  <si>
    <t>Прикладные и научные исследования и разработки</t>
  </si>
  <si>
    <t>Осуществление полномочий по подготовке проведения статистических переписей</t>
  </si>
  <si>
    <t>01 06 01 00 00 0000 000</t>
  </si>
  <si>
    <t>Объем привлечения средств в 2010 году (тыс.руб.)</t>
  </si>
  <si>
    <t>Итого общий объем привлечений в 2010 году</t>
  </si>
  <si>
    <t>Объем погашения в 2010 году       ( тыс.руб.)</t>
  </si>
  <si>
    <t>из них причитается к погашению в 2010г.</t>
  </si>
  <si>
    <t>фактически погашено в 2010 году</t>
  </si>
  <si>
    <t>Долг по состоянию на 01.01.11</t>
  </si>
  <si>
    <t>08.04.11</t>
  </si>
  <si>
    <t>03.08.11</t>
  </si>
  <si>
    <t>12.08.11</t>
  </si>
  <si>
    <t>№3-30/3 от 15.01.2010</t>
  </si>
  <si>
    <t>15.04.10</t>
  </si>
  <si>
    <t>№3-30/43 от 15.02.2010</t>
  </si>
  <si>
    <t>14.05.10</t>
  </si>
  <si>
    <t>№3-30/42 от 15.02.2010</t>
  </si>
  <si>
    <t>№3-30/57 от 15.03.2010</t>
  </si>
  <si>
    <t>15.06.10</t>
  </si>
  <si>
    <t>№3-30/59 от 16.03.2010</t>
  </si>
  <si>
    <t>№3-30/77 от 09.04.2010</t>
  </si>
  <si>
    <t>№3-30/78 от 15.04.2010</t>
  </si>
  <si>
    <t>15.07.10</t>
  </si>
  <si>
    <t>№3-30/79 от 16.04.2010</t>
  </si>
  <si>
    <t>Муниципальная гарантия  МУП "Электросеть" реконструкция систем эл.снабжения</t>
  </si>
  <si>
    <t>22.04.11</t>
  </si>
  <si>
    <t>№3-30/86 от 26.04.2010</t>
  </si>
  <si>
    <t>19.04.11</t>
  </si>
  <si>
    <t>№3-30/96 от 28.04.2010</t>
  </si>
  <si>
    <t>28.04.11</t>
  </si>
  <si>
    <t>№3-30/110 от 05.05.2010</t>
  </si>
  <si>
    <t>№3-30/114 от 13.05.2010</t>
  </si>
  <si>
    <t>13.05.11</t>
  </si>
  <si>
    <t>№3-30/116 от 14.05.2010</t>
  </si>
  <si>
    <t>№3-30/117 от 17.05.2010</t>
  </si>
  <si>
    <t>16.07.10</t>
  </si>
  <si>
    <t>№3-30/146 от 15.06.2010</t>
  </si>
  <si>
    <t>15.09.10</t>
  </si>
  <si>
    <t>№3-30/147 от 16.06.2010</t>
  </si>
  <si>
    <t>16.08.10</t>
  </si>
  <si>
    <t>№3-30/200 от 13.07.2010</t>
  </si>
  <si>
    <t>13.07.11</t>
  </si>
  <si>
    <t>№3-30/201 от 13.07.2010</t>
  </si>
  <si>
    <t>№3-30/205 от 15.07.2010</t>
  </si>
  <si>
    <t>15.10.10</t>
  </si>
  <si>
    <t>№3-30/207 от 16.07.2010</t>
  </si>
  <si>
    <t>Муниципальная гарантия МУП "Теплосеть" закупка оборудования</t>
  </si>
  <si>
    <t>№3-30/208 от 19.07.2010</t>
  </si>
  <si>
    <t>15.07.13</t>
  </si>
  <si>
    <t>№3-30/211 от 21.07.2010</t>
  </si>
  <si>
    <t>21.07.11</t>
  </si>
  <si>
    <t>№3-30/229 от 13.08.2010</t>
  </si>
  <si>
    <t>12.11.10</t>
  </si>
  <si>
    <t>№3-30/232 от 18.08.2010</t>
  </si>
  <si>
    <t>18.10.10</t>
  </si>
  <si>
    <t>№3-30/247 от 15.09.2010</t>
  </si>
  <si>
    <t>15.12.10</t>
  </si>
  <si>
    <t>№3-30/259 от 17.09.2010</t>
  </si>
  <si>
    <t>17.11.10</t>
  </si>
  <si>
    <t>№3-30/287 от 15.10.2010</t>
  </si>
  <si>
    <t>14.01.11</t>
  </si>
  <si>
    <t>№3-30/289 от 18.10.2010</t>
  </si>
  <si>
    <t>17.12.10</t>
  </si>
  <si>
    <t>№3-30/308 от 15.11.2010</t>
  </si>
  <si>
    <t>№3-30/310 от 15.11.2010</t>
  </si>
  <si>
    <t>15.03.11</t>
  </si>
  <si>
    <t>№3-30/335 от 15.12.2010</t>
  </si>
  <si>
    <t>15.04.11</t>
  </si>
  <si>
    <t>№3-30/336 от 16.12.2010</t>
  </si>
  <si>
    <t>16.02.11</t>
  </si>
  <si>
    <t>Государственная поддержка в сфере культуры, кинематографии и средств массовой информации</t>
  </si>
  <si>
    <t>453</t>
  </si>
  <si>
    <t>453 00 00</t>
  </si>
  <si>
    <t>Наименование групп, подгрупп, статей, подстатей, элементов, программ (подпрограмм), кодов экономической классификации источников внутреннего финансирования дефицитов бюджетов</t>
  </si>
  <si>
    <t>в % к общей сумме доходов без финансовой помощи от бюджетов других уровней</t>
  </si>
  <si>
    <t>Источники внутреннего финансирования дефицита бюджета</t>
  </si>
  <si>
    <t>Руководство и управление в сфере установленных функций</t>
  </si>
  <si>
    <t>Центральный аппарат</t>
  </si>
  <si>
    <t>Прочие субвенции</t>
  </si>
  <si>
    <t>Прочие субсидии</t>
  </si>
  <si>
    <t>Реализация государственных функций, связанных с общегосударственным управлением</t>
  </si>
  <si>
    <t>092 00 00</t>
  </si>
  <si>
    <t>Выполнение других обязательств государства</t>
  </si>
  <si>
    <t>НАЦИОНАЛЬНАЯ БЕЗОПАСНОСТЬ И ПРАВООХРАНИТЕЛЬНАЯ ДЕЯТЕЛЬНОСТЬ</t>
  </si>
  <si>
    <t>Воинские формирования (органы, подразделения)</t>
  </si>
  <si>
    <t>202 00 00</t>
  </si>
  <si>
    <t>1 17 05040 04 0000 180</t>
  </si>
  <si>
    <t>432 02 00</t>
  </si>
  <si>
    <t>002 00 00</t>
  </si>
  <si>
    <t>1 09 01020 04 0000 110</t>
  </si>
  <si>
    <t>315 01 00</t>
  </si>
  <si>
    <t>315 02 01</t>
  </si>
  <si>
    <t>Мероприятия в области жилищного хозяйства</t>
  </si>
  <si>
    <t>350 03 00</t>
  </si>
  <si>
    <t>520 12 01</t>
  </si>
  <si>
    <t>422 99 00</t>
  </si>
  <si>
    <t>520 12 02</t>
  </si>
  <si>
    <t>Функционирование органов в сфере национальной безопасности, правоохранительной деятельности и обороны</t>
  </si>
  <si>
    <t>Военный персонал</t>
  </si>
  <si>
    <t>202 58 00</t>
  </si>
  <si>
    <t>Дополнительные гарантии социальной защиты сотрудникам</t>
  </si>
  <si>
    <t>202 67 00</t>
  </si>
  <si>
    <t>202 76 00</t>
  </si>
  <si>
    <t>002 99 00</t>
  </si>
  <si>
    <t>330 99 00</t>
  </si>
  <si>
    <t>1 01 02040 01 0000 110</t>
  </si>
  <si>
    <t>Налог на имущество физических лиц</t>
  </si>
  <si>
    <t>1 16 08000 01 0000 140</t>
  </si>
  <si>
    <t>431 99 00</t>
  </si>
  <si>
    <t>Внедрение современных образовательных технологий</t>
  </si>
  <si>
    <t>470 99 05</t>
  </si>
  <si>
    <t>471 99 04</t>
  </si>
  <si>
    <t>505 34 01</t>
  </si>
  <si>
    <t>505 86 20</t>
  </si>
  <si>
    <t>505 86 21</t>
  </si>
  <si>
    <t>Профилактика правонарушений, борьбы с преступностью и обеспечение безопасности граждан на 2007-2011гг.</t>
  </si>
  <si>
    <t>Сельскохозяйственное производство</t>
  </si>
  <si>
    <t>260 00 00</t>
  </si>
  <si>
    <t>Животноводство</t>
  </si>
  <si>
    <t>335</t>
  </si>
  <si>
    <t>Автомобильный транспорт</t>
  </si>
  <si>
    <t>303 00 00</t>
  </si>
  <si>
    <t xml:space="preserve">Бюджетные инвестиции в объекты капитального строительства, не включенные в целевые программы </t>
  </si>
  <si>
    <t>Бюджетные инвестиции в объекты капитального строительства собственности муниципальных образований</t>
  </si>
  <si>
    <t>Содержание и управление дорожным хозяйством</t>
  </si>
  <si>
    <t>Строительство, модернизация, ремонт и содержание автомобильных дорог общего пользования за счет средств перечисляемых из федерального бюджета в 2009г.</t>
  </si>
  <si>
    <t>Отдельные мероприятия в области дорожного хозяйства (налог на имущество)</t>
  </si>
  <si>
    <t>3150106</t>
  </si>
  <si>
    <t xml:space="preserve">Выполнение функций государственными органами </t>
  </si>
  <si>
    <t>Информатизация и телекоммуникация городского округа Домодедово на 2006 -2010гг.</t>
  </si>
  <si>
    <t>Мероприятия в области строительства, архитектуры и градостроительства</t>
  </si>
  <si>
    <t>338 00 00</t>
  </si>
  <si>
    <t>Мероприятия в области застройки территорий</t>
  </si>
  <si>
    <t>405</t>
  </si>
  <si>
    <t>Отдельные мероприятия в области национальной экономики (транспортировка в морг умерших, не имеющих супруга, близких и иных родственников, а также умерших других категорий для производства судебно - медицинской экспертизы)</t>
  </si>
  <si>
    <t>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t>
  </si>
  <si>
    <t>Мероприятия по землеустройству и землепользованию</t>
  </si>
  <si>
    <t>0904</t>
  </si>
  <si>
    <t>Другие вопросы в области здравоохранения и спорта</t>
  </si>
  <si>
    <t>Социальная политика</t>
  </si>
  <si>
    <t>1001</t>
  </si>
  <si>
    <t>Пенсионное обеспечение</t>
  </si>
  <si>
    <t>1002</t>
  </si>
  <si>
    <t>Социальное обслуживание населения</t>
  </si>
  <si>
    <t>1003</t>
  </si>
  <si>
    <t>Социальное обеспечение населения</t>
  </si>
  <si>
    <t>1004</t>
  </si>
  <si>
    <t>1006</t>
  </si>
  <si>
    <t>Другие вопросы  в области социальной политики</t>
  </si>
  <si>
    <t>1100</t>
  </si>
  <si>
    <t>Межбюджетные трансферты</t>
  </si>
  <si>
    <t>1102</t>
  </si>
  <si>
    <t>9700</t>
  </si>
  <si>
    <t>7900</t>
  </si>
  <si>
    <t>РАЗДЕЛ 3.                                                                                                                                                             ПРОФИЦИТ БЮДЖЕТА (со знаком "плюс") ДЕФИЦИТ БЮДЖЕТА (со знаком "минус")</t>
  </si>
  <si>
    <t>РАЗДЕЛ 4.</t>
  </si>
  <si>
    <t>1 14 01040 04 0000 410</t>
  </si>
  <si>
    <t>600 00 00</t>
  </si>
  <si>
    <t>Благоустройство</t>
  </si>
  <si>
    <t>Уличное освещение</t>
  </si>
  <si>
    <t>Организация и содержание мест захоронения</t>
  </si>
  <si>
    <t>0804</t>
  </si>
  <si>
    <t>0806</t>
  </si>
  <si>
    <t>447</t>
  </si>
  <si>
    <t>Мероприятия в области образования</t>
  </si>
  <si>
    <t>Субсидии на проведение мероприятий по обеспечению жильем молодых семей и молодых специалистов, проживающих в сельской местности, в соответствии с Федеральной целевой программой "Социальное развитие села до 2012 года" за счет средств, перечисляемых из Федерального бюджета</t>
  </si>
  <si>
    <t>Субсидии на проведение мероприятий по обеспечению жильем граждан РФ, проживающих в сельской местности, в соответствии с Федеральной целевой программой "Социальное развитие села до 2012 года" за счет средств, перечисляемых из Федерального бюджета</t>
  </si>
  <si>
    <t>Бюджетные инвестиции в объекты капитального строительства не включенные в целевые программы</t>
  </si>
  <si>
    <t>Бюджетные инвестиции (приобретение жилого помещения в муниципальную собственность)</t>
  </si>
  <si>
    <t>Поддержка жилищного хозяйства</t>
  </si>
  <si>
    <t>Компенсация выпадающих доходов организациям, предоставляющим населению жилищные услуги по тарифам, не обеспечивающим возмещение издержек</t>
  </si>
  <si>
    <t>Безвозмездные перечисления организациям, за исключением государственных и муниципальных организаций</t>
  </si>
  <si>
    <t>Выполнение функций органами местного самоуправления(Ремонт внутридворовых территорий)</t>
  </si>
  <si>
    <t>505 34 00</t>
  </si>
  <si>
    <t>505 48 00</t>
  </si>
  <si>
    <t>Природоохранные мероприятия</t>
  </si>
  <si>
    <t xml:space="preserve">Налог на прибыль  организаций, зачислявшийся до 1 января 2005 года в местные бюджеты  </t>
  </si>
  <si>
    <t>102 01 02</t>
  </si>
  <si>
    <t>Бюджетные инвестиции</t>
  </si>
  <si>
    <t>420 99 00</t>
  </si>
  <si>
    <t>Выполнение функций бюджетными учреждениями</t>
  </si>
  <si>
    <t>421 99 00</t>
  </si>
  <si>
    <t xml:space="preserve">ИНФОРМАЦИЯ О РАСХОДОВАНИИ СРЕДСТВ </t>
  </si>
  <si>
    <t>РЕЗЕРВНОГО ФОНДА АДМИНИСТРАЦИИ ГОРОДСКОГО ОКРУГА ДОМОДЕДОВО</t>
  </si>
  <si>
    <t>КОСГУ</t>
  </si>
  <si>
    <t>№ ув-я</t>
  </si>
  <si>
    <t>002</t>
  </si>
  <si>
    <t>004</t>
  </si>
  <si>
    <t>036</t>
  </si>
  <si>
    <t>037</t>
  </si>
  <si>
    <t>058</t>
  </si>
  <si>
    <t>076</t>
  </si>
  <si>
    <t>096</t>
  </si>
  <si>
    <t>000 00 00</t>
  </si>
  <si>
    <t>056</t>
  </si>
  <si>
    <t>453 01 00</t>
  </si>
  <si>
    <t>0310</t>
  </si>
  <si>
    <t>Другие вопросы в области национальной безопасности и правоохранительной деятельности</t>
  </si>
  <si>
    <t>0400</t>
  </si>
  <si>
    <t>Национальная экономика</t>
  </si>
  <si>
    <t>0402</t>
  </si>
  <si>
    <t>0406</t>
  </si>
  <si>
    <t>Водные ресурсы</t>
  </si>
  <si>
    <t>0407</t>
  </si>
  <si>
    <t>Лесное хозяйство</t>
  </si>
  <si>
    <t>0408</t>
  </si>
  <si>
    <t>Целевые программы муниципальных образований</t>
  </si>
  <si>
    <t>1 16 25010 01 0000 140</t>
  </si>
  <si>
    <t>1 16 25030 01 0000 140</t>
  </si>
  <si>
    <t>Социальные выплаты</t>
  </si>
  <si>
    <t>% исполнения к утвержденному плану</t>
  </si>
  <si>
    <t>% исполнения к уточненному плану</t>
  </si>
  <si>
    <t>к Решению Совета депутатов</t>
  </si>
  <si>
    <t>ОТЧЕТ</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</si>
  <si>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</si>
  <si>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Культура</t>
  </si>
  <si>
    <t>Дворцы и дома культуры, другие учреждения культуры и средств массовой информации</t>
  </si>
  <si>
    <t>440 00 00</t>
  </si>
  <si>
    <t>441 00 00</t>
  </si>
  <si>
    <t>442 00 00</t>
  </si>
  <si>
    <t>Мероприятия в сфере культуры, кинематографии и средств массовой информации</t>
  </si>
  <si>
    <t>450 00 00</t>
  </si>
  <si>
    <t>1 19 00000 00 0000 000</t>
  </si>
  <si>
    <t>2 00 00000 00 0000 000</t>
  </si>
  <si>
    <t>Субсидия на проведение мероприятий по улучшению жилищных условий граждан Российской Федерации, проживающих в сельской местности, в соответствии с целевой программой «Обеспечение жилыми помещениями граждан, молодых семей и молодых специалистов, проживающих и работающих в сельской местности на 2010-2112 годы», за счет средств  бюджета городского округа</t>
  </si>
  <si>
    <t>Бюджетные инвестициии ( Субсидия на строительство объектов газификации сельских населенных пунктов в соответствии с Федеральной целевой программой "Социальное развитие села до 2012 года " за счет средств, перечисляемых из федерального бюджета)</t>
  </si>
  <si>
    <t>Бюджетные инвестиции (Реконструкция Кл-10 кВ, Племхозский проезд г. Домодедово)</t>
  </si>
  <si>
    <t>Бюджетные инвестиции (Строительство комплексно - блочной станции глубокой биологической очистки сточных вод "Биокомпакт -75 Кутузовской школы - интернат)</t>
  </si>
  <si>
    <t>Поддержка коммунального хозяйства</t>
  </si>
  <si>
    <t>351 00 00</t>
  </si>
  <si>
    <t>Субсидия на строительство объектов газификации сельских населенных пунктов в соответствии  с долгосрочной целевой программой Московской области "Развитие сельского хозяйства Московской области на период 2009-2012 годов"</t>
  </si>
  <si>
    <t>933</t>
  </si>
  <si>
    <t>Газификация сельских населенных пунктов 2006-2010гг.</t>
  </si>
  <si>
    <t>Субсидии юридическим лицам в том числе:</t>
  </si>
  <si>
    <t>Газификация д.Образцовово</t>
  </si>
  <si>
    <t>Газификация д. Новлянское</t>
  </si>
  <si>
    <t>Газификация д. Сонино</t>
  </si>
  <si>
    <t>Газификация с. Красный путь (ул.Лесная)</t>
  </si>
  <si>
    <r>
      <t>С</t>
    </r>
    <r>
      <rPr>
        <sz val="9"/>
        <rFont val="Times New Roman Cyr"/>
        <family val="0"/>
      </rPr>
      <t>троительство и содержание автомобильных дорог и инженерных сооружений на них в границах городских округов и поселений в рамках благоустройства</t>
    </r>
  </si>
  <si>
    <t>Охрана растительного и  животного мира и среды их обитания</t>
  </si>
  <si>
    <t>Состояние окружающей среды и природопользования</t>
  </si>
  <si>
    <t>410 00 00</t>
  </si>
  <si>
    <t xml:space="preserve">Бюджетные инвестиции в объекты капитального строительства, собственности муниципальных образований </t>
  </si>
  <si>
    <t>Бюджетные инвестиции в том числе:</t>
  </si>
  <si>
    <t>Бюджетные инвестиции (Строительство и разработка ПСД, ПИР филиала МДОУ ЦРР-д/ст № 12  "Березка" в м-не Востряково)</t>
  </si>
  <si>
    <t>Бюджетные инвестиции (Разработка ПСД, ПИР МДОУ д/с № 22  "Пчелка" в м-не Западный)</t>
  </si>
  <si>
    <t>420 00 00</t>
  </si>
  <si>
    <t>Капитальный ремонт государственного жилищного фонда субъектов РФ и муниципального жилищного фонда</t>
  </si>
  <si>
    <t>350 02 00</t>
  </si>
  <si>
    <t>795 11 08</t>
  </si>
  <si>
    <t>600 01 00</t>
  </si>
  <si>
    <t>600 04 00</t>
  </si>
  <si>
    <t>Прочие мероприятия по благоустройству городских округов и поселений</t>
  </si>
  <si>
    <t>600 05 00</t>
  </si>
  <si>
    <t>Благоустройство территорий городского округа Домодедово на 2007-2009 годы</t>
  </si>
  <si>
    <t>410 01 00</t>
  </si>
  <si>
    <t>Денежные взыскания (штрафы) за административные правонарушения в области дорожного движения</t>
  </si>
  <si>
    <t>1 05 03000 01 0000 110</t>
  </si>
  <si>
    <t>1 09 04000 00 0000 110</t>
  </si>
  <si>
    <t>Налоги на имущество</t>
  </si>
  <si>
    <t>ШТРАФЫ, САНКЦИИ, ВОЗМЕЩЕНИЕ УЩЕРБА</t>
  </si>
  <si>
    <t>№ п/п</t>
  </si>
  <si>
    <t>I. Привлечение долговых обязательств</t>
  </si>
  <si>
    <t>Виды заимствований</t>
  </si>
  <si>
    <t>1.</t>
  </si>
  <si>
    <t>ИНФОРМАЦИЯ О ВЫПОЛНЕНИИ ПРОГРАММЫ МУНИЦИПАЛЬНЫХ ВНУТРЕННИХ ЗАИМСТВОВАНИЙ</t>
  </si>
  <si>
    <t>НАЛОГИ НА СОВОКУПНЫЙ ДОХОД</t>
  </si>
  <si>
    <t>Отдельные мероприятия в области автомобильного транспорта</t>
  </si>
  <si>
    <t>Предупреждение и ликвидация последствий чрезвычайных ситуаций и стихийных бедствий природного и техногенного характера</t>
  </si>
  <si>
    <t>Мобилизационная подготовка экономики</t>
  </si>
  <si>
    <t>303 02 00</t>
  </si>
  <si>
    <t>315 02 03</t>
  </si>
  <si>
    <t>795 11 04</t>
  </si>
  <si>
    <t>795 11 01</t>
  </si>
  <si>
    <t>Реализация государственных функций в области национальной экономики</t>
  </si>
  <si>
    <t>340 11 00</t>
  </si>
  <si>
    <t>2.</t>
  </si>
  <si>
    <t>ПРОЧИЕ НЕНАЛОГОВЫЕ ДОХОДЫ</t>
  </si>
  <si>
    <t>РЫНОЧНЫЕ ПРОДАЖИ ТОВАРОВ И УСЛУГ</t>
  </si>
  <si>
    <t>Наименование показателя</t>
  </si>
  <si>
    <t>Налог на доходы физических лиц</t>
  </si>
  <si>
    <t>Проценты, полученные от предоставления бюджетных кредитов внутри страны</t>
  </si>
  <si>
    <t>Учреждения по внешкольной работе с детьми</t>
  </si>
  <si>
    <t>Детские дома</t>
  </si>
  <si>
    <t>Музеи и постоянные выставки</t>
  </si>
  <si>
    <t>Библиотеки</t>
  </si>
  <si>
    <t>Поликлиники, амбулатории, диагностические центры</t>
  </si>
  <si>
    <t>100 11 00</t>
  </si>
  <si>
    <t>Прочие поступления от денежных взысканий (штрафов) и иных сумм в возмещение ущерба</t>
  </si>
  <si>
    <t>БЕЗВОЗМЕЗДНЫЕ ПОСТУПЛЕНИЯ ОТ ПРЕДПРИНИМАТЕЛЬСКОЙ И ИНОЙ ПРИНОСЯЩЕЙ ДОХОД ДЕЯТЕЛЬНОСТИ</t>
  </si>
  <si>
    <t>Непрограммные инвестиции в основные фонды</t>
  </si>
  <si>
    <t>102 00 00</t>
  </si>
  <si>
    <t>Строительство объектов общегражданского назначения</t>
  </si>
  <si>
    <t>214</t>
  </si>
  <si>
    <t>1 06 01020 04 0000 110</t>
  </si>
  <si>
    <t>1 06 06012 04 0000 110</t>
  </si>
  <si>
    <t>Другие вопросы в области культуры, кинематографии, средств массовой информации</t>
  </si>
  <si>
    <t>ЗДРАВООХРАНЕНИЕ, ФИЗИЧЕСКАЯ КУЛЬТУРА  И СПОРТ</t>
  </si>
  <si>
    <t xml:space="preserve">Бюджетные инвестиции в объекты капитального строительства собственности муниципальных образований </t>
  </si>
  <si>
    <t xml:space="preserve">Бюджетные инвестиции </t>
  </si>
  <si>
    <t>Бюджетные инвестиции (Реконструкция приемного покоя ЦРБ)</t>
  </si>
  <si>
    <t>Бюджетные инвестиции (Разработка ПСД, ПИР на строительство инфекционного корпуса МУ "ДЦРБ")</t>
  </si>
  <si>
    <t>Учреждения, обеспечивающие предоставления услуг в сфере здравоохранения</t>
  </si>
  <si>
    <t>Обеспечение деятельности подведомственных учреждений (полноценное питание беременных женщин, кормящих матерей, детей в возрасте до трех лет)*</t>
  </si>
  <si>
    <t xml:space="preserve">Обеспечение деятельности подведомственных учреждений </t>
  </si>
  <si>
    <t xml:space="preserve">Выполнение функций бюджетными учреждениями </t>
  </si>
  <si>
    <t xml:space="preserve">Обеспечение деятельности подведомственных учреждений (Субвенция на обеспечение детей - сирот находящихся в лечебно - профилактических учреждениях) </t>
  </si>
  <si>
    <t>Обеспечение деятельности подведомственных учреждений (Субвенция на обеспечение бесплатным  питание беременных женщин, кормящих матерей, детей в возрасте до трех лет)*</t>
  </si>
  <si>
    <t>Денежные выплаты медицинскому персоналу фельдшерско-акушерских пунктов, врачам, фельдшерам и медицинским сестрам "Скорой медицинской помощи"*</t>
  </si>
  <si>
    <t>Станции скорой неотложной помощи</t>
  </si>
  <si>
    <t>Центры, станции и отделения по переливанию крови</t>
  </si>
  <si>
    <t xml:space="preserve"> Физическая культура и спорт </t>
  </si>
  <si>
    <t>Бюджетные инвестиции  на реконструкцию ФОК ул. Советская</t>
  </si>
  <si>
    <t>Мероприятия в области здравоохранения, спорта и физической культуры, туризма</t>
  </si>
  <si>
    <t>4690000</t>
  </si>
  <si>
    <t>4699900</t>
  </si>
  <si>
    <t>Пенсии</t>
  </si>
  <si>
    <t>490 00 00</t>
  </si>
  <si>
    <t>Доплаты к пенсиям, дополнительное пенсионное обеспечение</t>
  </si>
  <si>
    <t>491 00 00</t>
  </si>
  <si>
    <t>Доплаты к пенсиям государственных служащих субъектов РФ и муниципальных служащих*</t>
  </si>
  <si>
    <t>500 00 00</t>
  </si>
  <si>
    <t>Оказание социальной помощи</t>
  </si>
  <si>
    <t>Обеспечение мер социальной поддержки ветеранов труда</t>
  </si>
  <si>
    <t>505 31 10</t>
  </si>
  <si>
    <t>Обеспечение мер социальной поддержки тружеников тыла</t>
  </si>
  <si>
    <t>505 31 20</t>
  </si>
  <si>
    <t xml:space="preserve">Мероприятия в области социальной политики </t>
  </si>
  <si>
    <t>Социальные выплаты (приобретение школьной формы для детей из многодетных семей)*</t>
  </si>
  <si>
    <t>Проведение выборов главы муниципального образования</t>
  </si>
  <si>
    <t>0200003</t>
  </si>
  <si>
    <t>Обеспечение на цели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t>
  </si>
  <si>
    <t>202 01 00</t>
  </si>
  <si>
    <t xml:space="preserve">ЗАДОЛЖЕННОСТЬ И ПЕРЕРАСЧЕТЫ ПО ОТМЕНЕННЫМ НАЛОГАМ, СБОРАМ И ИНЫМ ОБЯЗАТЕЛЬНЫМ ПЛАТЕЖАМ </t>
  </si>
  <si>
    <t>Прочие налоги и сборы (по отмененным налогам и сборам субъектов РФ)</t>
  </si>
  <si>
    <t>Налог с продаж</t>
  </si>
  <si>
    <t>Налог на рекламу</t>
  </si>
  <si>
    <t>Платежи от государственных и муниципальных унитарных предприятий</t>
  </si>
  <si>
    <t>0105</t>
  </si>
  <si>
    <t>Проведение выборов в представительные органы муниципального образования</t>
  </si>
  <si>
    <t>097</t>
  </si>
  <si>
    <t>Государственная пошлина за совершение нотариальных действий (за исключением действий, совершаемых консульскими учреждениями РФ)</t>
  </si>
  <si>
    <t>Защита населения и территории от последствий чрезвычайных ситуаций природного и техногенного характера, гражданская оборона</t>
  </si>
  <si>
    <t>ВСЕГО:</t>
  </si>
  <si>
    <t>020 00 00</t>
  </si>
  <si>
    <t>Процентные платежи по долговым обязательствам</t>
  </si>
  <si>
    <t>065 00 00</t>
  </si>
  <si>
    <t>070 00 00</t>
  </si>
  <si>
    <t>000</t>
  </si>
  <si>
    <t>Коды классификации</t>
  </si>
  <si>
    <t>Процент исплнения</t>
  </si>
  <si>
    <t>Другие вопросы  в области культуры, кинематографии и средств массовой информации</t>
  </si>
  <si>
    <t>0901</t>
  </si>
  <si>
    <t>Субвенции бюджетам муниципальных образований на ежемесячное денежное вознаграждение за классное руководство</t>
  </si>
  <si>
    <t>Субвенции бюджетам городских округов на ежемесячное денежное вознаграждение за классное руководство</t>
  </si>
  <si>
    <t>Субвенции бюджетам муниципальных образований на предоставление гражданам субсидий на оплату жилого помещения и коммунальных услуг</t>
  </si>
  <si>
    <t>Субвенции бюджетам городских округов на предоставление гражданам субсидий на оплату жилого помещения и коммунальных услуг</t>
  </si>
  <si>
    <t>Субвенции местным бюджетам на выполнение передаваемых полномочий субъектов РФ</t>
  </si>
  <si>
    <t>Субвенции бюджетам городских округов на выполнение передаваемых полномочий субъектов РФ</t>
  </si>
  <si>
    <t>Субвенции бюджетам муниципальных образований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</si>
  <si>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Обеспечение мер социальной поддержки гражданам городского округа по оплате жилого помещения и коммунальных услуг  при изменении максимально допустимой доли расходов граждан в совокупном доходе семьи, при расчете субсидий на жилищно-коммунальные услуги с 01.01.2010*</t>
  </si>
  <si>
    <t>505 86 01</t>
  </si>
  <si>
    <t>Обеспечение мер социальной поддержки по оплате жилого помещения и коммунальных услуг одиноким пенсионерам*</t>
  </si>
  <si>
    <t>Оплата жилищно - коммунальных услуг отдельным категориям граждан*</t>
  </si>
  <si>
    <t>Проведение подписки на периодические печатные издания малоимущим гражданам*</t>
  </si>
  <si>
    <t>Ежемесячная доплата к пенсии бывшим руководителям исполнительного комитета Домодедовского городского Совета и Домодедовского городского комитета КПСС *</t>
  </si>
  <si>
    <t>Выплата единовременной материальной помощи гражданам пострадавшим от радиационных воздействий*</t>
  </si>
  <si>
    <t>Выплата единовременной материальной помощи бывшим несовершеннолетним узникам концлагерей*</t>
  </si>
  <si>
    <t>Выплата единовременной материальной помощи гражданам пострадавшим от политических репрессий*</t>
  </si>
  <si>
    <t>Выплата единовременной материальной помощи участникам Курской битвы (включая вдов)*</t>
  </si>
  <si>
    <t>Выплата единовременной материальной помощи участникам обороны Москвы (включая вдов)*</t>
  </si>
  <si>
    <t>Выплата единовременной материальной помощи участникам обороны Ленинграда*</t>
  </si>
  <si>
    <t>Выплата единовременной материальной помощи участникам Сталинградской битвы*</t>
  </si>
  <si>
    <t>Выплата единовременной материальной помощи участникам ВОВ к дню Победы (включая вдов)*</t>
  </si>
  <si>
    <t>Выплата единовременной материальной помощи воинам -афганцам к двадцатой годовщине вывода Советских войск из Афганистана, семьям погибших участников Афганских событий и локальных войн*</t>
  </si>
  <si>
    <t>Выплата единовременной материальной помощи инвалидам всех категорий в рамках проведения дня инвалида*</t>
  </si>
  <si>
    <t>Выплата единовременной материальной помощи малоимущим гражданам*</t>
  </si>
  <si>
    <t>Выплата единовременной материальной помощи гражданам, находящимся в трудной жизненной ситуации*</t>
  </si>
  <si>
    <t>Оказание других видов социальной помощи*</t>
  </si>
  <si>
    <t>Субсидия на оплату услуг по капитальному ремонту жилого фонда льготным категориям граждан*</t>
  </si>
  <si>
    <t>Налог на доходы физических лиц с доходов, полученных физическими лицами, не являющимися налоговыми резидентами Российской Федерации в виде дивидендов от долевого участия в деятельности организаций</t>
  </si>
  <si>
    <t>Налог на доходы физ.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</si>
  <si>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1 01 02060 01 0000 110</t>
  </si>
  <si>
    <t xml:space="preserve">Единый сельскохозяйственный налог </t>
  </si>
  <si>
    <t>Налог на имущество физических лиц, взимаемый по ставке, применяемой к объектам налогообложения, расположенным в границах городских округов</t>
  </si>
  <si>
    <t>Земельный налог, взимаемый по ставкам, установленным в соответствии с подпунктом 1 пункта 1 статьи 394 НК РФ</t>
  </si>
  <si>
    <t>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РФ)</t>
  </si>
  <si>
    <t>Государственная пошлина за выдачу разрешения на распространение наружной рекламы</t>
  </si>
  <si>
    <t>1 08 07160 01 0000 110</t>
  </si>
  <si>
    <t>Государственная пошлина за выдачу ордера на квартиру</t>
  </si>
  <si>
    <t xml:space="preserve">Дивиденды по акциям и доходы от прочих форм участия в капитале, находящихся в государственной и муниципальной собственности </t>
  </si>
  <si>
    <t xml:space="preserve">600 02 00 </t>
  </si>
  <si>
    <t xml:space="preserve">600 05 00 </t>
  </si>
  <si>
    <t xml:space="preserve">10 </t>
  </si>
  <si>
    <t>Доходы  от продажи квартир, находящихся в собственности городских округов</t>
  </si>
  <si>
    <t>1 14 02000 00 0000 000</t>
  </si>
  <si>
    <t>1 14 02030 04 0000 410</t>
  </si>
  <si>
    <t>1 14 02030 04 0000 440</t>
  </si>
  <si>
    <t>1 14 02032 04 0000 410</t>
  </si>
  <si>
    <t>1 14 02032 04 0000 440</t>
  </si>
  <si>
    <t>1 14 02033 04 0000 410</t>
  </si>
  <si>
    <t>1 14 02033 04 0000 440</t>
  </si>
  <si>
    <t xml:space="preserve">Приобретение  пожарно-технического вооружения и оборудования для ПЧ Домодедовского гарнизона пожарной охраны    </t>
  </si>
  <si>
    <t xml:space="preserve">Приобретение ранцевых огнетушителей     </t>
  </si>
  <si>
    <t>Приобретение ценных подарков для ВЧ 92574 в целях поощрения лмчного состава</t>
  </si>
  <si>
    <t>Приобретение компьютера, принтера и расходных материалов для Православной гимназии им. Серафима Саровского в связи с 10-летием учебного заведения</t>
  </si>
  <si>
    <t>Приобретение похоронных принадлежностей для перезахоронения останков мл. лейтенанта М.С. Горбунова, погибшего при выполнении служебных обязанностей в 1944 г. на станции Домодедово</t>
  </si>
  <si>
    <t>Оплата транспортных услуг для проведения переписи населения</t>
  </si>
  <si>
    <t>МУ "ДомСтат"</t>
  </si>
  <si>
    <t>Противопожарные мероприятия ООО АПК "Племзавод "Ямской"</t>
  </si>
  <si>
    <t>315100</t>
  </si>
  <si>
    <t>Ремонт дорожного покрытия автодороги по ул. Индустриальная г. Домодедово</t>
  </si>
  <si>
    <t>Замена окон Бочко Л.А., пришедших в негодность вследствие пожара по адресу : г. Домодедово, ул. Советская, д. 8, кв. 17</t>
  </si>
  <si>
    <t>Оплата услуг МУП "Комстройплан" по сбору исходно-разрешительной документации для газификации жилых домов №№ 1, 2, 3, 4  станции Повадино Вельяминовского административного округа</t>
  </si>
  <si>
    <t xml:space="preserve">Комитет по управлению   имуществом </t>
  </si>
  <si>
    <t xml:space="preserve">Субсидия ОАО "Домодедово-Жилсервис" на ликвидацию последствий пожара по адресу: г. Домодедово, Каширское ш., д. 54,   в т. ч.:                                                                                                            4 336 133 руб. - на демонтаж сгоревшей кровли и строительство шатровой кровли;                                                                                                                                                                                  239 404 руб. - на замену обгоревших оконных блоков. </t>
  </si>
  <si>
    <t>Приобретение металлической двери для муниципального нежилого помещения по адресу: г. Домодедово, Каширское шоссе, д.53, кв.3, с целью оборудования для проведения переписи населения</t>
  </si>
  <si>
    <t>Замена аварийных батарей отопления в муниципальной квартире малоимущей, многодетной семьи Бабенко Л.Г., проживающей по адресу: г. Домодедово. Ул. Ломоносова, д.22, кв.29</t>
  </si>
  <si>
    <t>Оплата согласования проекта газификации жилых домов №№ 1, 2, 3, 4  станции Повадино Вельяминовского административного округа</t>
  </si>
  <si>
    <t>Оплата разработки разделов проекта газификации жилых домов №№ 1, 2, 3, 4  станции Повадино Вельяминовского административного округа, в т.ч.:    45 000 руб. - на разработку раздела "ИТМ ГО ЧС",                                                                                                                                                                                                                                                             55 000 руб. - на разработку раздела "Противопожарные мероприятия"</t>
  </si>
  <si>
    <t>Предоставление субсидии МУ "Домодедовский водоканал" на приобретение пожарных гидрантов для предупреждения и локализации пожаров</t>
  </si>
  <si>
    <t>225 10 4</t>
  </si>
  <si>
    <t>Разборка и вывоз разрушенных домов в д. Ярлыково и на территории военного городка Ям</t>
  </si>
  <si>
    <t>Перезахоронение останков мл. лейтенанта М.С. Горбунова, погибшего при выполнении служебных занностей в 1944 г. на станции Домодедово</t>
  </si>
  <si>
    <t>Оплата экспериментальных работ по уничтожению нежелательной растительности (борщевик Сосновского) по договору с ЗАО "Гербицид-холдинг"</t>
  </si>
  <si>
    <t>Приобретение ценного подарка ДОУ "Родничок" в связи с празднованием 30-летия со дня образования учреждения</t>
  </si>
  <si>
    <t>ДОУ "Родничок"</t>
  </si>
  <si>
    <t>0020400</t>
  </si>
  <si>
    <t>0809</t>
  </si>
  <si>
    <t>4709900</t>
  </si>
  <si>
    <t>Приобретение бутилированной воды для создания запаса питьевой воды на случай прекращения ее подачи</t>
  </si>
  <si>
    <t xml:space="preserve">Оказание материальной помощи Цыганову Николаю Николаевичу, пострадавшему в результате пожара по адресу: г. Домодедово, ул. Каширское  шоссе, 54, кв.37                                                                                                         </t>
  </si>
  <si>
    <t xml:space="preserve">Оказание материальной помощи Мещерякову Геннадию Николаевичу, пострадавшему в результате пожара по адресу: г. Домодедово,  ул. 8 Марта,  д. 8                                                                                                          </t>
  </si>
  <si>
    <t xml:space="preserve">Оказание материальной помощи Ефимовой Елене Ивановне, пострадавшей в результате пожара по адресу:  г. Домодедово,  ул. Каширское  шоссе, д. 54, кв. 41                                                                                                         </t>
  </si>
  <si>
    <t xml:space="preserve">Оказание материальной помощи Лысых Людмиле Семеновне, пострадавшей в результате пожара по адресу: г. Домодедово, 1-й Московский пр-д, д. 22А, кв. 49                                                                                                         </t>
  </si>
  <si>
    <t xml:space="preserve">Оказание материальной помощи Евсеенковой Руфине Михайловне, пострадавшей в результате пожара по адресу: дер. Шишкино, д. 53Б, кв.1                                                                                                         </t>
  </si>
  <si>
    <t>Разовая единовременная доплата к пенсии Линиченко И.И.</t>
  </si>
  <si>
    <t>Приобретение программного обеспечения и сертифицированного электронного ключа для проведения электронных аукционов по размещению муниципального заказа городского округа Домодедово</t>
  </si>
  <si>
    <t xml:space="preserve">МУ "ДомСтат"*        </t>
  </si>
  <si>
    <t>Приобретение телефонных аппаратов для помещений, выделенных для работы внештатного персонала Всероссийской переписи 2010 г.</t>
  </si>
  <si>
    <t>Установка телефонных номеров в помещениях, выделенных для работы внештатного персонала Всероссийской переписи 2010 г.</t>
  </si>
  <si>
    <t>Оплата приобретения подарков сотрудникам милиции в связи с празднованием Дня Российской милиции</t>
  </si>
  <si>
    <t>Приобретение оргтехники для 7 СБ 2 СП ДПС (Южный) ГУВД по Московской области</t>
  </si>
  <si>
    <t>Приобретение вычислительной техники для УИИ №36 МРУИИ №14 УФСИН России по Московской области</t>
  </si>
  <si>
    <t>Приобретеных ценных подарков в связи с празднованием 20-летия МЧС России</t>
  </si>
  <si>
    <t>Приобретение ценного подарка в связи с празднованием Дня работника органов государственной безопасности</t>
  </si>
  <si>
    <t>Возмещение стоимости произведенных улучшений в муниципальном нежилом помещении по адресу: г. Домодедово, мкрн. Авиационный, пр-т Ак. Туполева, д.14 на основании решения Арбитражного суда Московской области от 15.02.2010 в пользу МНПО "Резонанс"</t>
  </si>
  <si>
    <t>Почтовые расходы на проведение осенней призывной комиссии 2010 г.</t>
  </si>
  <si>
    <t>Услуги по изготовлению бланков повесток</t>
  </si>
  <si>
    <t>Приобретение канцелярских товаров для проведения осенней призывной комиссии 2010 г.</t>
  </si>
  <si>
    <t>Приобретение бензогенератора для бригады ГУ здравоохранения Московской области "Территориальный центр медицины катастроф", базирующейся на территории городского округа Домодедово</t>
  </si>
  <si>
    <t>Приобретение огнетушителей для помещений, выделенных для работы внештатного персонала Всероссийской переписи 2010 г.</t>
  </si>
  <si>
    <t>Приобретение автомобильных шин для пожарных частей Домодедовского гарнизона пожарной охраны</t>
  </si>
  <si>
    <t>Приобретение аварийно-спасательного инструмента для пожарной части № 237 Домодедовского гарнизона пожарной охраны</t>
  </si>
  <si>
    <t>Оснащение средствами защиты бригады ГУ зравоохранения МО "Территориальный центр медицины кактастроф", базирующейся в Домодедовском городском округе</t>
  </si>
  <si>
    <t>Ремонт муниципального нежилого помещения для мирового судьи судебного участка № 34 по адресу: г. Домодедово, 1-й Советский пр-д, д. 5</t>
  </si>
  <si>
    <t>Оплата разработки раздела "Охрана окружающей среды" проекта газификации домов №№ 1, 2, 3, 4  станции Повадино Вельяминовского административного округа</t>
  </si>
  <si>
    <t>Оплата разработки раздела "Инженерено-геологические изыскания" проекта газификации домов №№ 1, 2, 3, 4  станции Повадино Вельяминовского административного округа</t>
  </si>
  <si>
    <t>Оплата эксгумации останков воинов, погибших в годы ВОВ на территории городского округа Домодедово, захороненных близ ул. Заборье</t>
  </si>
  <si>
    <t>Оплата перезахоронения останков неизвестных воинов, погибших в годы ВОВ на территории городского округа Домодедово</t>
  </si>
  <si>
    <t>Приобретение ценного подарка для МДОУ д/с № 32 "Орленок" в связи с 40-летием со дня образования учреждения</t>
  </si>
  <si>
    <t>МДОУ д/с №32 "Орленок"</t>
  </si>
  <si>
    <t>Приобретение ценного подарка для МДОУ д/с  № 11 "Рябинка" в связи с 40-летием со дня образования учреждения</t>
  </si>
  <si>
    <t>МДОУ д/с №11 "Рябинка"</t>
  </si>
  <si>
    <t>Приобретение ценного подарка для МОУ ДСОШ № 4 в связи с 45-летием со дня образования учреждения</t>
  </si>
  <si>
    <t>МОУ ДСОШ №4</t>
  </si>
  <si>
    <t>ДЦРБ*</t>
  </si>
  <si>
    <t>Доплата к пенсии участникам Великой Отечественной войны, проживающих в городском округе Домодедово в связи с празднованием Нового года и рамках мероприятий, посвященных 65-летию Победы</t>
  </si>
  <si>
    <t xml:space="preserve">Оказание материальной помощи Сорокину Анатолию Васильевичу, пострадавшему в результате пожара по адресу: мкр. Барыбино, дер. Гальчино, ул. Садовая, д. 19                                                                                                         </t>
  </si>
  <si>
    <t xml:space="preserve">Оказание материальной помощи Паршину Михаилу Геннадьевичу, пострадавшему в результате пожара по адресу: г. Домодедово, ул. Талалихина, д.17/1, кв.5                                                                                                    </t>
  </si>
  <si>
    <t xml:space="preserve">Оказание материальной помощи Ефименковой Наталье Ивановне, пострадавшей в результате пожара по адресу: г. Домодедово, ул. Полевая, д.1                                                                                                    </t>
  </si>
  <si>
    <t xml:space="preserve">Оказание материальной помощи Гужелю Николаю Фомичу, пострадавшему в результате пожара по адресу: г. Домодедово, ул. Каширское  шоссе, д. 95, кв.55                                                                                                         </t>
  </si>
  <si>
    <t>ВСЕГО ЗА 2010 ГОД</t>
  </si>
  <si>
    <t xml:space="preserve">*  объем средств, выделенных из резервного фонда, см. в предыдущем квартале </t>
  </si>
  <si>
    <t>1 16 33040 04 0000 140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</si>
  <si>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городских округов</t>
  </si>
  <si>
    <t>020 00 03</t>
  </si>
  <si>
    <t>2 02 02000 00 0000 151</t>
  </si>
  <si>
    <t>2 02 02085 00 0000 151</t>
  </si>
  <si>
    <t>Субсидии бюджетам на осуществление мероприятий по обеспечению жильем граждан Российской Федерации , проживающих в сельской местности</t>
  </si>
  <si>
    <t>2 02 02085 04 0000 151</t>
  </si>
  <si>
    <t>Субсидии бюджетам городских округов на осуществление мероприятий по обеспечению жильем граждан Российской Федерации , проживающих в сельской местности</t>
  </si>
  <si>
    <t>2 02 02088 00 0000 151</t>
  </si>
  <si>
    <t>&gt;200</t>
  </si>
  <si>
    <t>Газификацияд.Образцовово</t>
  </si>
  <si>
    <t>Газификация д.Сонино</t>
  </si>
  <si>
    <t>Газификация д.Красный путь(ул.Лесная)</t>
  </si>
  <si>
    <t>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поступивших от государственной корпорации  Фонд содействия реформированию жилищно-коммунального хозяйства</t>
  </si>
  <si>
    <t>2 02 02088 04 0001 151</t>
  </si>
  <si>
    <t>Субсидии бюджетам городских округов на обеспечение мероприятий по капитальному ремонту многоквартирных домов за счет средств, поступивших от государственной корпорации  Фонд содействия реформированию жилищно-коммунального хозяйства</t>
  </si>
  <si>
    <t>2 02 02089 00 0000 151</t>
  </si>
  <si>
    <t>2 02 02089 04 0000 151</t>
  </si>
  <si>
    <t xml:space="preserve">от  31.05.2011  № 1-4/375 </t>
  </si>
  <si>
    <t xml:space="preserve">от 31.05.2011 №  1-4/375  </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</si>
  <si>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муниципальных унитарных предприятий, в том числе казенных)</t>
  </si>
  <si>
    <t>Детские дошкольные учреждения</t>
  </si>
  <si>
    <t>Школы-детские сады, школы начальные, неполные средние и средние</t>
  </si>
  <si>
    <t xml:space="preserve">НАЛОГИ НА ПРИБЫЛЬ, ДОХОДЫ </t>
  </si>
  <si>
    <t>1 00 00000 00 0000 000</t>
  </si>
  <si>
    <t>1 01 00000 00 0000 000</t>
  </si>
  <si>
    <t>Прочие субвенции бюджетам городских округов</t>
  </si>
  <si>
    <t>505 86 02</t>
  </si>
  <si>
    <t>505 86 03</t>
  </si>
  <si>
    <t>505 86 04</t>
  </si>
  <si>
    <t>505 86 05</t>
  </si>
  <si>
    <t>505 86 06</t>
  </si>
  <si>
    <t>505 86 07</t>
  </si>
  <si>
    <t>505 86 08</t>
  </si>
  <si>
    <t>505 86 09</t>
  </si>
  <si>
    <t>505 86 10</t>
  </si>
  <si>
    <t>505 86 11</t>
  </si>
  <si>
    <t>505 86 12</t>
  </si>
  <si>
    <t>505 86 13</t>
  </si>
  <si>
    <t>505 86 14</t>
  </si>
  <si>
    <t>505 86 15</t>
  </si>
  <si>
    <t>505 86 16</t>
  </si>
  <si>
    <t>505 86 17</t>
  </si>
  <si>
    <t>505 86 18</t>
  </si>
  <si>
    <t>514 01 01</t>
  </si>
  <si>
    <t>001 43 00</t>
  </si>
  <si>
    <t>Оценка недвижимости, признание прав и регулирование отношение по гос. и муниципальной собственности</t>
  </si>
  <si>
    <t>090 02 00</t>
  </si>
  <si>
    <t xml:space="preserve">Выполнение функций органами местного самоуправления - взнос в уставные фонды муниципальных унитарных предприятий </t>
  </si>
  <si>
    <t>Реализация государственных функций по мобилизационной подготовке экономики</t>
  </si>
  <si>
    <t>209 00 00</t>
  </si>
  <si>
    <t>Функционирование органов в сфере национальной безопасности, правоохранительной деятельности</t>
  </si>
  <si>
    <t>Предупреждение и ликвидация последствий чрезвычайных ситуаций природного и техногенного характера, гражданская оборона</t>
  </si>
  <si>
    <t>Мероприятия по предупреждению и ликвидации последствий чрезвычайных ситуаций и стихийных бедствий</t>
  </si>
  <si>
    <t>218 00 00</t>
  </si>
  <si>
    <t>Мероприятия по гражданской обороне</t>
  </si>
  <si>
    <t>219 00 00</t>
  </si>
  <si>
    <t>Реализация других функций, связанных с обеспечением национальной безопасности и правоохранительной деятельности</t>
  </si>
  <si>
    <t>Профилактика наркомании и токсикомании в городском округе Домодедово на 2007-2011 годы</t>
  </si>
  <si>
    <t>0500</t>
  </si>
  <si>
    <t>0501</t>
  </si>
  <si>
    <t>Органы внутренних дел</t>
  </si>
  <si>
    <t>Органы юстиции</t>
  </si>
  <si>
    <t>Денежные взыскания (штрафы) и иные суммы, взыскиваемые с лиц, виновных в совершении преступлений, и в возмещение ущерба имуществу.</t>
  </si>
  <si>
    <t>Иные источники внутреннего финансирования дефицитов бюджетов</t>
  </si>
  <si>
    <t>000 01 06 04 00 00 0000 000</t>
  </si>
  <si>
    <t>000 01 06 04 00 00 0000 800</t>
  </si>
  <si>
    <t xml:space="preserve">Налог на прибыль  организаций, зачислявшийся до 1 января 2005 года в местные бюджеты, мобилизуемый на территориях городских округов  </t>
  </si>
  <si>
    <t>1 09 04050 00 0000 110</t>
  </si>
  <si>
    <t>1 09 04050 04 0000 110</t>
  </si>
  <si>
    <t>Земельный налог (по обязательствам, возникшим до 1 января 2006 года), мобилизуемый на территориях городских округов</t>
  </si>
  <si>
    <t>1 09 07000 00 0000 110</t>
  </si>
  <si>
    <t>1 09 07010 00 0000 110</t>
  </si>
  <si>
    <t>Обеспечение мероприятий по капитальному ремонту многоквартирных домов  и переселению граждан из аварийного жилищного фонда</t>
  </si>
  <si>
    <t>098 00 00</t>
  </si>
  <si>
    <t>Обеспечение мероприятий по капитальному ремонту многоквартирных домов за счет средств поступивших от государственной корпорации Фонд содействия по реформированию ЖКХ</t>
  </si>
  <si>
    <t>Обеспечение мероприятий по капитальному ремонту многоквартирных домов за счет средств бюджетов субъектов РФ</t>
  </si>
  <si>
    <t>Обеспечение мероприятий по переселению граждан из аварийного жилищного фонда за счет  средств бюджетов</t>
  </si>
  <si>
    <t>098 02 02</t>
  </si>
  <si>
    <t>Федеральные целевые программы</t>
  </si>
  <si>
    <t>100 00 00</t>
  </si>
  <si>
    <t>Федеральная целевая программа "Социальное развитие села до 2012г."</t>
  </si>
  <si>
    <t>Субсидии по Федеральной целевой программе "Социальное развитие села до 2012г."</t>
  </si>
  <si>
    <t>099</t>
  </si>
  <si>
    <t>Уменьшение прочих остатков средств бюджетов</t>
  </si>
  <si>
    <t>1 11 00000 00 0000 000</t>
  </si>
  <si>
    <t>1 11 01000 00 0000 120</t>
  </si>
  <si>
    <t>1 11 03000 00 0000 120</t>
  </si>
  <si>
    <t>1 11 05000 00 0000 120</t>
  </si>
  <si>
    <t>1 11 05010 00 0000 120</t>
  </si>
  <si>
    <t>1 11 05030 00 0000 120</t>
  </si>
  <si>
    <t>Коммунальное хозяйство</t>
  </si>
  <si>
    <t>ОБРАЗОВАНИЕ</t>
  </si>
  <si>
    <t>Дошкольное образование</t>
  </si>
  <si>
    <t>Общее образование</t>
  </si>
  <si>
    <t>Транспорт</t>
  </si>
  <si>
    <t>0409</t>
  </si>
  <si>
    <t>Связь и информатика</t>
  </si>
  <si>
    <t>Доходы от реализации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</si>
  <si>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Земельный налог, взимаемый по ставкам, установленным в соответствии с подпунктом 2 пункта 1 статьи 394 НК РФ</t>
  </si>
  <si>
    <t>Получение кредитов от кредитных организаций бюджетом городского округа в валюте Российской Федерации</t>
  </si>
  <si>
    <t>000 01 02 00 00 00 0000 800</t>
  </si>
  <si>
    <t>Погашение кредитов, предоставленных кредитными организациями в валюте Российской Федерации</t>
  </si>
  <si>
    <t>Погашение бюджетом городского округа кредитов от кредитных организаций в валюте Российской Федерации</t>
  </si>
  <si>
    <t>000 01 03 00 00 00 0000 000</t>
  </si>
  <si>
    <t>000 01 03 00 00 00 0000 700</t>
  </si>
  <si>
    <t>000 01 03 00 00 00 0000 800</t>
  </si>
  <si>
    <t>Субсидии бюджетам муниципальных образований МО на частичное финансирование и частичное возмещение расходов, в том числе расходов по обязательствам перед лизингодателем, бюджетов муниципальных образований Московской области по приведению лифтов в многоквартирных жилых домах, находящихся на территории Московской области, в надлежащее технической состояние.</t>
  </si>
  <si>
    <t>521 01 00</t>
  </si>
  <si>
    <t>Региональные целевые программы</t>
  </si>
  <si>
    <t xml:space="preserve">Обеспечение жильем молодых семей и специалистов проживающих и работающих в сельской местности и улучшение жилищных условий граждан проживающих в сельской местности </t>
  </si>
  <si>
    <t>522 03 00</t>
  </si>
  <si>
    <t>Субсидия на проведение мероприятий по обеспечению жильем молодых семей и молодых специалистов, проживающих и работающих в сельской местности, в соответствии с долгосрочной целевой программой Московской области "Развитие сельского хозяйства Московской области на период 2009-2012 годов"</t>
  </si>
  <si>
    <t>Субсидия на проведение мероприятий по улучшению жилищных условий граждан Российской Федерации, проживающих  в сельской местности, в соответствии с долгосрочной целевой программой Московской области "Развитие сельского хозяйства Московской области на период 2009-2012 годов"</t>
  </si>
  <si>
    <t>Обеспечение жилыми помещениями граждан, молодых семей и молодых специалистов проживающих и работающих в сельской местности на 2010-2012гг.</t>
  </si>
  <si>
    <t>795 11 13</t>
  </si>
  <si>
    <t>Субсидия  на проведение мероприятий по обеспечению жильем молодых семей и молодых специалистов проживающих и работающих в сельской местности, в соответствии с целевой программой «Обеспечение жилыми помещениями граждан, молодых семей и молодых специалистов, проживающих и работающих в сельской местности на 2010-2112 годы», за счет средств  бюджета городского округа</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</si>
  <si>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</si>
  <si>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436 02 00</t>
  </si>
  <si>
    <t>Обеспечение жилыми помещениями детей - сирот, детей, оставшихся без попечения родителей, а также детей, находящихся под опекой (попечительством), не имеющих закрепленного жилого помещения*</t>
  </si>
  <si>
    <t>МУ "Домодедовская ЦРБ"</t>
  </si>
  <si>
    <t>015</t>
  </si>
  <si>
    <t>Реализация других  функций, связанных с обеспечением национальной безопасности и правоохранительной деятельности</t>
  </si>
  <si>
    <t>Выполнение функций  органами местного самоуправления</t>
  </si>
  <si>
    <t>Мероприятия по организации оздоровительной компании детей и подростков</t>
  </si>
  <si>
    <t>Оздоровление детей и подростков</t>
  </si>
  <si>
    <t>ЗДРАВООХРАНЕНИЕ, ФИЗИЧЕСКАЯ КУЛЬТУРА И СПОРТ</t>
  </si>
  <si>
    <t xml:space="preserve">Бюджетные инвестиции  </t>
  </si>
  <si>
    <t>Бюджетные инвестиции  (Реконструкция приемного покоя ЦРБ)</t>
  </si>
  <si>
    <t>482</t>
  </si>
  <si>
    <t xml:space="preserve">Мероприятия в области здравоохранения </t>
  </si>
  <si>
    <t>795 11 03</t>
  </si>
  <si>
    <t>079</t>
  </si>
  <si>
    <t>Социальной помощи</t>
  </si>
  <si>
    <t xml:space="preserve">Обеспечение мер социальной поддержки ветеранов труда </t>
  </si>
  <si>
    <t>016</t>
  </si>
  <si>
    <t>Реализация государственных функций, связанных с обеспечением национальной безопасности и правоохранительной деятельности</t>
  </si>
  <si>
    <t>216</t>
  </si>
  <si>
    <t>Проведение мероприятий для детей и молодежи</t>
  </si>
  <si>
    <t>Выполнение функций государственными органами</t>
  </si>
  <si>
    <t>ЗДРАВООХРАНЕНИЕ И СПОРТ</t>
  </si>
  <si>
    <t>Физкультурно-оздоровительная работа и спортивные мероприятия</t>
  </si>
  <si>
    <t>512 00 00</t>
  </si>
  <si>
    <t>017</t>
  </si>
  <si>
    <t>042</t>
  </si>
  <si>
    <t>Процентные платежи по муниципальному долгу</t>
  </si>
  <si>
    <t xml:space="preserve">Прочие расходы </t>
  </si>
  <si>
    <t>018</t>
  </si>
  <si>
    <t>Гражданский персонал</t>
  </si>
  <si>
    <t>020</t>
  </si>
  <si>
    <t>240</t>
  </si>
  <si>
    <t>202 58 10</t>
  </si>
  <si>
    <t>Расходы на оплату труда гражданского персонала</t>
  </si>
  <si>
    <t>202 67 10</t>
  </si>
  <si>
    <t xml:space="preserve">Отдельные мероприятия в области автомобильного транспорта </t>
  </si>
  <si>
    <t>Благоустройство территорий городского округа Домодедово на 2006-2008 годы</t>
  </si>
  <si>
    <t>Бюджетные инвестиции в объекты капитального строительства, собственности муниципальных образований (Строительство и разработка ПСД, ПИР Белостолбовской средней школы)</t>
  </si>
  <si>
    <t>Бюджетные инвестиции в объекты капитального строительства, собственности муниципальных образований (Строительство и разработка ПСД, ПИР "Центр детского творчества" м-н Центральный)</t>
  </si>
  <si>
    <t>421 00 00</t>
  </si>
  <si>
    <t>Внедрение инновационных образовательных программ</t>
  </si>
  <si>
    <t>286</t>
  </si>
  <si>
    <t>Школы - интернаты</t>
  </si>
  <si>
    <t>422 00 00</t>
  </si>
  <si>
    <t>423 00 00</t>
  </si>
  <si>
    <t>424 00 00</t>
  </si>
  <si>
    <t>Материальное обеспечение приемной семьи</t>
  </si>
  <si>
    <t>519 00 00</t>
  </si>
  <si>
    <t>422</t>
  </si>
  <si>
    <t>Государственная поддержка внедрения комплексных мер модернизации образования</t>
  </si>
  <si>
    <t xml:space="preserve">Государственная поддержка внедрения комплексных мер модернизации образования </t>
  </si>
  <si>
    <t xml:space="preserve">Государственная поддержка внедрения комплексных мер модернизации образования за счет средств федерального бюджета </t>
  </si>
  <si>
    <t>Государственная поддержка внедрения комплексных мер модернизации образования за счет средств областного бюджета на погашение кредиторской задолженности за 2008 год</t>
  </si>
  <si>
    <t>Бюджетные инвестиции в объекты капитального строительства собственности муниципальных образований (разработка ПСД, ПИР по реконструкции "Подрастково - молодежного клуба микрорайона Барыбино, ул. Леваневского")</t>
  </si>
  <si>
    <t>Организационно-воспитательная работа с молодежью</t>
  </si>
  <si>
    <t>431 00 00</t>
  </si>
  <si>
    <t>Субсидия на организацию и осуществление мероприятий по работе с детьми и молодежью</t>
  </si>
  <si>
    <t>431 01 01</t>
  </si>
  <si>
    <t>Молодежь городского округа Домодедово на 2007-2009гг.</t>
  </si>
  <si>
    <t>Проведение оздоровительных и других мероприятий для детей и молодежи</t>
  </si>
  <si>
    <t>436 00 00</t>
  </si>
  <si>
    <t>Государственная поддержка в сфере образования</t>
  </si>
  <si>
    <t>436 03 00</t>
  </si>
  <si>
    <t>Областная целевая программа "Развитие образования в Московской области на период 2006 - 2010 годов"</t>
  </si>
  <si>
    <t>Развитие образования городского округа Домодедово (2006-2010 годы)</t>
  </si>
  <si>
    <t>795 11 00</t>
  </si>
  <si>
    <t>Комплектование книжных фондов библиотек городских округов</t>
  </si>
  <si>
    <t>Телерадиокомпании и телеорганизации</t>
  </si>
  <si>
    <t>Субсидии телерадиокомпаниям и телерадиоорганизациям</t>
  </si>
  <si>
    <t>Субсидии на поддержку социально значимых проектов в сфере периодической печати</t>
  </si>
  <si>
    <t>Обеспечение жильем инвалидов войны и участников боевых действий, участников Великой Отечественной войны, ветеранов боевых действий, военнослужащих, проходивших военную службу в период Великой Отечественной войны, граждан, награжденных знаком «Жителю блокадного Ленинграда», лиц, работавших на военных объектах в период Великой Отечественной войны, семей погибших (умерших) инвалидов войны - участников Великой отечественной войны, инвалидов и семей, имеющих детей-инвалидов</t>
  </si>
  <si>
    <t>Обеспечение жилыми помещениями детей - сирот, детей, оставшихся без попечения родителей, а также детей, находящихся под опекой (попечительством), не имеющих закрепленного жилого помещения</t>
  </si>
  <si>
    <t>Финансовое управление Администрации городского округа Домодедово Московской области</t>
  </si>
  <si>
    <t>024</t>
  </si>
  <si>
    <t>15</t>
  </si>
  <si>
    <t>Финансовая поддержка на возвратной основе</t>
  </si>
  <si>
    <t>520</t>
  </si>
  <si>
    <t>1 01 02022 01 0000 110</t>
  </si>
  <si>
    <t>1 01 02030 01 0000 110</t>
  </si>
  <si>
    <t>04</t>
  </si>
  <si>
    <t>01 02 00 00 00 0000 000</t>
  </si>
  <si>
    <t>01 02 00 00 00 0000 700</t>
  </si>
  <si>
    <t>01 02 00 00 04 0000 710</t>
  </si>
  <si>
    <t>01 02 00 00 00 0000 800</t>
  </si>
  <si>
    <t>01 02 02 00 04 0000 810</t>
  </si>
  <si>
    <t>01 03 00 00 00 0000 000</t>
  </si>
  <si>
    <t>01 03 00 00 00 0000 700</t>
  </si>
  <si>
    <t>01 03 01 00 04 0000 710</t>
  </si>
  <si>
    <t>01 03 01 00 00 0000 800</t>
  </si>
  <si>
    <t>01 03 00 00 04 0000 810</t>
  </si>
  <si>
    <t>01 05 00 00 00 0000 000</t>
  </si>
  <si>
    <t>01 05 02 00 00 0000 500</t>
  </si>
  <si>
    <t>01 05 02 01 00 0000 510</t>
  </si>
  <si>
    <t>01 05 02 01 04 0000 510</t>
  </si>
  <si>
    <t>01 05 02 00 00 0000 600</t>
  </si>
  <si>
    <t>01 05 02 01 00 0000 610</t>
  </si>
  <si>
    <t>01 05 02 01 04 0000 610</t>
  </si>
  <si>
    <t>01 06 00 00 00 0000 000</t>
  </si>
  <si>
    <t>01 06 04 00 00 0000 000</t>
  </si>
  <si>
    <t>01 06 04 00 00 0000 800</t>
  </si>
  <si>
    <t>01 06 04 00 04 0000 810</t>
  </si>
  <si>
    <t>Выполнение функций органами местного самоуправления</t>
  </si>
  <si>
    <t>500</t>
  </si>
  <si>
    <t>436 01 00</t>
  </si>
  <si>
    <t>452 99 00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</si>
  <si>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</si>
  <si>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Обеспечение жильем инвалидов войны и участников боевых действий, участников Великой Отечественной войны, ветеранов боевых действий, военнослужащих, проходивших военную службу в период Великой Отечественной войны, граждан, награжденных знаком «Жителю блокадного Ленинграда», лиц, работавших на военных объектах в период Великой Отечественной войны, семей погибших (умерших) инвалидов войны - участников Великой отечественной войны, инвалидов и семей, имеющих детей-инвалидов*</t>
  </si>
  <si>
    <t>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№714 «Об обеспечении жильем ветеранов Великой Отечественной войны 1941-1945 годов»*</t>
  </si>
  <si>
    <t>Обеспечение жильем отдельных категорий граждан, установленных Федеральным законом от 12 января 1995 года № 5-ФЗ «О Ветеранах», от 24.11.1995 №181-ФЗ "О социальной защите инвалидов в Российской Федерации"*</t>
  </si>
  <si>
    <t>505 34 02</t>
  </si>
  <si>
    <t>Обеспечение жилыми помещениями детей - сирот, детей, оставшихся без попечения родителей, а также детей, находящихся под опекой (попечительством), не имеющих закрепленного жилого помещения за счет средств местного бюджета*</t>
  </si>
  <si>
    <t>Обеспечение жилыми помещениями детей - сирот, детей, оставшихся без попечения родителей, а также детей, находящихся под опекой (попечительством), не имеющих закрепленного жилого помещения за счет средств бюджета Московской области и средств федерального  бюджета*</t>
  </si>
  <si>
    <t>505 36 01</t>
  </si>
  <si>
    <t>Предоставление гражданам субсидий на оплату жилья и коммунальных услуг*</t>
  </si>
  <si>
    <t>Субсидия гражданам городского округа по оплате жилого помещения и коммунальных услуг  при изменении максимально допустимой доли расходов граждан в совокупном доходе семьи, при расчете субсидий на жилищно-коммунальные услуги с 01.01.2010*</t>
  </si>
  <si>
    <t>505 48 01</t>
  </si>
  <si>
    <t>Субсидияи по оплате жилого помещения и коммунальных услуг одиноким пенсионерам*</t>
  </si>
  <si>
    <t>Налог на доходы физ. лиц с доходов, облагаемых по налоговой ставке, установленной пунктом 1 статьи 224 Налогового кодекса РФ, за исключением доходов, полученных физ. лицами, зарегистрированными в качестве индивидуальных предпринимателей, частных нотариусов и других лиц, занимающихся частной практикой</t>
  </si>
  <si>
    <t>Переподготовка и повышение квалификации</t>
  </si>
  <si>
    <t>Кинематография</t>
  </si>
  <si>
    <t>Телевидение и радиовещание</t>
  </si>
  <si>
    <t>Периодическая печать и издательства</t>
  </si>
  <si>
    <t>СОЦИАЛЬНАЯ ПОЛИТИКА</t>
  </si>
  <si>
    <t>Дорожное хозяйство</t>
  </si>
  <si>
    <t>Резервные фонды</t>
  </si>
  <si>
    <t>9600</t>
  </si>
  <si>
    <t>ИТОГО РАСХОДОВ</t>
  </si>
  <si>
    <t>9800</t>
  </si>
  <si>
    <t>ВСЕГО РАСХОДОВ</t>
  </si>
  <si>
    <t>Код по бюджетной класси-фикации</t>
  </si>
  <si>
    <t>Исполнено</t>
  </si>
  <si>
    <t>Кредиты кредитных организаций в валюте Российской Федерации</t>
  </si>
  <si>
    <t xml:space="preserve">000 01 02 00 00 00 0000 000 </t>
  </si>
  <si>
    <t>000 01 02 0000  00 0000 700</t>
  </si>
  <si>
    <t>1 19 04000 04 0000 151</t>
  </si>
  <si>
    <t>0902</t>
  </si>
  <si>
    <t xml:space="preserve">целевым статьям и видам расходов  классификации </t>
  </si>
  <si>
    <t>3 03 98000 00 0000 180</t>
  </si>
  <si>
    <t>3 03 98040 04 0000 180</t>
  </si>
  <si>
    <t>Невыясненные поступления муниципальным учреждениям, находящимся в ведении органов местного самоуправления городских округов</t>
  </si>
  <si>
    <t>1 12 01000 01 0000 120</t>
  </si>
  <si>
    <t>Сборы за выдачу лицензий на розничную продажу алкогольной продукции</t>
  </si>
  <si>
    <t>Прочие лицензионные сборы</t>
  </si>
  <si>
    <t>ДОХОДЫ ОТ ПРОДАЖИ МАТЕРИАЛЬНЫХ  И НЕМАТЕРИАЛЬНЫХ АКТИВОВ</t>
  </si>
  <si>
    <t>Доходы от продажи квартир</t>
  </si>
  <si>
    <t>1 13 00000 00 0000 000</t>
  </si>
  <si>
    <t>1 13 02000 00 0000 130</t>
  </si>
  <si>
    <t>II. Погашение заимствований</t>
  </si>
  <si>
    <t>3.</t>
  </si>
  <si>
    <t>Исполнение муниципальных гарантий в валюте РФ, если платежи в качестве гаранта не ведут к возникновению эквивалентных требований со стороны гаранта к должнику, не исполнившему обязательство</t>
  </si>
  <si>
    <t>1 05 00000 00 0000 000</t>
  </si>
  <si>
    <t>1 05 02000 02 0000 110</t>
  </si>
  <si>
    <t>1 06 00000 00 0000 000</t>
  </si>
  <si>
    <t>1 06 01000 00 0000 110</t>
  </si>
  <si>
    <t>1 06 06000 00 0000 110</t>
  </si>
  <si>
    <t>1 06 06010 00 0000 110</t>
  </si>
  <si>
    <t>1 06 06020 00 0000 110</t>
  </si>
  <si>
    <t xml:space="preserve">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на получение права на управление транспортными средствами </t>
  </si>
  <si>
    <t>Выплата единовременной материальной помощи по медицинским показаниям*</t>
  </si>
  <si>
    <t>505 86 22</t>
  </si>
  <si>
    <t>Социальные выплаты (питание малоимущих граждан)</t>
  </si>
  <si>
    <t xml:space="preserve">Социальные выплаты </t>
  </si>
  <si>
    <t>Прочие расходы (проведение мероприятий)</t>
  </si>
  <si>
    <t>514 01 02</t>
  </si>
  <si>
    <t>Обеспечение жильем молодых семей в гор. Округе Домодедово на 2007-2010гг.</t>
  </si>
  <si>
    <t>Предоставление субсидий молодым семьям для приобретения жилья</t>
  </si>
  <si>
    <t>Компенсация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</si>
  <si>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520 01 00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</si>
  <si>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</si>
  <si>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Проведение выборов и референдумов</t>
  </si>
  <si>
    <r>
      <t>Приложение №</t>
    </r>
    <r>
      <rPr>
        <u val="single"/>
        <sz val="10"/>
        <rFont val="Times New Roman Cyr"/>
        <family val="1"/>
      </rPr>
      <t xml:space="preserve">   1   </t>
    </r>
  </si>
  <si>
    <t>Комитет по управлению имуществом</t>
  </si>
  <si>
    <t>031</t>
  </si>
  <si>
    <t>054</t>
  </si>
  <si>
    <t>055</t>
  </si>
  <si>
    <t>167</t>
  </si>
  <si>
    <t xml:space="preserve">226 10 4 </t>
  </si>
  <si>
    <t>202</t>
  </si>
  <si>
    <t>222 10 4</t>
  </si>
  <si>
    <t>211</t>
  </si>
  <si>
    <t>Доходы от реализации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</si>
  <si>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автономных учреждений), в части реализации основных средств по указанному имуществу</t>
  </si>
  <si>
    <t>1 16 25000 01 0000 140</t>
  </si>
  <si>
    <t>1 16 25060 01 0000 140</t>
  </si>
  <si>
    <t>0000 00 00</t>
  </si>
  <si>
    <t>Итого по разделу 0100</t>
  </si>
  <si>
    <t>ОБЩЕГОСУДАРСТВЕННЫЕ ВОПРОСЫ</t>
  </si>
  <si>
    <t>Итого по разделу 0700</t>
  </si>
  <si>
    <t>Итого по разделу 0900</t>
  </si>
  <si>
    <t>Итого по разделу 1000</t>
  </si>
  <si>
    <t>Бюджетные кредиты, полученные от других бюджетов бюджетной системы РФ местными бюджетами</t>
  </si>
  <si>
    <t>Кредиты, полученные в валюте РФ от кредитных организаций местными бюджетами</t>
  </si>
  <si>
    <t>Налог на доходы физ. лиц с доходов, облагаемых по налоговой ставке, установленной пунктом 1 статьи 224 Налогового кодекса РФ и полученных физ. лицами, зарегистрированными в качестве индивидуальных предпринимателей, частных нотариусов и других лиц, занимающихся частной практикой</t>
  </si>
  <si>
    <t>Налог на доходы физ. лиц с доходов, полученных физ. лицами, не являющимися налоговыми резидентами РФ</t>
  </si>
  <si>
    <t>1 01 02000 01 0000 110</t>
  </si>
  <si>
    <t>1 01 02010 01 0000 110</t>
  </si>
  <si>
    <t>1 01 02020 01 0000 110</t>
  </si>
  <si>
    <t>1 01 02021 01 0000 110</t>
  </si>
  <si>
    <t>221 10 4</t>
  </si>
  <si>
    <t>Приобретение конвертов для оповещения призывников</t>
  </si>
  <si>
    <t>Ремонт квартир, закрепленных за детьми-сиротами по адресам: г. Домодедово, мкр. Северный,  ул. 1-я Коммунистическая,  д. 34, кв. 40</t>
  </si>
  <si>
    <t>г. Домодедово, мкр. Авиационный, ул. Ильюшина , д. 14, кв. 13</t>
  </si>
  <si>
    <t>Приобретение в муниципальную собственность жилой комнаты №7 в коммунальной квартире, расположенной по адресу: г. Домодедово, ул. Энергетиков, д. 6а, кв.8 (Сидоренко Раисы Ивановны) и на затраты в связи с изъятием комнаты</t>
  </si>
  <si>
    <t>Проведение работ по перепланировке муниципальной квартиры по адресу: г. Домодедово, 3-й Московский пр-д, д. 6, кв. 73</t>
  </si>
  <si>
    <t>Ремонт квартир, закрепленных за детьми-сиротами по адресам: г. Домодедово, мкр. Северный,  ул. 1-я Коммунистическая,  д. 34, кв. 50</t>
  </si>
  <si>
    <t>Приобретение ценного подарка награждаемых в связи с 45-летием учебного заведения</t>
  </si>
  <si>
    <t>ВСШ №3</t>
  </si>
  <si>
    <t>На изготовление и печать социальной рекламы</t>
  </si>
  <si>
    <t>МУ "МКЦ Победа"</t>
  </si>
  <si>
    <t>Разовая единовременная доплата к пенсии  Чеканову А.П.</t>
  </si>
  <si>
    <t>Разовая единовременная доплата к пенсии  Лосеву Н.С.</t>
  </si>
  <si>
    <t>Приобретение ценного подарка для ВСШ № 3 в связи с 45-летием учебного заведения</t>
  </si>
  <si>
    <t>Изготовление и печать социальной рекламы</t>
  </si>
  <si>
    <t>Разовая единовременная доплата к пенсии  Зиновьеву В.Т.</t>
  </si>
  <si>
    <t>Разовая единовременная доплата к пенсии  Степановой А.Т.</t>
  </si>
  <si>
    <t>Разовая единовременная доплата к пенсии  Распопову А.К.</t>
  </si>
  <si>
    <t>Разовая единовременная доплата к пенсии  Ерохину А.К.</t>
  </si>
  <si>
    <t xml:space="preserve">Оказание материальной помощи Човжику Алексею Дмитриевичу, пострадавшему в результате пожара  по адресу: мкр. "Барыбино", ул. Агрохимиков, д. 26, кв.1                                                                             </t>
  </si>
  <si>
    <t xml:space="preserve">Оказание материальной помощи Чеботаревой Татьяне Анатольевне, пострадавшей в результате пожара  по адресу: мкр. "Северный", ул. Овражная, д. 1                                                                            </t>
  </si>
  <si>
    <t xml:space="preserve">На оказание материальной помощи  Деркач Юлии Евгеньевны, пострадавшей в результате пожара (мкр. "Западный", ул. Заречная, д. 51, кв.1)                                                                             </t>
  </si>
  <si>
    <t xml:space="preserve">На оказание материальной помощи  семье из 9-ти чел. (на имя Ли Андрея Федоровича),   пострадавшим в результате пожара (мкр. "Западный",ул. Заречная, д. 51, кв.2)                                                                             </t>
  </si>
  <si>
    <t xml:space="preserve">На оказание материальной помощи  35-ти чел., пострадавшим в результате пожара ( с. Вельяминово, д. 18)                                                                     </t>
  </si>
  <si>
    <t xml:space="preserve">На оказание материальной помощи  Павлушину В.И. и  Павлушиной Л.М., пострадавшим в результате пожара  ( с. Вельяминово, д. 18)                                                                     </t>
  </si>
  <si>
    <t xml:space="preserve">На оказание материальной помощи  Соловьева Николая Ивановича, пострадавшего в результате пожара (мкр. "Востряково", ул. Одинцовская, д. 55)                                                                             </t>
  </si>
  <si>
    <t xml:space="preserve">На оказание единовременной материальной помощи Васильевой Л.Г.,  Матявиной В.А., Тихоновой М.Е. (мкр. Белые Столбы)                                     </t>
  </si>
  <si>
    <t xml:space="preserve">500 </t>
  </si>
  <si>
    <t xml:space="preserve">Приобретение предметов гигиены для личного состава мобильного узла связи войсковой части 41600 </t>
  </si>
  <si>
    <t xml:space="preserve">Оказание материальной помощи  Деркач Юлии Евгеньевны, пострадавшей в результате пожара  по адресу: мкр. "Западный", ул. Заречная, д. 51, кв.1                                                                             </t>
  </si>
  <si>
    <t xml:space="preserve">Оказание материальной помощи  семье Ли Андрея Федоровича,  пострадавшей в результате пожара  по адресу: мкр. "Западный", ул. Заречная, д. 51, кв.2                                                                             </t>
  </si>
  <si>
    <t xml:space="preserve">Оказание материальной помощи  35-ти чел., пострадавшим в результате пожара по адресу: с. Вельяминово, д. 18                                                                     </t>
  </si>
  <si>
    <t xml:space="preserve">Оказание материальной помощи  Павлушину В.И. и  Павлушиной Л.М., пострадавшим в результате пожара  по адресу: с. Вельяминово, д. 18                                                                     </t>
  </si>
  <si>
    <t xml:space="preserve">Оказание материальной помощи  Соловьева Николая Ивановича, пострадавшего в результате пожара по адресу: мкр. "Востряково", ул. Одинцовская, д. 55                                                                             </t>
  </si>
  <si>
    <t xml:space="preserve">Оказание единовременной материальной помощи Васильевой Л.Г.,  Матявиной В.А., Тихоновой М.Е. по адресу: мкр. Белые Столбы                                     </t>
  </si>
  <si>
    <t>Проведение работ по перепланировке муниципальной квартиры по адресу: г. Домодедово, 3-й Московский пр-д,   д. 6, кв. 73</t>
  </si>
  <si>
    <t>Комитет по управлению   имуществом *</t>
  </si>
  <si>
    <t>Ремонт квартиры, закрепленной за детьми-сиротами по адресу: г. Домодедово, мкр. Северный,  ул. 1-я Коммунистическая,  д. 34, кв. 50</t>
  </si>
  <si>
    <t>242 20 4</t>
  </si>
  <si>
    <t xml:space="preserve">Субсидия ОАО "Домодедово-Жилсервис" на ликвидацию последствий пожара по адресу: г. Домодедово, Каширское ш., д. 54,   в т. ч.:                                                                                                                                                               4 336 133 руб. - на демонтаж сгоревшей кровли и строительство шатровой кровли;                                                                                                                                                                                      239 404 руб. - на замену обгоревших оконных блоков. </t>
  </si>
  <si>
    <t>Приобретение жалюзи для МОУ ДДЮТ "Лира" в связи с празднованием 50-летия учреждения</t>
  </si>
  <si>
    <t>УО</t>
  </si>
  <si>
    <t>МУ "МКЦ Победа" *</t>
  </si>
  <si>
    <t xml:space="preserve">470 99 00 </t>
  </si>
  <si>
    <t xml:space="preserve">001 </t>
  </si>
  <si>
    <t>Выполнение проектных работ по капремонту внешнего и внутреннего электроснабжения здания больницы "Заря Подмосковья"</t>
  </si>
  <si>
    <t>ДЦРБ</t>
  </si>
  <si>
    <t xml:space="preserve">Оказание материальной помощи  пострадавшему в результате пожара  (с. Вельяминово, д. 18)                                                                  </t>
  </si>
  <si>
    <t>Администрация городского округа*</t>
  </si>
  <si>
    <t xml:space="preserve">Оказание материальной помощи Гонцовой Марине Николаевне, пострадавшей в результате пожара (д. Шишкино, д. 53 "Б")                                                                             </t>
  </si>
  <si>
    <t xml:space="preserve">Оказание материальной помощи  пострадавшим в результате пожара  (г. Домодедово, Каширское  шоссе,  д. 54)                                                                </t>
  </si>
  <si>
    <t xml:space="preserve">Оказание материальной помощи Дурненкову Василию Прокофьевичу, пострадавшему в результате пожара по адресу: г. Домодедово, Каширское   шоссе, д. 54, кв. 25                                                                                                         </t>
  </si>
  <si>
    <t xml:space="preserve">Оказание материальной помощи Мусатовой Александре Филипповне, пострадавшей в результате пожара по адресу:   г. Домодедово, Каширское   шоссе, д. 54,  кв. 11                                                                                                         </t>
  </si>
  <si>
    <t xml:space="preserve">Оказание материальной помощи Илюкевичу Юрию Мефодьевичу, пострадавшему в результате пожара по адресу: ГПЗ "Константиново", Домодедовское  шоссе,  д. 6, кв. 31                                                                                                         </t>
  </si>
  <si>
    <t xml:space="preserve">Оказание материальной помощи Дульцевой Валентине Леонтьевне, пострадавшей в результате пожара по адресу: г. Домодедово,  ул. 8 Марта,  д. 8.                                                                                                          </t>
  </si>
  <si>
    <t xml:space="preserve">Оказание материальной помощи Мещеряковой Наталье Николаевне, пострадавшей в результате пожара по адресу:  г. Домодедово,  ул. 8 Марта,  д. 8.                                                                                                          </t>
  </si>
  <si>
    <t>505 8 622</t>
  </si>
  <si>
    <t>Разовая единовременная доплата к пенсии Фрединскому А.А.</t>
  </si>
  <si>
    <t>0104</t>
  </si>
  <si>
    <t>310 10 4</t>
  </si>
  <si>
    <t>Приобретение компьютера для технического оснащения аукционной комиссии по размещению муниципального заказа городского округа Домодедово</t>
  </si>
  <si>
    <t>Приобретение аварийно-спасательного инструмента для пожарной части № 213 Домодедовского гарнизона пожарной охраны</t>
  </si>
  <si>
    <t>Приобретение топливных талонов для пожарных частей № 135 и № 58 Домодедовского гарнизона пожарной охраны</t>
  </si>
  <si>
    <t>164 и 188</t>
  </si>
  <si>
    <t>2 02 03055 00 0000 151</t>
  </si>
  <si>
    <t>2 02 03055 04 0000 151</t>
  </si>
  <si>
    <t>2 02 03069 00 0000 151</t>
  </si>
  <si>
    <t>Субвенции бюджетам на обеспечение жильем отдельных категорий граждан, установленных федеральным законом от 12 января 1995 года №5-ФЗ "О ветеранах", в соответствии с Указом Президента Российской Федерации от 7 мая 2008 года №714 "Об обеспечении жильем ветеранов Великой Отечественной войны 1941-1945 годов"</t>
  </si>
  <si>
    <t>2 02 03069 04 0000 151</t>
  </si>
  <si>
    <t>Субвенции бюджетам городских округов на обеспечение жильем отдельных категорий граждан, установленных федеральным законом от 12 января 1995 года №5-ФЗ "О ветеранах", в соответствии с Указом Президента Российской Федерации от 7 мая 2008 года №714 "Об обеспечении жильем ветеранов Великой Отечественной войны 1941-1945 годов"</t>
  </si>
  <si>
    <t>2 02 03070 00 0000 151</t>
  </si>
  <si>
    <t>Субвенции бюджетам на обеспечение жильем отдельных категорий граждан, установленных федеральным законом от 12 января 1995 года №5-ФЗ "О ветеранах" и от 24 ноября 1995 года №181-ФЗ "О социальной защите инвалидов в Российской Федерации"</t>
  </si>
  <si>
    <t>2 02 03070 04 0000 151</t>
  </si>
  <si>
    <t>Субвенции бюджетам городских округов на обеспечение жильем отдельных категорий граждан, установленных федеральным законом от 12 января 1995 года №5-ФЗ "О ветеранах" и от 24 ноября 1995 года №181-ФЗ "О социальной защите инвалидов в Российской Федерации"</t>
  </si>
  <si>
    <t>2 02 03999 00 0000 151</t>
  </si>
  <si>
    <t>2 02 03999 04 0000 151</t>
  </si>
  <si>
    <t>2 02 04000 00 0000 151</t>
  </si>
  <si>
    <t>2 02 04005 00 0000 151</t>
  </si>
  <si>
    <t>Межбюджетные трансферты, передаваемые бюджетам на обеспечение равного с Министерством внутренних дел РФ повышения денежного довольствия сотрудникам и заработной платы работникам подразделений милиции общественной безопасности и социальных выплат</t>
  </si>
  <si>
    <t>2 02 04005 04 0000 151</t>
  </si>
  <si>
    <t>Межбюджетные трансферты, передаваемые бюджетам городских округов на обеспечение равного с Министерством внутренних дел РФ повышения денежного довольствия сотрудникам и заработной платы работникам подразделений милиции общественной безопасности и социальных выплат</t>
  </si>
  <si>
    <t>2 02 04025 00 0000 151</t>
  </si>
  <si>
    <t>Межбюджетные трансферты, передаваемые бюджетам на комплектование книжных фондов библиотек муниципальных образований</t>
  </si>
  <si>
    <t>2 02 04025 04 0000 151</t>
  </si>
  <si>
    <t>Межбюджетные трансферты, передаваемые бюджетам городских округов на комплектование книжных фондов библиотек муниципальных образований</t>
  </si>
  <si>
    <t>Прочие безвозмездные поступления в  бюджеты городских округов</t>
  </si>
  <si>
    <t>Доходы от оказания услуг</t>
  </si>
  <si>
    <t>Доходы от оказания услуг,   учреждениями, находящимися в ведении органов местного самоуправления городских округов</t>
  </si>
  <si>
    <t>Поступления от возмещения ущерба при возникновении страховых случаев, когда выгодоприобретателями по договорам страхования вступают муниципальные учреждения, находящиеся в ведении органов местного самоуправления городских округов</t>
  </si>
  <si>
    <t>8 90 00000 00 0000 000</t>
  </si>
  <si>
    <t xml:space="preserve">                    ВСЕГО  ДОХОДОВ</t>
  </si>
  <si>
    <t>Субвенции бюджетам городских округов на составление (изменений и дополнение) списков кандидатов в присяжные заседатели федеральных судов общей юрисдикции в РФ</t>
  </si>
  <si>
    <t>2 02 03021 00 0000 151</t>
  </si>
  <si>
    <t>2 02 03021 04 0000 151</t>
  </si>
  <si>
    <t>2 02 03022 00 0000 151</t>
  </si>
  <si>
    <t>2 02 03022 04 0000 151</t>
  </si>
  <si>
    <t>2 02 03024 00 0000 151</t>
  </si>
  <si>
    <t>2 02 03024 04 0000 151</t>
  </si>
  <si>
    <t>2 02 03026 00 0000 151</t>
  </si>
  <si>
    <t>2 02 03026 04 0000 151</t>
  </si>
  <si>
    <t>2 02 03029 00 0000 151</t>
  </si>
  <si>
    <t>2 02 03029 04 0000 151</t>
  </si>
  <si>
    <t>Уточненный план</t>
  </si>
  <si>
    <t>Рз</t>
  </si>
  <si>
    <t>ПР</t>
  </si>
  <si>
    <t>ЦСР</t>
  </si>
  <si>
    <t>ВР</t>
  </si>
  <si>
    <t>01</t>
  </si>
  <si>
    <t>06</t>
  </si>
  <si>
    <t>05</t>
  </si>
  <si>
    <t>10</t>
  </si>
  <si>
    <t>07</t>
  </si>
  <si>
    <t>02</t>
  </si>
  <si>
    <t>12</t>
  </si>
  <si>
    <t>03</t>
  </si>
  <si>
    <t xml:space="preserve">ОБ ИСПОЛНЕНИИ БЮДЖЕТА ГОРОДСКОГО ОКРУГА ДОМОДЕДОВО </t>
  </si>
  <si>
    <t>Больницы,клиники,госпитали,медико-санитарные части</t>
  </si>
  <si>
    <t xml:space="preserve">000 </t>
  </si>
  <si>
    <t>Исполнение бюджета городского округа в разрезе ведомственной</t>
  </si>
  <si>
    <r>
      <t>Приложение №</t>
    </r>
    <r>
      <rPr>
        <u val="single"/>
        <sz val="10"/>
        <rFont val="Times New Roman Cyr"/>
        <family val="1"/>
      </rPr>
      <t xml:space="preserve">   4   </t>
    </r>
  </si>
  <si>
    <r>
      <t>Приложение №</t>
    </r>
    <r>
      <rPr>
        <u val="single"/>
        <sz val="10"/>
        <rFont val="Times New Roman Cyr"/>
        <family val="1"/>
      </rPr>
      <t xml:space="preserve">   3   </t>
    </r>
  </si>
  <si>
    <t>Невыясненные поступления</t>
  </si>
  <si>
    <t>Прочие неналоговые доходы</t>
  </si>
  <si>
    <t>Субсидии некомерческим организациям</t>
  </si>
  <si>
    <t>429 99 00</t>
  </si>
  <si>
    <t>Глава муниципального образования</t>
  </si>
  <si>
    <t xml:space="preserve">Выполнение функций органами местного самоуправления </t>
  </si>
  <si>
    <t xml:space="preserve">01 </t>
  </si>
  <si>
    <t>Глава законодательной (представительной) власти местного самоуправления</t>
  </si>
  <si>
    <t>026</t>
  </si>
  <si>
    <t>Функционирование Правительства РФ, высших исполнительных органов государственной власти субъектов РФ, местных администраций</t>
  </si>
  <si>
    <t xml:space="preserve">Предоставление гражданам субсидий на оплату жилого помещения и коммунальных услуг </t>
  </si>
  <si>
    <t>505 48 02</t>
  </si>
  <si>
    <t>Налог на доходы физических лиц с доходов, полученных физическими лицами, не являющимися  налоговыми резидентами Российской  Федерации, в отношении которых применяются налоговые ставки,установленые в Соглашениях об избежание двойного налогообложения</t>
  </si>
  <si>
    <t>Дефицит бюджета городского округа</t>
  </si>
  <si>
    <t>Функционирование высшего должностного лица субъекта Российской Федерации и муниципального образования</t>
  </si>
  <si>
    <t>0106</t>
  </si>
  <si>
    <t>Обеспечение деятельности финансовых, налоговых и таможенных органов и органов финансового (финансово - бюджетного) надзора</t>
  </si>
  <si>
    <t>0108</t>
  </si>
  <si>
    <t>Международные отношения и международное сотрудничество</t>
  </si>
  <si>
    <t>Прикладные и научные исследования в области общегосударственных вопросов</t>
  </si>
  <si>
    <t>Топливно -  энергетический комплекс</t>
  </si>
  <si>
    <t>0405</t>
  </si>
  <si>
    <t>Составление (изменение и дополнение) списков кандидатов в присяжные заседатели  федеральных судов общей юрисдикции в Российской Федерации</t>
  </si>
  <si>
    <t>Обеспечение деятельности финансовых, налоговых и таможенных органов и органов финансового (финансово-бюджетного)  надзора</t>
  </si>
  <si>
    <t>Руководитель счетной палаты органа местного самоуправления и его заместители</t>
  </si>
  <si>
    <t>Международное сотрудничество</t>
  </si>
  <si>
    <t>030 00 00</t>
  </si>
  <si>
    <t>Выполнение международных обязательств</t>
  </si>
  <si>
    <t>011</t>
  </si>
  <si>
    <t xml:space="preserve">Процентные платежи по муниципальному долгу </t>
  </si>
  <si>
    <t>Резервные фонды местных администраций</t>
  </si>
  <si>
    <t>Сельское хозяйство и рыболовство</t>
  </si>
  <si>
    <t>Экологический контроль</t>
  </si>
  <si>
    <t>Охрана объектов растительного и животного мира  и среды их обитания</t>
  </si>
  <si>
    <t>0605</t>
  </si>
  <si>
    <t>Профессиональная подготовка, переподготовка и повышение квалификации</t>
  </si>
  <si>
    <t>Здравоохранение, физическая культура  и спорт</t>
  </si>
  <si>
    <t>1104</t>
  </si>
  <si>
    <t>ИСТОЧНИКИ ВНУТРЕННЕГО ФИНАНСИРОВАНИЯ ДЕФИЦИТОВ БЮДЖЕТОВ СУБЪЕКТОВ РОССИЙСКОЙ ФЕДЕРАЦИИ И МЕСТНЫХ БЮДЖЕТОВ</t>
  </si>
  <si>
    <t>017 01 02 00 00  04 0000 710</t>
  </si>
  <si>
    <t>017 01 02 00 00 04 0000 810</t>
  </si>
  <si>
    <t>017 01 03 00 00 04 0000 710</t>
  </si>
  <si>
    <t>017 01 03 00 00 04 0000 810</t>
  </si>
  <si>
    <t>017 01 05 02 01 04 0000 510</t>
  </si>
  <si>
    <t>017 01 05 02 01 04 0000 610</t>
  </si>
  <si>
    <t>000 01 06 01 00 00 0000 000</t>
  </si>
  <si>
    <t>Акции и иные формы участия в капитале, находящиеся в государственной и муниципальной собственности</t>
  </si>
  <si>
    <t>000 01 06 01 00 00 0000 630</t>
  </si>
  <si>
    <t>Средства от продажи акций и иных форм участия в капитале, находящихся в государственной и муниципальной собственности</t>
  </si>
  <si>
    <t>020 01 06 01 00 04 0000 630</t>
  </si>
  <si>
    <t>Средства от продажи акций и иных форм участия в капитале, находящихся в собственности городского округа</t>
  </si>
  <si>
    <t>017 01 06 04 00 04 0000 810</t>
  </si>
  <si>
    <t>017 01 06 05 01 04 0000 640</t>
  </si>
  <si>
    <t>017 01 06 05 01 04 0000 540</t>
  </si>
  <si>
    <t>Мероприятия в сфере образования</t>
  </si>
  <si>
    <t>795 11 02</t>
  </si>
  <si>
    <t>Социальная помощь</t>
  </si>
  <si>
    <t>505 33 00</t>
  </si>
  <si>
    <t>505 36 00</t>
  </si>
  <si>
    <t>Охрана семьи и детства</t>
  </si>
  <si>
    <t>522 00 00</t>
  </si>
  <si>
    <t>1 11 07000 00 0000 120</t>
  </si>
  <si>
    <t>1 11 07010 00 0000 120</t>
  </si>
  <si>
    <t>1 12 00000 00 0000 000</t>
  </si>
  <si>
    <t>Информационные технологии и связь</t>
  </si>
  <si>
    <t>330 00 00</t>
  </si>
  <si>
    <t>Обеспечение деятельности подведомственных учреждений</t>
  </si>
  <si>
    <t>Другие вопросы в области национальной экономики</t>
  </si>
  <si>
    <t>Фельдшерско-акушерские пункты</t>
  </si>
  <si>
    <t>Доходы от продажи земельных участков, находящихся в государственной и муниципальной собственности (за исключением земельных участков автономных учреждений, а также земельных участков государственных и муниципальных  предприятий, в том числе казенных)</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</si>
  <si>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</si>
  <si>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</si>
  <si>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Целевые программы муниципальных оюразований</t>
  </si>
  <si>
    <t>Обеспечение жилым помещениями граждан,молодых семей и молодых специалистов проживающих и работающих в сельской местности на 2010-2012 гг.</t>
  </si>
  <si>
    <t>Иные межбюджетные трансферты</t>
  </si>
  <si>
    <t>795 11 12</t>
  </si>
  <si>
    <t>Годовой объем резервногофонда</t>
  </si>
  <si>
    <t>Уточненный годовой объем резервного фонда</t>
  </si>
  <si>
    <t>Направлено</t>
  </si>
  <si>
    <t>Общий объем средств, выделенных из резервного фонда за отчетный период</t>
  </si>
  <si>
    <t>ФКР</t>
  </si>
  <si>
    <t>КЦСР</t>
  </si>
  <si>
    <t>КВР</t>
  </si>
  <si>
    <t>Сумма средств</t>
  </si>
  <si>
    <t>Направление расходования средств</t>
  </si>
  <si>
    <t>Наименование получателя средств</t>
  </si>
  <si>
    <t>0114</t>
  </si>
  <si>
    <t>310 20 4</t>
  </si>
  <si>
    <t>290 10 4</t>
  </si>
  <si>
    <t>НАЛОГИ НА ИМУЩЕСТВО</t>
  </si>
  <si>
    <t>Земельный налог</t>
  </si>
  <si>
    <t>Итого внутренних оборотов</t>
  </si>
  <si>
    <t>РАЗДЕЛ 2. Р А С Х О Д Ы</t>
  </si>
  <si>
    <t>0100</t>
  </si>
  <si>
    <t>Выплата единовременной доплаты к пенсии участникам ВОВ</t>
  </si>
  <si>
    <t>469 99 00</t>
  </si>
  <si>
    <t>470 99 00</t>
  </si>
  <si>
    <t>Амбулаторная помощь</t>
  </si>
  <si>
    <t>471 99 00</t>
  </si>
  <si>
    <t>478 99 00</t>
  </si>
  <si>
    <t>520 18 00</t>
  </si>
  <si>
    <t>Медицинская помощь в дневных стационарах всех типов</t>
  </si>
  <si>
    <t>Скорая медицинская помощь</t>
  </si>
  <si>
    <t>Итого по разделу 0300</t>
  </si>
  <si>
    <t>Итого по разделу 0400</t>
  </si>
  <si>
    <t>Итого по разделу 0500</t>
  </si>
  <si>
    <t>247 99 00</t>
  </si>
  <si>
    <t>Налог на рекламу, мобилизуемый на территориях городских округов</t>
  </si>
  <si>
    <t>1 09 07030 00 0000 110</t>
  </si>
  <si>
    <t>1 09 07030 04 0000 110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</si>
  <si>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</si>
  <si>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1 09 07050 00 0000 110</t>
  </si>
  <si>
    <t>1 09 07050 04 0000 110</t>
  </si>
  <si>
    <t>Прочие местные налоги и сборы, мобилизуемые на территориях городских округов</t>
  </si>
  <si>
    <t>1 11 01040 04 0000 120</t>
  </si>
  <si>
    <t>1 11 03040 04 0000 120</t>
  </si>
  <si>
    <t>Субсидии бюджетам субъектов Российской Федерации и муниципальных образований (межбюджетные субсидии)</t>
  </si>
  <si>
    <t>Руководство и управление в сфере установленных функций органов государственной власти субъектов РФ и органов местного самоуправления</t>
  </si>
  <si>
    <t>002 03 00</t>
  </si>
  <si>
    <t>Увеличение прочих остатков средств бюджетов</t>
  </si>
  <si>
    <t xml:space="preserve">ФАКТИЧЕСКИЕ ИСТОЧНИКИ  ВНУТРЕННЕГО ФИНАНСИРОВАНИЯ  </t>
  </si>
  <si>
    <t>Факт</t>
  </si>
  <si>
    <t>Обеспечение проведения выборов и референдумов</t>
  </si>
  <si>
    <t>0112</t>
  </si>
  <si>
    <t>Обслуживание государственного и муниципального долга</t>
  </si>
  <si>
    <t>0113</t>
  </si>
  <si>
    <t>Другие общегосударственные вопросы</t>
  </si>
  <si>
    <t>0200</t>
  </si>
  <si>
    <t>Национальная оборона</t>
  </si>
  <si>
    <t>0300</t>
  </si>
  <si>
    <t>Национальная безопасность и правоохранительная деятельность</t>
  </si>
  <si>
    <t>0302</t>
  </si>
  <si>
    <t>0304</t>
  </si>
  <si>
    <t>0309</t>
  </si>
  <si>
    <r>
      <t>Приложение №</t>
    </r>
    <r>
      <rPr>
        <u val="single"/>
        <sz val="10"/>
        <rFont val="Times New Roman Cyr"/>
        <family val="1"/>
      </rPr>
      <t xml:space="preserve">   2   </t>
    </r>
  </si>
  <si>
    <t>Денежные взыскания (штрафы) за нарушение земельного законодательства</t>
  </si>
  <si>
    <t>1 16 25080 01 0000 140</t>
  </si>
  <si>
    <t>1 09 01000 00 0000 110</t>
  </si>
  <si>
    <t>ОХРАНА ОКРУЖАЮЩЕЙ СРЕДЫ</t>
  </si>
  <si>
    <t>491 01 00</t>
  </si>
  <si>
    <t>501</t>
  </si>
  <si>
    <t>Погашение бюджетных кредитов, полученных от других бюджетов бюджетной системы Российской Федерации в валюте Российской Федерации</t>
  </si>
  <si>
    <t>Погашение бюджетом городского округа кредитов  от других бюджетов бюджетной системы Российской Федерации в валюте Российской Федерации</t>
  </si>
  <si>
    <t>000 01 05 00 00 00 0000 000</t>
  </si>
  <si>
    <t>Изменение остатков средств на счетах по учету средств бюджета</t>
  </si>
  <si>
    <t>000 01 05 02 00 00 0000 500</t>
  </si>
  <si>
    <t>000 01 05 02 01 00 0000 510</t>
  </si>
  <si>
    <t>Увеличение прочих остатков денежных средств бюджета городского округа</t>
  </si>
  <si>
    <t>000 01 05 02 00 00 0000 600</t>
  </si>
  <si>
    <t>000 01 05 02 01 00 0000 610</t>
  </si>
  <si>
    <t xml:space="preserve">Уменьшение прочих остатков денежных средств бюджета городского округа </t>
  </si>
  <si>
    <t>000 01 06 00 00 00 0000 000</t>
  </si>
  <si>
    <t>0111</t>
  </si>
  <si>
    <t>0204</t>
  </si>
  <si>
    <t>0410</t>
  </si>
  <si>
    <t>0412</t>
  </si>
  <si>
    <t>0603</t>
  </si>
  <si>
    <t>0903</t>
  </si>
  <si>
    <t>0906</t>
  </si>
  <si>
    <t>0908</t>
  </si>
  <si>
    <t>0910</t>
  </si>
  <si>
    <t>001 00 00</t>
  </si>
  <si>
    <t>Управление образования</t>
  </si>
  <si>
    <t>Бюджетные инвестиции в объекты  капитального строительства, не включенные в целевые программы</t>
  </si>
  <si>
    <t>Бюджетные инвестиции  в том числе:</t>
  </si>
  <si>
    <t>Школы -интернаты</t>
  </si>
  <si>
    <t xml:space="preserve">Государственная поддержка внедрения комплексных мер модернизации образования  </t>
  </si>
  <si>
    <t xml:space="preserve">Мероприятия по оздоровительной кампании детей </t>
  </si>
  <si>
    <t>432 00 00</t>
  </si>
  <si>
    <t xml:space="preserve">Оздоровление детей </t>
  </si>
  <si>
    <t>субсидии некоммерческим организациям</t>
  </si>
  <si>
    <t xml:space="preserve">014 </t>
  </si>
  <si>
    <t xml:space="preserve">07 </t>
  </si>
  <si>
    <t>Проведение выборов главы муницпального образования</t>
  </si>
  <si>
    <t>субсидии на осуществление мероприятий по обеспечению жильем граждан Российской Федерации,проживающих в сельской местности</t>
  </si>
  <si>
    <t>2 07 00000 00 0000 180</t>
  </si>
  <si>
    <t>ДОХОДЫ ОТ ПРЕДПРИНИМАТЕЛЬСКОЙ И ИНОЙ ПРИНОСЯЩЕЙ ДОХОД ДЕЯТЕЛЬНОСТИ</t>
  </si>
  <si>
    <t>Прочие безвозмездные поступления</t>
  </si>
  <si>
    <t>3 00 00000 00 0000 000</t>
  </si>
  <si>
    <t>3 02 00000 00 0000 000</t>
  </si>
  <si>
    <t>3 02 01000 00 0000 130</t>
  </si>
  <si>
    <t>3 03 00000 00 0000 000</t>
  </si>
  <si>
    <t>3 03 02000 00 0000 180</t>
  </si>
  <si>
    <t>505 00 00</t>
  </si>
  <si>
    <t xml:space="preserve">в % </t>
  </si>
  <si>
    <t>520 10 00</t>
  </si>
  <si>
    <t>14</t>
  </si>
  <si>
    <t>477 99 00</t>
  </si>
  <si>
    <t>Заготовка, переработка, хранение и обеспечение безопасности донорской крови и ее компонентов</t>
  </si>
  <si>
    <t>472 99 00</t>
  </si>
  <si>
    <t>Другие вопросы в области здравоохранения, физической культуры и спорта</t>
  </si>
  <si>
    <t>431 01 00</t>
  </si>
  <si>
    <t>795 11 06</t>
  </si>
  <si>
    <t>440 99 00</t>
  </si>
  <si>
    <t>441 99 00</t>
  </si>
  <si>
    <t>442 99 00</t>
  </si>
  <si>
    <t>349</t>
  </si>
  <si>
    <t>323</t>
  </si>
  <si>
    <t>382</t>
  </si>
  <si>
    <t>314</t>
  </si>
  <si>
    <t>388</t>
  </si>
  <si>
    <t>437</t>
  </si>
  <si>
    <t>427</t>
  </si>
  <si>
    <t>360</t>
  </si>
  <si>
    <t>372</t>
  </si>
  <si>
    <t>416</t>
  </si>
  <si>
    <t>426</t>
  </si>
  <si>
    <t>528</t>
  </si>
  <si>
    <t>602</t>
  </si>
  <si>
    <t>596</t>
  </si>
  <si>
    <t>530</t>
  </si>
  <si>
    <t>529</t>
  </si>
  <si>
    <t>236</t>
  </si>
  <si>
    <t>285</t>
  </si>
  <si>
    <t>186</t>
  </si>
  <si>
    <t>158</t>
  </si>
  <si>
    <t>159</t>
  </si>
  <si>
    <t>160</t>
  </si>
  <si>
    <t>185</t>
  </si>
  <si>
    <t>354</t>
  </si>
  <si>
    <t>468</t>
  </si>
  <si>
    <t>001 40 00</t>
  </si>
  <si>
    <t>065 03 00</t>
  </si>
  <si>
    <t>070 05 00</t>
  </si>
  <si>
    <t>Прикладные научные исследования в области общегосударственных вопросов</t>
  </si>
  <si>
    <t>098 01 01</t>
  </si>
  <si>
    <t>098 02 01</t>
  </si>
  <si>
    <t>350 01 00</t>
  </si>
  <si>
    <t>Обеспечение безопасности дорожного движения на территории городского округа Домодедово на 2008 - 2011 годы</t>
  </si>
  <si>
    <t xml:space="preserve">Мероприятия в области строительства, архитектуры и градостроительства </t>
  </si>
  <si>
    <t>Федеральная целевая программа "Социальное развитие села до 2010г."</t>
  </si>
  <si>
    <t>Выполнение функций органами местного самоуправления (ремонт внутридворовых территорий)</t>
  </si>
  <si>
    <t>Мероприятия в области жилищного - хозяйства</t>
  </si>
  <si>
    <t xml:space="preserve">Коммунальное хозяйство </t>
  </si>
  <si>
    <t>Строительство и содержание автомобильных дорог и инженерных сооружений на них в границах городских округов и поселений в рамках благоустройства</t>
  </si>
  <si>
    <t>Охрана объектов растительного и животного мира и  среды их обитания</t>
  </si>
  <si>
    <t xml:space="preserve">Состояние окружающей среды и природопользования </t>
  </si>
  <si>
    <t>00</t>
  </si>
  <si>
    <t>Периодические издания, учрежденные органами законодательной и исполнительной власти</t>
  </si>
  <si>
    <t>Фонд компенсаций</t>
  </si>
  <si>
    <t>Предоставление гражданам субсидий на оплату жилья и коммунальных услуг</t>
  </si>
  <si>
    <t>572</t>
  </si>
  <si>
    <t>Социальные выплаты (проведение мероприятий)</t>
  </si>
  <si>
    <t>Другие межбюджетные трансферты</t>
  </si>
  <si>
    <t>Средства, передаваемые для компенсации дополнительных расходов, возникающих в результате решений, принятых органами власти другого уровня</t>
  </si>
  <si>
    <t>520 15 00</t>
  </si>
  <si>
    <t>МЕЖБЮДЖЕТНЫЕ ТРАНСФЕРТЫ</t>
  </si>
  <si>
    <t>Субсидии бюджету субъекта Российской Федерации из местных бюджетов в связи с превышением уровня расчетных налоговых доходов местных бюджетов</t>
  </si>
  <si>
    <t>521 04 00</t>
  </si>
  <si>
    <t>Межбюджетные субсидии</t>
  </si>
  <si>
    <t>502</t>
  </si>
  <si>
    <t>521 00 00</t>
  </si>
  <si>
    <t>Иные межбюджетные трансферты бюджетам бюджетной системы</t>
  </si>
  <si>
    <t>521 03 00</t>
  </si>
  <si>
    <t>Социальное обеспечение населения: субсидии на обеспечение жильем</t>
  </si>
  <si>
    <t>Совет депутатов городского округа Домодедово  МО</t>
  </si>
  <si>
    <t>457 00 00</t>
  </si>
  <si>
    <t>457 85 00</t>
  </si>
  <si>
    <t>Содержание и ремонт муниципальных автомобильных дорог за счет субсидии из обл. бюджета</t>
  </si>
  <si>
    <t>315 0106</t>
  </si>
  <si>
    <t xml:space="preserve"> </t>
  </si>
  <si>
    <t>Земельный налог, взимаемый по ставкам, установленным в соответствии с подпунктом 1 пункта 1 статьи 394 НК РФ и применяемым к объектам налогообложения, расположенным в границах городских округов</t>
  </si>
  <si>
    <t>1 06 06022 04 0000 110</t>
  </si>
  <si>
    <t>Налог на доходы физических лиц с доходов, полученных в виде процентов по облигациям с ипотечным покрытием, эмитированным до 1 января 2007 года, а также с доходов учредителей доверительного управления ипотечным покрытием, полученных на основании приобретения ипотечных сертификатов участия, выданных управляющим ипотечным покрытием до 1 января 2007 года</t>
  </si>
  <si>
    <t>1 01 02050 01 0000 110</t>
  </si>
  <si>
    <t>Государственная пошлина по делам, рассматриваемым в судах общей юрисдикции, мировыми судьями</t>
  </si>
  <si>
    <t>Земельный налог (по обязательствам, возникшим до 1 января 2006 года)</t>
  </si>
  <si>
    <t>000 90 00 00 00 00 0000 000</t>
  </si>
  <si>
    <t>Итого источников финансирования</t>
  </si>
  <si>
    <t>Реализация государственных функций в области социальной политики</t>
  </si>
  <si>
    <t>514 00 00</t>
  </si>
  <si>
    <t>Мероприятия в области социальной политики</t>
  </si>
  <si>
    <t>472 00 00</t>
  </si>
  <si>
    <t>Прочие местные налоги и сборы</t>
  </si>
  <si>
    <t>1 09 00000 00 0000 000</t>
  </si>
  <si>
    <t>Увеличение прочих остатков денежных средств бюджетов</t>
  </si>
  <si>
    <t>Подготовка населения и организаций к действиям в чрезвычайной ситуации в мирное и военное время</t>
  </si>
  <si>
    <t>НАЦИОНАЛЬНАЯ ЭКОНОМИКА</t>
  </si>
  <si>
    <t>08</t>
  </si>
  <si>
    <t>315 00 00</t>
  </si>
  <si>
    <t>Отдельные мероприятия в области дорожного хозяйства</t>
  </si>
  <si>
    <t>365</t>
  </si>
  <si>
    <t>11</t>
  </si>
  <si>
    <t>340 00 00</t>
  </si>
  <si>
    <t>350 00 00</t>
  </si>
  <si>
    <t>ЗА 2010 ГОД.</t>
  </si>
  <si>
    <t xml:space="preserve">Исполнение расходов бюджета городского округа за 2010 год по разделам, подразделам, </t>
  </si>
  <si>
    <t>ДЕФИЦИТА  БЮДЖЕТА ГОРОДСКОГО ОКРУГА ЗА 2010 ГОД</t>
  </si>
  <si>
    <t>структуры расходов бюджета городского округа за 2010 год</t>
  </si>
  <si>
    <t>ГОРОДСКОГО ОКРУГА ДОМОДЕДОВО ЗА 2010 ГОД</t>
  </si>
  <si>
    <t>по формам долговых обязательств за 2010 год.</t>
  </si>
  <si>
    <t>на 01 января 2011 года</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</si>
  <si>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</si>
  <si>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Доходы от сдачи в аренду имущества, находящегося в оперативном управлении органов гос. власти, органов местного самоуправления, государственных внебюджетных фондов и созданных ими учреждений (за исключением имущества автономных учреждений)</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</si>
  <si>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автономных учреждений)</t>
  </si>
  <si>
    <t>Прочие доходы от использования имущества и прав, находящихся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</si>
  <si>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</si>
  <si>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t>
  </si>
  <si>
    <t>Доходы от реализации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</si>
  <si>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</si>
  <si>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Налог на доходы физ. лиц с доходов, облагаемых по налоговой ставке, установленной пунктом 1 статьи 224 Налогового кодекса РФ</t>
  </si>
  <si>
    <t>Субвенции бюджетам городских округов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</si>
  <si>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</si>
  <si>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450 06 00</t>
  </si>
  <si>
    <t>450 85 00</t>
  </si>
  <si>
    <t>Физическая культура и спорт</t>
  </si>
  <si>
    <t>482 99 00</t>
  </si>
  <si>
    <t>512 97 00</t>
  </si>
  <si>
    <t>1 11 05034 04 0000 120</t>
  </si>
  <si>
    <t>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</si>
  <si>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</si>
  <si>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к утвержденному плану</t>
  </si>
  <si>
    <t>всего:</t>
  </si>
  <si>
    <t>к уточненному плану</t>
  </si>
  <si>
    <t>Наименование</t>
  </si>
  <si>
    <t>Код</t>
  </si>
  <si>
    <t>001</t>
  </si>
  <si>
    <t>003</t>
  </si>
  <si>
    <t>005</t>
  </si>
  <si>
    <t>006</t>
  </si>
  <si>
    <t>010</t>
  </si>
  <si>
    <t>682</t>
  </si>
  <si>
    <t>695</t>
  </si>
  <si>
    <t>521</t>
  </si>
  <si>
    <t>539</t>
  </si>
  <si>
    <t>582</t>
  </si>
  <si>
    <t>541</t>
  </si>
  <si>
    <t>593</t>
  </si>
  <si>
    <t>654</t>
  </si>
  <si>
    <t>508</t>
  </si>
  <si>
    <t>474</t>
  </si>
  <si>
    <t>542</t>
  </si>
  <si>
    <t>583</t>
  </si>
  <si>
    <t>707</t>
  </si>
  <si>
    <t>ВСЕГО ЗА 4 КВАРТАЛ</t>
  </si>
  <si>
    <t>БЕЗВОЗМЕЗДНЫЕ ПОСТУПЛЕНИЯ</t>
  </si>
  <si>
    <t>Администрация городского округа</t>
  </si>
  <si>
    <t>083</t>
  </si>
  <si>
    <t>НАЦИОНАЛЬНАЯ ОБОРОНА</t>
  </si>
  <si>
    <t>Мероприятия по обеспечению мобилизационной готовности экономики</t>
  </si>
  <si>
    <t>247 00 00</t>
  </si>
  <si>
    <t>Иные безвозмездные и безвозвратные перечисления</t>
  </si>
  <si>
    <t>520 00 00</t>
  </si>
  <si>
    <t>ДОХОДЫ ОТ ОКАЗАНИЯ ПЛАТНЫХ УСЛУГ И КОМПЕНСАЦИИ ЗАТРАТ ГОСУДАРСТВА</t>
  </si>
  <si>
    <t>Лицензионные сборы</t>
  </si>
  <si>
    <t>ПЛАТЕЖИ ПРИ ПОЛЬЗОВАНИИ ПРИРОДНЫМИ РЕСУРСАМИ</t>
  </si>
  <si>
    <t>1 16 27000 01 0000 140</t>
  </si>
  <si>
    <t>1 11 05010 04 0000 120</t>
  </si>
  <si>
    <t>1 11 09000 00 0000 120</t>
  </si>
  <si>
    <t>1 11 09040 00 0000 120</t>
  </si>
  <si>
    <t>1 11 09044 04 0000 120</t>
  </si>
  <si>
    <t>002 04 00</t>
  </si>
  <si>
    <t>Функционирование законодательных (представительных) органов государственной власти и представительных органов муниципальных образований</t>
  </si>
  <si>
    <t>Оздоровление детей</t>
  </si>
  <si>
    <t>Налог на доходы физических лиц с доходов, полученных в виде дивидендов от долевого участия в деятельности организаций</t>
  </si>
  <si>
    <t>1 01 02011 01 000 110</t>
  </si>
  <si>
    <t>1 13 03040 04 0000 130</t>
  </si>
  <si>
    <t>Субсидии бюджетам субъектов РФ и муниципальных образований (межбюджетные субсидии)</t>
  </si>
  <si>
    <t>226 10 4</t>
  </si>
  <si>
    <t>340 10 4</t>
  </si>
  <si>
    <t>Итого по разделу 0800</t>
  </si>
  <si>
    <t>ВСЕГО ЗА 2 КВАРТАЛ</t>
  </si>
  <si>
    <t>ВСЕГО ЗА ПОЛУГОДИЕ</t>
  </si>
  <si>
    <t>0314</t>
  </si>
  <si>
    <t>0503</t>
  </si>
  <si>
    <t>Итого по разделу 0600</t>
  </si>
  <si>
    <t>262 10 4</t>
  </si>
  <si>
    <t>ВСЕГО ЗА 3 КВАРТАЛ</t>
  </si>
  <si>
    <t>ВСЕГО ЗА 9 МЕСЯЦЕВ</t>
  </si>
  <si>
    <t>1 16 00000 00 0000 000</t>
  </si>
  <si>
    <t>1 16 03000 00 0000 140</t>
  </si>
  <si>
    <t>1 16 03010 01 0000 140</t>
  </si>
  <si>
    <t>1 16 03030 01 0000 140</t>
  </si>
  <si>
    <t>1 16 06000 01 0000 140</t>
  </si>
  <si>
    <t>1 16 18000 00 0000 140</t>
  </si>
  <si>
    <t>1 16 21000 00 0000 140</t>
  </si>
  <si>
    <t>1 16 90000 00 0000 140</t>
  </si>
  <si>
    <t>Возмещение потерь сельскохозяйственного производства, связанных с  изъятием сельскохозяйственных угодий</t>
  </si>
  <si>
    <t>Прочие налоги и сборы (по отмененным местным налогам и сборам)</t>
  </si>
  <si>
    <t>Денежные взыскания (штрафы) за нарушение ФЗ "О пожарной безопасности"</t>
  </si>
  <si>
    <t>1 16 28000 01 0000 140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</si>
  <si>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</si>
  <si>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1 16 30000 01 0000 140</t>
  </si>
  <si>
    <t>Денежные взыскания (штрафы) за нарушение бюджетного законодательства РФ</t>
  </si>
  <si>
    <t xml:space="preserve">Итого </t>
  </si>
  <si>
    <t>Судебная система</t>
  </si>
  <si>
    <t>795 00 00</t>
  </si>
  <si>
    <t>000 50 00 00 00 00 0000 000</t>
  </si>
  <si>
    <t>Итого источников внутреннего финансирования</t>
  </si>
  <si>
    <t xml:space="preserve">Денежные взыскания (штрафы) за нарушение законодательства о налогах и сборах </t>
  </si>
  <si>
    <t xml:space="preserve">0104      </t>
  </si>
  <si>
    <t>убсидии юридическим лицам</t>
  </si>
  <si>
    <t xml:space="preserve">017 </t>
  </si>
  <si>
    <t>Единый налог на вмененный доход для отдельных видов деятельности</t>
  </si>
  <si>
    <t>Общегосударственные вопросы</t>
  </si>
  <si>
    <t>0102</t>
  </si>
  <si>
    <t>Функционирование высшего должностного лица субъекта Российской Федерации и органа местного самоуправления</t>
  </si>
  <si>
    <t>0103</t>
  </si>
  <si>
    <t>ДОХОДЫ ОТ ИСПОЛЬЗОВАНИЯ ИМУЩЕСТВА, НАХОДЯЩЕГОСЯ В ГОСУДАРСТВЕННОЙ И МУНИЦИПАЛЬНОЙ СОБСТВЕННОСТИ</t>
  </si>
  <si>
    <t>0900</t>
  </si>
  <si>
    <t>Дивиденды по акциям и доходы от прочих форм участия в капитале, находящихся в  собственности городских округов</t>
  </si>
  <si>
    <t>Проценты, полученные от предоставления бюджетных кредитов внутри страны за счет средств   бюджетов городских округов</t>
  </si>
  <si>
    <t>1 11 05020 00 0000 120</t>
  </si>
  <si>
    <t>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t>
  </si>
  <si>
    <t>1 11 05024 04 0000 120</t>
  </si>
  <si>
    <t>Арендная плата и поступления от продажи права на заключение договоров аренды за земли, находящиеся в собственности городских округов</t>
  </si>
  <si>
    <t>1 13 02023 04 0000 130</t>
  </si>
  <si>
    <t>Сборы за выдачу органами местного самоуправления городских округов лицензий на розничную продажу алкогольной продукции</t>
  </si>
  <si>
    <t>1 13 02034 01 0000 130</t>
  </si>
  <si>
    <t>Прочие сборы за выдачу лицензий органами управления городских округов</t>
  </si>
  <si>
    <t>Прочие доходы  от оказания платных услуг получателями средств бюджетов городских округов и компенсации затрат бюджетов городских округов</t>
  </si>
  <si>
    <t>283</t>
  </si>
  <si>
    <t>284</t>
  </si>
  <si>
    <t>225 20 4</t>
  </si>
  <si>
    <t>Станции скорой и неотложной помощи</t>
  </si>
  <si>
    <t>Плата за негативное воздействие на окружающую среду</t>
  </si>
  <si>
    <t>1 17 00000 00 0000 000</t>
  </si>
  <si>
    <t>1 17 01000 00 0000 180</t>
  </si>
  <si>
    <t>1 17 05000 00 0000 180</t>
  </si>
  <si>
    <t>Ежемесячное денежное вознаграждение за классное руководство</t>
  </si>
  <si>
    <t>469 00 00</t>
  </si>
  <si>
    <t>09</t>
  </si>
  <si>
    <t>Пособия и компенсации военнослужащим, приравненным к ним лицам, а также уволенным из их числа</t>
  </si>
  <si>
    <t xml:space="preserve">340 11 00 </t>
  </si>
  <si>
    <t>Субсидии некоммерческим организациям</t>
  </si>
  <si>
    <t>423 99 00</t>
  </si>
  <si>
    <t>424 99 00</t>
  </si>
  <si>
    <t>Субсидии юридическим лицам</t>
  </si>
  <si>
    <t>520 09 00</t>
  </si>
  <si>
    <t>520 12 00</t>
  </si>
  <si>
    <t>Прочие расходы</t>
  </si>
  <si>
    <r>
      <t>Приложение №</t>
    </r>
    <r>
      <rPr>
        <u val="single"/>
        <sz val="10"/>
        <rFont val="Times New Roman Cyr"/>
        <family val="1"/>
      </rPr>
      <t xml:space="preserve">   5      </t>
    </r>
  </si>
  <si>
    <r>
      <t>Приложение №</t>
    </r>
    <r>
      <rPr>
        <u val="single"/>
        <sz val="10"/>
        <rFont val="Times New Roman Cyr"/>
        <family val="1"/>
      </rPr>
      <t xml:space="preserve">   6</t>
    </r>
  </si>
  <si>
    <r>
      <t>Приложение №</t>
    </r>
    <r>
      <rPr>
        <sz val="10"/>
        <rFont val="Times New Roman Cyr"/>
        <family val="0"/>
      </rPr>
      <t xml:space="preserve">   7    </t>
    </r>
  </si>
  <si>
    <r>
      <t xml:space="preserve">                                                                                                                                                                                                                                      Единица измерения: </t>
    </r>
    <r>
      <rPr>
        <b/>
        <sz val="12"/>
        <rFont val="Times New Roman"/>
        <family val="1"/>
      </rPr>
      <t>руб.</t>
    </r>
    <r>
      <rPr>
        <sz val="12"/>
        <rFont val="Times New Roman"/>
        <family val="1"/>
      </rPr>
      <t xml:space="preserve">                                                                      </t>
    </r>
  </si>
  <si>
    <t>Еденицы измерения  руб.</t>
  </si>
  <si>
    <t>1 16 25040 01 0000 140</t>
  </si>
  <si>
    <t>Денежные взыскания (штрафы) за нарушение законодательства об экологической экспертизе</t>
  </si>
  <si>
    <t>1 16 25050 01 0000 140</t>
  </si>
  <si>
    <t>Прочие субсидии бюджетам городских округов</t>
  </si>
  <si>
    <t>ВСЕГО ЗА 1 КВАРТАЛ:</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</si>
  <si>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</si>
  <si>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1 14 06000 00 0000 430</t>
  </si>
  <si>
    <t>1 14 06012 04 0000 430</t>
  </si>
  <si>
    <t>Денежные взыскания (штрафы) за нарушение законодательства о налогах и сборах, предусмотренные статьями 116, 117, 118, пунктом 1 и 2 статьи 120, статьями 125, 126, 128, 129, 129.1, 132, 133, 134, 135, 135.1  Налогового кодекса РФ</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</si>
  <si>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</si>
  <si>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1 16 18040 04 0000 140</t>
  </si>
  <si>
    <t>Денежные взыскания (штрафы) за нарушение бюджетного законодательства  (в части  бюджетов городских округов)</t>
  </si>
  <si>
    <t>1 16 21040 04 0000 140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</si>
  <si>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</si>
  <si>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Денежные взыскания (штрафы) за нарушение законодательства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земельного законодательства, водного законодательства</t>
  </si>
  <si>
    <t>Денежные взыскания (штрафы) за нарушения законодательства о недрах</t>
  </si>
  <si>
    <t xml:space="preserve">Денежные взыскания (штрафы) за нарушение законодательства об охране и использовании животного мира </t>
  </si>
  <si>
    <t>1 16 33000 00 0000 140</t>
  </si>
  <si>
    <t xml:space="preserve">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t>
  </si>
  <si>
    <t>012</t>
  </si>
  <si>
    <t>013</t>
  </si>
  <si>
    <t>014</t>
  </si>
  <si>
    <t>Комитет по культуре, делам молодежи и спорту</t>
  </si>
  <si>
    <t>13</t>
  </si>
  <si>
    <t>019</t>
  </si>
  <si>
    <t>021</t>
  </si>
  <si>
    <t>ПРОЧИЕ БЕЗВОЗМЕЗДНЫЕ ПОСТУПЛЕНИЯ</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</si>
  <si>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</si>
  <si>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452 00 00</t>
  </si>
  <si>
    <t>Денежные взыскания (штрафы) за нарушение законодательства в области охраны окружающей среды</t>
  </si>
  <si>
    <t>1 16 90040 04 0000 140</t>
  </si>
  <si>
    <t>1 17 01040 04 0000 180</t>
  </si>
  <si>
    <t>Содержание автомобильных дорог общего пользования</t>
  </si>
  <si>
    <t>340 03 00</t>
  </si>
  <si>
    <t>Фонд софинансирования</t>
  </si>
  <si>
    <t>Бюджетные инвестиции в объекты капитального строительства, не включенные в целевые программы</t>
  </si>
  <si>
    <t>351 05 00</t>
  </si>
  <si>
    <t xml:space="preserve">Мероприятия в области коммунального хозяйства </t>
  </si>
  <si>
    <t>1 09 07010 04 0000 110</t>
  </si>
  <si>
    <t>3 03 04000 00 0000 180</t>
  </si>
  <si>
    <t>Поступления учреждениям, осуществляющим медицинскую деятельность в системе обязательного медицинского страхования за оказание медицинских услуг застрахованным лицам</t>
  </si>
  <si>
    <t>3 03 04040 04 0000 180</t>
  </si>
  <si>
    <t>Поступления учреждениям, находящимся в ведении органов местного самоуправления городских округов, осуществляющим медицинскую деятельность в системе обязательного медицинского страхования за оказание медицинских услуг застрахованным лицам</t>
  </si>
  <si>
    <t>3 03 05000 00 0000 180</t>
  </si>
  <si>
    <t>Поступления от продажи услуг по медицинской помощи женщинам в период беременности, родов и в послеродовом периоде</t>
  </si>
  <si>
    <t>3 03 05040 04 0000 180</t>
  </si>
  <si>
    <t>Поступления от продажи услуг по медицинской помощи женщинам в период беременности, родов и в послеродовом периоде, оказываемых муниципальными учреждениями, находящимися в ведении органов местного самоуправления городских округов</t>
  </si>
  <si>
    <t>3 03 99000 00 0000 180</t>
  </si>
  <si>
    <t>3 03 99040 04 0000 180</t>
  </si>
  <si>
    <t>Прочие безвозмездные поступления муниципальным учреждениям, находящимся в ведении органов местного самоуправления городских округов</t>
  </si>
  <si>
    <t>Поступления от возмещения ущерба при возникновении страховых случаев</t>
  </si>
  <si>
    <t>Государственная пошлина за государственную регистрацию, а также за совершение прочих юридически значимых действий</t>
  </si>
  <si>
    <t>(тыс.руб.)</t>
  </si>
  <si>
    <t>расходов бюджетов Российской Федерации</t>
  </si>
  <si>
    <t>Наименование расхода</t>
  </si>
  <si>
    <t>Утвержденный план</t>
  </si>
  <si>
    <t xml:space="preserve">Денежные взыскания (штрафы) за административные правонарушения в области налогов и сборов, предусмотренные Кодексом РФ об административных правонарушениях </t>
  </si>
  <si>
    <t>Информация о состоянии и движении муниципального долга городского округа Домодедово  Московской области</t>
  </si>
  <si>
    <t>1. Муниципальные займы, выпущенные городским округом</t>
  </si>
  <si>
    <t xml:space="preserve">Форма долгового обязательства </t>
  </si>
  <si>
    <t>Реквизиты и дата привлечения</t>
  </si>
  <si>
    <t xml:space="preserve">Сумма привлеченных средств </t>
  </si>
  <si>
    <t>Процентрая ставка в %</t>
  </si>
  <si>
    <t>Срок погашения</t>
  </si>
  <si>
    <t>Сумма долговых обязательств</t>
  </si>
  <si>
    <t>Всего:</t>
  </si>
  <si>
    <t>в том числе:</t>
  </si>
  <si>
    <t>погашение основного долга</t>
  </si>
  <si>
    <t>выплата % и другие расходы по обслуживанию долга</t>
  </si>
  <si>
    <t xml:space="preserve">в том числе </t>
  </si>
  <si>
    <t xml:space="preserve">погашение основного долга </t>
  </si>
  <si>
    <t>основной долг</t>
  </si>
  <si>
    <t>% и другие расходы по обслуживанию долга</t>
  </si>
  <si>
    <t xml:space="preserve">основного долга </t>
  </si>
  <si>
    <t>-</t>
  </si>
  <si>
    <t>2. Кредиты, полученные муниципальным образованием</t>
  </si>
  <si>
    <t xml:space="preserve"> -</t>
  </si>
  <si>
    <t>Всего кредитов:</t>
  </si>
  <si>
    <t>из них причитается к погашению в 2009г.</t>
  </si>
  <si>
    <t>фактически погашено в 2009 году</t>
  </si>
  <si>
    <t>Долг по состоянию на 01.01.10</t>
  </si>
  <si>
    <t>3. Другие долговые обязательства, гарантированные муниципальным образованием</t>
  </si>
  <si>
    <t>Муниципальная гарантия МУП "Домодедовский водоканал" на кап. рем. систем водоснабжения</t>
  </si>
  <si>
    <t>Муниципальная гарантия МУП "Домодедовский водоканал" на пополнение оборотных средств</t>
  </si>
  <si>
    <t>Муниципальная гарантия МУП "Домодедовский водоканал" на финансирование капитального ремонта и реконструкцию систем водоснабжения и водоотведения</t>
  </si>
  <si>
    <t>№6-10/239-08 от 14.08.08</t>
  </si>
  <si>
    <t>13.08.10</t>
  </si>
  <si>
    <t>Муниципальная гарантия  МУП "Электросеть" на оплату  энергоносителей</t>
  </si>
  <si>
    <t>Муниципальная гарантия МУП "Теплосеть" на пополнение оборотных средств</t>
  </si>
  <si>
    <t xml:space="preserve">                                №6-10/118-09              от 10.04.09</t>
  </si>
  <si>
    <t>09.04.10</t>
  </si>
  <si>
    <t>Субвенции бюджетам городских округов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</si>
  <si>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Субвенции бюджетам муниципальных образований на денежные выплаты медицинскому персоналу фельдшерско-акушерских пунктов, врачам, фельдшерам и медицинским сестрам скорой медицинской помощи</t>
  </si>
  <si>
    <t>Субвенции бюджетам городских округов на денежные выплаты медицинскому персоналу фельдшерско-акушерских пунктов, врачам, фельдшерам и медицинским сестрам скорой медицинской помощи</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</si>
  <si>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</si>
  <si>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Денежные взыскания (штрафы) за нарушение водного законодательства</t>
  </si>
  <si>
    <t>Денежные взыскания (штрафы) за нарушение водного законодательства, установленные на водных объектах, находящихся в собственности городских округов</t>
  </si>
  <si>
    <t>Получение кредитов от кредитных организаций в валюте Российской Федерации</t>
  </si>
  <si>
    <t>Бюджетные кредиты от  других бюджетов бюджетной системы Российской Федерации</t>
  </si>
  <si>
    <t>Получение бюджетных кредитов от  других бюджетов бюджетной системы Российской Федерации</t>
  </si>
  <si>
    <t>Получение бюджетных кредитов от  других бюджетов бюджетной системы Российской Федерации городским округом в валюте Российской Федерации</t>
  </si>
  <si>
    <t>Исполнение государственных и муниципальных гарантий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</si>
  <si>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Исполнение государственных и  муниципальных гарантий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</si>
  <si>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Возврат бюджетных кредитов, предоставленных внутри страны в валюте Российской Федерации</t>
  </si>
  <si>
    <t>Возврат бюджетных кредитов, предоставленных юридическим лицам из бюджета городского округа в валюте Российской Федерации</t>
  </si>
  <si>
    <t>Предоставление  бюджетных кредитов  внутри страны в валюте Российской Федерации</t>
  </si>
  <si>
    <t>Предоставление бюджетных кредитов юридическим лицам из бюджета городского округа в валюте Российской Федерации</t>
  </si>
  <si>
    <t>Стационарная медицинская помощь</t>
  </si>
  <si>
    <t>НАЛОГОВЫЕ И НЕНАЛОГОВЫЕ ДОХОДЫ</t>
  </si>
  <si>
    <t>Больницы, клиники, госпитали, медико-санитарные части</t>
  </si>
  <si>
    <t>470 00 00</t>
  </si>
  <si>
    <t>471 00 00</t>
  </si>
  <si>
    <t>477 00 00</t>
  </si>
  <si>
    <t>478 00 00</t>
  </si>
  <si>
    <t>Центры спортивной подготовки (сборные команды)</t>
  </si>
  <si>
    <t>482 00 00</t>
  </si>
  <si>
    <t>Функционирование Правительства Российской Федерации, высших органов исполнительной власти субъектов Российской Федерации, местных администраций</t>
  </si>
  <si>
    <t>0107</t>
  </si>
  <si>
    <t>1 09 06000 02 0000 110</t>
  </si>
  <si>
    <t>1 09 06010 02 0000 110</t>
  </si>
  <si>
    <t>022</t>
  </si>
  <si>
    <t>КУЛЬТУРА, КИНЕМАТОГРАФИЯ И СРЕДСТВА МАССОВОЙ ИНФОРМАЦИИ</t>
  </si>
  <si>
    <t>Прочие доходы от оказания платных услуг и компенсации затрат государства</t>
  </si>
  <si>
    <t>081 00 00</t>
  </si>
  <si>
    <t>081 99 00</t>
  </si>
  <si>
    <t>092 03 00</t>
  </si>
  <si>
    <t>209 01 00</t>
  </si>
  <si>
    <t>218 01 00</t>
  </si>
  <si>
    <t>219 01 00</t>
  </si>
  <si>
    <t>Обеспечение пожарной безопасности</t>
  </si>
  <si>
    <t>795 11 09</t>
  </si>
  <si>
    <t>795 11 10</t>
  </si>
  <si>
    <t>Вопросы в области лесных отношений</t>
  </si>
  <si>
    <t>292 00 00</t>
  </si>
  <si>
    <t>Мероприятия в области охраны, восстановления и использования лесов</t>
  </si>
  <si>
    <t>292 02 00</t>
  </si>
  <si>
    <t>3 02 01040 04 0000 130</t>
  </si>
  <si>
    <t>3 03 02040 04 0000 180</t>
  </si>
  <si>
    <t>1 13 02020 00 0000 130</t>
  </si>
  <si>
    <t>1 13 02030 00 0000 130</t>
  </si>
  <si>
    <t>1 13 03000 00 0000 130</t>
  </si>
  <si>
    <t>1 14 00000 00 0000 000</t>
  </si>
  <si>
    <t>1 14 01000 00 0000 410</t>
  </si>
  <si>
    <t>0700</t>
  </si>
  <si>
    <t>0707</t>
  </si>
  <si>
    <t>1000</t>
  </si>
  <si>
    <t>ЖИЛИЩНО-КОММУНАЛЬНОЕ ХОЗЯЙСТВО</t>
  </si>
  <si>
    <t>Жилищное хозяйство</t>
  </si>
  <si>
    <t>Другие вопросы в области охраны окружающей среды</t>
  </si>
  <si>
    <t>Образование</t>
  </si>
  <si>
    <t>0701</t>
  </si>
  <si>
    <t>0702</t>
  </si>
  <si>
    <t>0703</t>
  </si>
  <si>
    <t>Начальное профессиональное образование</t>
  </si>
  <si>
    <t>0704</t>
  </si>
  <si>
    <t>Муниципальная гарантия МУП "Теплосеть" на выплату аванса на строительство ЦТП</t>
  </si>
  <si>
    <t>№6-10/157-09              от 16.06.09</t>
  </si>
  <si>
    <t>16.06.10</t>
  </si>
  <si>
    <t>Муниципальная гарантия МУП "Теплосеть" на строительство ЦТП</t>
  </si>
  <si>
    <t>№6-10/206-09              от 03.08.09</t>
  </si>
  <si>
    <t>Муниципальная гарантия МУП "Домодедовский комбинат питания" на пополнение оборотных средств</t>
  </si>
  <si>
    <t>№6-10/214-09              от 13.08.09</t>
  </si>
  <si>
    <t>№6-10/546-09              от 10.12.09</t>
  </si>
  <si>
    <t>№6-10/554-09              от 15.12.09</t>
  </si>
  <si>
    <t>15.02.10</t>
  </si>
  <si>
    <t>№6-10/555-09              от 15.12.09</t>
  </si>
  <si>
    <t>15.03.10</t>
  </si>
  <si>
    <t>Муниципальная гарантия МУП "Теплосеть" на оплату энергоносителей</t>
  </si>
  <si>
    <t>№6-10/575-09              от 25.12.09</t>
  </si>
  <si>
    <t>24.12.10</t>
  </si>
  <si>
    <t xml:space="preserve"> №6-10/576-09              от 25.12.09</t>
  </si>
  <si>
    <t>25.02.10</t>
  </si>
  <si>
    <t>№6-10/586-09              от 28.12.09</t>
  </si>
  <si>
    <t>28.06.10</t>
  </si>
  <si>
    <t>Земельный налог, взимаемый по ставкам, установленным в соответствии с подпунктом 2 пункта 1 статьи 394 НК РФ и применяемым к объектам налогообложения, расположенным в границах городских округов</t>
  </si>
  <si>
    <t>ГОСУДАРСТВЕННАЯ ПОШЛИНА</t>
  </si>
  <si>
    <t>Среднее профессиональное образование</t>
  </si>
  <si>
    <t>0705</t>
  </si>
  <si>
    <t>0706</t>
  </si>
  <si>
    <t>Высшее профессиональное образование</t>
  </si>
  <si>
    <t>Молодежная политика и оздоровление детей</t>
  </si>
  <si>
    <t>0709</t>
  </si>
  <si>
    <t>Другие вопросы в области образования</t>
  </si>
  <si>
    <t>0800</t>
  </si>
  <si>
    <t>Культура, кинематография, средства массовой информации</t>
  </si>
  <si>
    <t>0801</t>
  </si>
  <si>
    <t xml:space="preserve">Культура </t>
  </si>
  <si>
    <t>0802</t>
  </si>
  <si>
    <t>0803</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</si>
  <si>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автономных учреждений), в части реализации материальных запасов по указанному имуществу</t>
  </si>
  <si>
    <t>2 07 04000 04 0000 180</t>
  </si>
  <si>
    <t>0</t>
  </si>
  <si>
    <t>Исполнение государственных и муниципальных гарантий в валюте Российской Федерации</t>
  </si>
  <si>
    <t>202 72 00</t>
  </si>
  <si>
    <t>Вещевое обеспечение</t>
  </si>
  <si>
    <t>795 11 11</t>
  </si>
  <si>
    <t>Программа "Безопасность дорожного движения"</t>
  </si>
  <si>
    <t>600 02 00</t>
  </si>
  <si>
    <t>450 05 00</t>
  </si>
  <si>
    <t>000 01 06 05 00 00 0000 000</t>
  </si>
  <si>
    <t>Бюджетные кредиты, предоставленные внутри страны в валюте Российской Федерации</t>
  </si>
  <si>
    <t>000 01 06 05 00 00 0000 600</t>
  </si>
  <si>
    <t>000 01 06 05 00 00 0000 500</t>
  </si>
  <si>
    <t>1 14 06010 00 0000 430</t>
  </si>
  <si>
    <t>1 16 25083 04 0000 140</t>
  </si>
  <si>
    <t>1 08 00000 00 0000 000</t>
  </si>
  <si>
    <t>1 08 03000 01 0000 110</t>
  </si>
  <si>
    <t>1 08 03010 01 0000 110</t>
  </si>
  <si>
    <t>1 08 04000 01 0000 110</t>
  </si>
  <si>
    <t>1 08 07000 01 0000 110</t>
  </si>
  <si>
    <t xml:space="preserve">1 08 07140 01 0000 110 </t>
  </si>
  <si>
    <t xml:space="preserve">1 08 07150 01 0000 110 </t>
  </si>
  <si>
    <t>Другие вопросы  в области национальной экономики</t>
  </si>
  <si>
    <t>Жилищно-коммунальное хозяйство</t>
  </si>
  <si>
    <t>0502</t>
  </si>
  <si>
    <t>0600</t>
  </si>
  <si>
    <t>Прочие поступления от денежных взысканий (штрафов) и иных сумм в возмещении ущерба, зачисляемые в  бюджеты городских округов</t>
  </si>
  <si>
    <t>Невыясненные поступления, зачисляемые в  бюджеты городских округов</t>
  </si>
  <si>
    <t>1 17 02000 00 0000 180</t>
  </si>
  <si>
    <t>1 17 02000 04 0000 180</t>
  </si>
  <si>
    <t xml:space="preserve">Возмещение потерь сельскохозяйственного производства, связанных с  изъятием сельскохозяйственных угодий, расположенных на территориях городских округов </t>
  </si>
  <si>
    <t>Прочие неналоговые доходы  бюджетов городских округов</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</si>
  <si>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</si>
  <si>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городских округов</t>
  </si>
  <si>
    <t>2 02 00000 00 0000 000</t>
  </si>
  <si>
    <t>Безвозмездные поступления от др. бюджетов бюджетной системы РФ</t>
  </si>
  <si>
    <t>2 02 01000 00 0000 151</t>
  </si>
  <si>
    <t>Дотации бюджетам субъектов РФ и муниципальных образований</t>
  </si>
  <si>
    <t>2 02 01999 04 0000 151</t>
  </si>
  <si>
    <t>Прочие дотации бюджетам городских округов</t>
  </si>
  <si>
    <t>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поступивших от государственной корпорации  Фонд содействия реформированию жилищно-коммунального хозяйства</t>
  </si>
  <si>
    <t>2 02 02088 04 0000 151</t>
  </si>
  <si>
    <t>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t>
  </si>
  <si>
    <t>2 02 02089 04 0001 151</t>
  </si>
  <si>
    <t>Субсидии бюджетам городских округов на обеспечение мероприятий по капитальному ремонту многоквартирных домов за счет средств бюджетов</t>
  </si>
  <si>
    <t>2 02 02999 00 0000 151</t>
  </si>
  <si>
    <t>2 02 02999 04 0000 151</t>
  </si>
  <si>
    <t>2 02 03000 00 0000 151</t>
  </si>
  <si>
    <t>Субвенции бюджетам субъектов РФ и муниципальных образований</t>
  </si>
  <si>
    <t>2 02 03002 00 0000 151</t>
  </si>
  <si>
    <t>Субвенции бюджетам на осуществление полномочий по подготовке проведения статистических переписей</t>
  </si>
  <si>
    <t>2 02 03002 04 0000 151</t>
  </si>
  <si>
    <t>Субвенции бюджетам городских округов на осуществление полномочий по подготовке проведения статистических переписей</t>
  </si>
  <si>
    <t>2 02 03007 00 0000 151</t>
  </si>
  <si>
    <t>Субвенции бюджетам на составление (изменений и дополнение) списков кандидатов в присяжные заседатели федеральных судов общей юрисдикции в РФ</t>
  </si>
  <si>
    <t>2 02 03007 04 0000 151</t>
  </si>
  <si>
    <t>Охрана окружающей среды</t>
  </si>
  <si>
    <t>0601</t>
  </si>
</sst>
</file>

<file path=xl/styles.xml><?xml version="1.0" encoding="utf-8"?>
<styleSheet xmlns="http://schemas.openxmlformats.org/spreadsheetml/2006/main">
  <numFmts count="5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0.0"/>
    <numFmt numFmtId="167" formatCode="#,##0.0_ ;\-#,##0.0\ "/>
    <numFmt numFmtId="168" formatCode="&quot;Да&quot;;&quot;Да&quot;;&quot;Нет&quot;"/>
    <numFmt numFmtId="169" formatCode="&quot;Истина&quot;;&quot;Истина&quot;;&quot;Ложь&quot;"/>
    <numFmt numFmtId="170" formatCode="&quot;Вкл&quot;;&quot;Вкл&quot;;&quot;Выкл&quot;"/>
    <numFmt numFmtId="171" formatCode="mmm/yyyy"/>
    <numFmt numFmtId="172" formatCode="#,##0&quot;р.&quot;"/>
    <numFmt numFmtId="173" formatCode="#,##0_р_."/>
    <numFmt numFmtId="174" formatCode="#,##0.0_р_."/>
    <numFmt numFmtId="175" formatCode="#,##0.00_р_."/>
    <numFmt numFmtId="176" formatCode="_-* #,##0.0&quot;р.&quot;_-;\-* #,##0.0&quot;р.&quot;_-;_-* &quot;-&quot;?&quot;р.&quot;_-;_-@_-"/>
    <numFmt numFmtId="177" formatCode="0.00;[Red]0.00"/>
    <numFmt numFmtId="178" formatCode="#,##0.00;[Red]#,##0.00"/>
    <numFmt numFmtId="179" formatCode="_-* #,##0.0_р_._-;\-* #,##0.0_р_._-;_-* &quot;-&quot;??_р_._-;_-@_-"/>
    <numFmt numFmtId="180" formatCode="_-* #,##0_р_._-;\-* #,##0_р_._-;_-* &quot;-&quot;??_р_._-;_-@_-"/>
    <numFmt numFmtId="181" formatCode="_-* #,##0.000_р_._-;\-* #,##0.000_р_._-;_-* &quot;-&quot;??_р_._-;_-@_-"/>
    <numFmt numFmtId="182" formatCode="_-* #,##0.0000_р_._-;\-* #,##0.0000_р_._-;_-* &quot;-&quot;??_р_._-;_-@_-"/>
    <numFmt numFmtId="183" formatCode="_-* #,##0.00000_р_._-;\-* #,##0.00000_р_._-;_-* &quot;-&quot;??_р_._-;_-@_-"/>
    <numFmt numFmtId="184" formatCode="#,##0.000_р_."/>
    <numFmt numFmtId="185" formatCode="#,##0.000"/>
    <numFmt numFmtId="186" formatCode="#,##0.0000"/>
    <numFmt numFmtId="187" formatCode="#,##0.00000"/>
    <numFmt numFmtId="188" formatCode="#,##0.000000"/>
    <numFmt numFmtId="189" formatCode="#,##0.0000000"/>
    <numFmt numFmtId="190" formatCode="###,###,###,###,###.00"/>
    <numFmt numFmtId="191" formatCode="d/m"/>
    <numFmt numFmtId="192" formatCode="d/m/yy"/>
    <numFmt numFmtId="193" formatCode="#,##0_ ;[Red]\-#,##0\ "/>
    <numFmt numFmtId="194" formatCode="&quot;€&quot;#,##0;\-&quot;€&quot;#,##0"/>
    <numFmt numFmtId="195" formatCode="&quot;€&quot;#,##0;[Red]\-&quot;€&quot;#,##0"/>
    <numFmt numFmtId="196" formatCode="&quot;€&quot;#,##0.00;\-&quot;€&quot;#,##0.00"/>
    <numFmt numFmtId="197" formatCode="&quot;€&quot;#,##0.00;[Red]\-&quot;€&quot;#,##0.00"/>
    <numFmt numFmtId="198" formatCode="_-&quot;€&quot;* #,##0_-;\-&quot;€&quot;* #,##0_-;_-&quot;€&quot;* &quot;-&quot;_-;_-@_-"/>
    <numFmt numFmtId="199" formatCode="_-* #,##0_-;\-* #,##0_-;_-* &quot;-&quot;_-;_-@_-"/>
    <numFmt numFmtId="200" formatCode="_-&quot;€&quot;* #,##0.00_-;\-&quot;€&quot;* #,##0.00_-;_-&quot;€&quot;* &quot;-&quot;??_-;_-@_-"/>
    <numFmt numFmtId="201" formatCode="_-* #,##0.00_-;\-* #,##0.00_-;_-* &quot;-&quot;??_-;_-@_-"/>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FC19]d\ mmmm\ yyyy\ &quot;г.&quot;"/>
    <numFmt numFmtId="211" formatCode="dd/mm/yy;@"/>
    <numFmt numFmtId="212" formatCode="#,##0.0_ ;[Red]\-#,##0.0\ "/>
    <numFmt numFmtId="213" formatCode="#,##0.00_ ;\-#,##0.00\ "/>
  </numFmts>
  <fonts count="60">
    <font>
      <sz val="10"/>
      <name val="Arial Cyr"/>
      <family val="0"/>
    </font>
    <font>
      <u val="single"/>
      <sz val="10"/>
      <color indexed="12"/>
      <name val="Arial Cyr"/>
      <family val="0"/>
    </font>
    <font>
      <u val="single"/>
      <sz val="10"/>
      <color indexed="36"/>
      <name val="Arial Cyr"/>
      <family val="0"/>
    </font>
    <font>
      <sz val="11"/>
      <name val="Times New Roman"/>
      <family val="1"/>
    </font>
    <font>
      <b/>
      <sz val="12"/>
      <name val="Times New Roman"/>
      <family val="1"/>
    </font>
    <font>
      <b/>
      <sz val="11"/>
      <name val="Times New Roman"/>
      <family val="1"/>
    </font>
    <font>
      <sz val="9"/>
      <name val="Times New Roman"/>
      <family val="1"/>
    </font>
    <font>
      <b/>
      <sz val="10"/>
      <name val="Times New Roman"/>
      <family val="1"/>
    </font>
    <font>
      <b/>
      <sz val="9"/>
      <name val="Times New Roman"/>
      <family val="1"/>
    </font>
    <font>
      <sz val="12"/>
      <name val="Times New Roman"/>
      <family val="1"/>
    </font>
    <font>
      <i/>
      <sz val="9"/>
      <name val="Times New Roman Cyr"/>
      <family val="1"/>
    </font>
    <font>
      <sz val="9"/>
      <name val="Times New Roman Cyr"/>
      <family val="1"/>
    </font>
    <font>
      <b/>
      <sz val="10"/>
      <name val="Times New Roman Cyr"/>
      <family val="1"/>
    </font>
    <font>
      <sz val="11"/>
      <name val="Times New Roman Cyr"/>
      <family val="1"/>
    </font>
    <font>
      <b/>
      <sz val="9"/>
      <name val="Times New Roman Cyr"/>
      <family val="1"/>
    </font>
    <font>
      <b/>
      <sz val="12"/>
      <name val="Times New Roman Cyr"/>
      <family val="1"/>
    </font>
    <font>
      <sz val="8"/>
      <name val="Times New Roman Cyr"/>
      <family val="1"/>
    </font>
    <font>
      <sz val="12"/>
      <name val="Times New Roman Cyr"/>
      <family val="0"/>
    </font>
    <font>
      <u val="single"/>
      <sz val="10"/>
      <name val="Times New Roman Cyr"/>
      <family val="1"/>
    </font>
    <font>
      <sz val="10"/>
      <name val="Times New Roman Cyr"/>
      <family val="1"/>
    </font>
    <font>
      <sz val="10"/>
      <name val="Times New Roman"/>
      <family val="1"/>
    </font>
    <font>
      <b/>
      <sz val="11"/>
      <name val="Times New Roman CYR"/>
      <family val="1"/>
    </font>
    <font>
      <b/>
      <sz val="11"/>
      <color indexed="12"/>
      <name val="Times New Roman"/>
      <family val="1"/>
    </font>
    <font>
      <sz val="11"/>
      <color indexed="12"/>
      <name val="Times New Roman"/>
      <family val="1"/>
    </font>
    <font>
      <sz val="11"/>
      <color indexed="58"/>
      <name val="Times New Roman"/>
      <family val="1"/>
    </font>
    <font>
      <i/>
      <sz val="9"/>
      <color indexed="8"/>
      <name val="Times New Roman"/>
      <family val="1"/>
    </font>
    <font>
      <sz val="9"/>
      <color indexed="8"/>
      <name val="Times New Roman"/>
      <family val="1"/>
    </font>
    <font>
      <b/>
      <sz val="10"/>
      <color indexed="12"/>
      <name val="Times New Roman Cyr"/>
      <family val="1"/>
    </font>
    <font>
      <sz val="10"/>
      <color indexed="12"/>
      <name val="Times New Roman Cyr"/>
      <family val="1"/>
    </font>
    <font>
      <b/>
      <sz val="9"/>
      <color indexed="8"/>
      <name val="Times New Roman"/>
      <family val="1"/>
    </font>
    <font>
      <sz val="8"/>
      <name val="Tahoma"/>
      <family val="0"/>
    </font>
    <font>
      <b/>
      <sz val="8"/>
      <name val="Tahoma"/>
      <family val="0"/>
    </font>
    <font>
      <sz val="12"/>
      <name val="Arial Cyr"/>
      <family val="0"/>
    </font>
    <font>
      <sz val="12"/>
      <color indexed="8"/>
      <name val="Times New Roman Cyr"/>
      <family val="1"/>
    </font>
    <font>
      <b/>
      <sz val="10"/>
      <name val="Tahoma"/>
      <family val="0"/>
    </font>
    <font>
      <sz val="12"/>
      <color indexed="10"/>
      <name val="Times New Roman Cyr"/>
      <family val="1"/>
    </font>
    <font>
      <b/>
      <sz val="12"/>
      <color indexed="12"/>
      <name val="Times New Roman Cyr"/>
      <family val="1"/>
    </font>
    <font>
      <sz val="12"/>
      <color indexed="12"/>
      <name val="Times New Roman Cyr"/>
      <family val="1"/>
    </font>
    <font>
      <i/>
      <sz val="9"/>
      <name val="Times New Roman"/>
      <family val="1"/>
    </font>
    <font>
      <sz val="9"/>
      <name val="Arial Cyr"/>
      <family val="2"/>
    </font>
    <font>
      <b/>
      <sz val="9"/>
      <name val="Arial Cyr"/>
      <family val="2"/>
    </font>
    <font>
      <sz val="9"/>
      <color indexed="10"/>
      <name val="Times New Roman Cyr"/>
      <family val="1"/>
    </font>
    <font>
      <sz val="11"/>
      <color indexed="12"/>
      <name val="Times New Roman Cyr"/>
      <family val="1"/>
    </font>
    <font>
      <b/>
      <sz val="10"/>
      <name val="Arial Cyr"/>
      <family val="0"/>
    </font>
    <font>
      <sz val="14"/>
      <name val="Times New Roman Cyr"/>
      <family val="1"/>
    </font>
    <font>
      <sz val="14"/>
      <name val="Arial Cyr"/>
      <family val="0"/>
    </font>
    <font>
      <sz val="12"/>
      <color indexed="10"/>
      <name val="Arial Cyr"/>
      <family val="0"/>
    </font>
    <font>
      <b/>
      <sz val="12"/>
      <color indexed="10"/>
      <name val="Times New Roman"/>
      <family val="1"/>
    </font>
    <font>
      <sz val="10"/>
      <name val="Arial"/>
      <family val="0"/>
    </font>
    <font>
      <sz val="8"/>
      <name val="Arial Cyr"/>
      <family val="0"/>
    </font>
    <font>
      <b/>
      <sz val="12"/>
      <color indexed="10"/>
      <name val="Times New Roman Cyr"/>
      <family val="0"/>
    </font>
    <font>
      <sz val="12"/>
      <color indexed="62"/>
      <name val="Times New Roman Cyr"/>
      <family val="1"/>
    </font>
    <font>
      <sz val="11"/>
      <color indexed="10"/>
      <name val="Times New Roman"/>
      <family val="1"/>
    </font>
    <font>
      <sz val="12"/>
      <color indexed="10"/>
      <name val="Times New Roman"/>
      <family val="1"/>
    </font>
    <font>
      <b/>
      <sz val="13"/>
      <name val="Times New Roman Cyr"/>
      <family val="1"/>
    </font>
    <font>
      <sz val="13"/>
      <name val="Times New Roman Cyr"/>
      <family val="1"/>
    </font>
    <font>
      <sz val="12"/>
      <color indexed="14"/>
      <name val="Arial Cyr"/>
      <family val="0"/>
    </font>
    <font>
      <b/>
      <i/>
      <sz val="9"/>
      <name val="Times New Roman Cyr"/>
      <family val="0"/>
    </font>
    <font>
      <sz val="11"/>
      <name val="Arial Cyr"/>
      <family val="0"/>
    </font>
    <font>
      <b/>
      <sz val="8"/>
      <name val="Arial Cyr"/>
      <family val="2"/>
    </font>
  </fonts>
  <fills count="11">
    <fill>
      <patternFill/>
    </fill>
    <fill>
      <patternFill patternType="gray125"/>
    </fill>
    <fill>
      <patternFill patternType="solid">
        <fgColor indexed="41"/>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11"/>
        <bgColor indexed="64"/>
      </patternFill>
    </fill>
    <fill>
      <patternFill patternType="solid">
        <fgColor indexed="53"/>
        <bgColor indexed="64"/>
      </patternFill>
    </fill>
    <fill>
      <patternFill patternType="solid">
        <fgColor indexed="13"/>
        <bgColor indexed="64"/>
      </patternFill>
    </fill>
  </fills>
  <borders count="45">
    <border>
      <left/>
      <right/>
      <top/>
      <bottom/>
      <diagonal/>
    </border>
    <border>
      <left style="thin"/>
      <right style="thin"/>
      <top style="medium"/>
      <bottom style="medium"/>
    </border>
    <border>
      <left style="medium"/>
      <right style="thin"/>
      <top style="medium"/>
      <bottom style="medium"/>
    </border>
    <border>
      <left style="thin"/>
      <right style="medium"/>
      <top style="medium"/>
      <bottom style="medium"/>
    </border>
    <border>
      <left style="hair"/>
      <right style="hair"/>
      <top style="hair"/>
      <bottom style="hair"/>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style="thin"/>
    </border>
    <border>
      <left>
        <color indexed="63"/>
      </left>
      <right style="thin"/>
      <top style="medium"/>
      <bottom style="medium"/>
    </border>
    <border>
      <left>
        <color indexed="63"/>
      </left>
      <right style="medium"/>
      <top style="medium"/>
      <bottom style="medium"/>
    </border>
    <border>
      <left style="hair"/>
      <right style="hair"/>
      <top style="medium"/>
      <bottom style="hair"/>
    </border>
    <border>
      <left style="hair"/>
      <right style="hair"/>
      <top>
        <color indexed="63"/>
      </top>
      <bottom style="hair"/>
    </border>
    <border>
      <left>
        <color indexed="63"/>
      </left>
      <right style="hair"/>
      <top style="hair"/>
      <bottom style="hair"/>
    </border>
    <border>
      <left style="hair"/>
      <right style="hair"/>
      <top style="hair"/>
      <bottom>
        <color indexed="63"/>
      </bottom>
    </border>
    <border>
      <left style="thin"/>
      <right style="thin"/>
      <top>
        <color indexed="63"/>
      </top>
      <bottom style="thin"/>
    </border>
    <border>
      <left style="thin"/>
      <right style="thin"/>
      <top style="thin"/>
      <bottom style="medium"/>
    </border>
    <border>
      <left style="thin"/>
      <right style="medium"/>
      <top style="thin"/>
      <bottom style="medium"/>
    </border>
    <border>
      <left style="thin"/>
      <right style="thin"/>
      <top style="medium"/>
      <bottom>
        <color indexed="63"/>
      </bottom>
    </border>
    <border>
      <left style="thin"/>
      <right style="thin"/>
      <top style="thin"/>
      <bottom>
        <color indexed="63"/>
      </bottom>
    </border>
    <border>
      <left style="hair"/>
      <right>
        <color indexed="63"/>
      </right>
      <top style="hair"/>
      <bottom style="hair"/>
    </border>
    <border>
      <left style="hair"/>
      <right>
        <color indexed="63"/>
      </right>
      <top>
        <color indexed="63"/>
      </top>
      <bottom style="hair"/>
    </border>
    <border>
      <left style="thin"/>
      <right style="thin"/>
      <top>
        <color indexed="63"/>
      </top>
      <bottom>
        <color indexed="63"/>
      </bottom>
    </border>
    <border>
      <left>
        <color indexed="63"/>
      </left>
      <right style="hair"/>
      <top style="medium"/>
      <bottom style="hair"/>
    </border>
    <border>
      <left style="hair"/>
      <right>
        <color indexed="63"/>
      </right>
      <top style="medium"/>
      <bottom style="hair"/>
    </border>
    <border>
      <left>
        <color indexed="63"/>
      </left>
      <right>
        <color indexed="63"/>
      </right>
      <top style="thin"/>
      <bottom style="thin"/>
    </border>
    <border>
      <left style="thin"/>
      <right style="thin"/>
      <top style="medium"/>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color indexed="63"/>
      </top>
      <bottom style="medium"/>
    </border>
    <border>
      <left style="thin"/>
      <right>
        <color indexed="63"/>
      </right>
      <top>
        <color indexed="63"/>
      </top>
      <bottom style="thin"/>
    </border>
    <border>
      <left>
        <color indexed="63"/>
      </left>
      <right style="medium"/>
      <top>
        <color indexed="63"/>
      </top>
      <bottom style="thin"/>
    </border>
    <border>
      <left>
        <color indexed="63"/>
      </left>
      <right style="thin"/>
      <top style="thin"/>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17" fillId="0" borderId="0">
      <alignment/>
      <protection/>
    </xf>
    <xf numFmtId="0" fontId="48" fillId="0" borderId="0">
      <alignment/>
      <protection/>
    </xf>
    <xf numFmtId="0" fontId="17" fillId="0" borderId="0">
      <alignment/>
      <protection/>
    </xf>
    <xf numFmtId="0" fontId="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696">
    <xf numFmtId="0" fontId="0" fillId="0" borderId="0" xfId="0" applyAlignment="1">
      <alignment/>
    </xf>
    <xf numFmtId="0" fontId="11" fillId="0" borderId="1" xfId="0" applyFont="1" applyBorder="1" applyAlignment="1">
      <alignment horizontal="center" vertical="center" wrapText="1"/>
    </xf>
    <xf numFmtId="0" fontId="17" fillId="0" borderId="0" xfId="21" applyFont="1" applyFill="1" applyAlignment="1">
      <alignment horizontal="center" vertical="center"/>
      <protection/>
    </xf>
    <xf numFmtId="49" fontId="17" fillId="0" borderId="0" xfId="21" applyNumberFormat="1" applyFont="1" applyFill="1" applyAlignment="1">
      <alignment horizontal="center" vertical="center"/>
      <protection/>
    </xf>
    <xf numFmtId="3" fontId="17" fillId="0" borderId="0" xfId="21" applyNumberFormat="1" applyFont="1" applyFill="1" applyAlignment="1">
      <alignment horizontal="center"/>
      <protection/>
    </xf>
    <xf numFmtId="49" fontId="19" fillId="0" borderId="0" xfId="21" applyNumberFormat="1" applyFont="1" applyFill="1" applyProtection="1">
      <alignment/>
      <protection locked="0"/>
    </xf>
    <xf numFmtId="0" fontId="17" fillId="0" borderId="0" xfId="21" applyFont="1" applyFill="1">
      <alignment/>
      <protection/>
    </xf>
    <xf numFmtId="49" fontId="19" fillId="0" borderId="0" xfId="21" applyNumberFormat="1" applyFont="1" applyFill="1">
      <alignment/>
      <protection/>
    </xf>
    <xf numFmtId="0" fontId="15" fillId="0" borderId="0" xfId="21" applyFont="1" applyFill="1" applyBorder="1" applyAlignment="1">
      <alignment horizontal="center" vertical="center"/>
      <protection/>
    </xf>
    <xf numFmtId="0" fontId="0" fillId="0" borderId="0" xfId="21" applyFont="1" applyFill="1">
      <alignment/>
      <protection/>
    </xf>
    <xf numFmtId="0" fontId="9" fillId="0" borderId="0" xfId="0" applyFont="1" applyAlignment="1">
      <alignment/>
    </xf>
    <xf numFmtId="49" fontId="17" fillId="0" borderId="0" xfId="21" applyNumberFormat="1" applyFont="1" applyFill="1">
      <alignment/>
      <protection/>
    </xf>
    <xf numFmtId="0" fontId="11" fillId="0" borderId="2" xfId="21" applyFont="1" applyFill="1" applyBorder="1" applyAlignment="1">
      <alignment horizontal="center" vertical="center"/>
      <protection/>
    </xf>
    <xf numFmtId="49" fontId="11" fillId="0" borderId="1" xfId="21" applyNumberFormat="1" applyFont="1" applyFill="1" applyBorder="1" applyAlignment="1">
      <alignment horizontal="center" vertical="center"/>
      <protection/>
    </xf>
    <xf numFmtId="49" fontId="11" fillId="0" borderId="1" xfId="21" applyNumberFormat="1" applyFont="1" applyFill="1" applyBorder="1" applyAlignment="1">
      <alignment horizontal="center" vertical="center" wrapText="1"/>
      <protection/>
    </xf>
    <xf numFmtId="0" fontId="19" fillId="0" borderId="0" xfId="0" applyFont="1" applyAlignment="1">
      <alignment/>
    </xf>
    <xf numFmtId="165" fontId="15" fillId="0" borderId="0" xfId="0" applyNumberFormat="1" applyFont="1" applyFill="1" applyAlignment="1">
      <alignment horizontal="center"/>
    </xf>
    <xf numFmtId="3" fontId="19" fillId="0" borderId="0" xfId="0" applyNumberFormat="1" applyFont="1" applyBorder="1" applyAlignment="1">
      <alignment horizontal="right"/>
    </xf>
    <xf numFmtId="3" fontId="19" fillId="0" borderId="0" xfId="0" applyNumberFormat="1" applyFont="1" applyAlignment="1">
      <alignment/>
    </xf>
    <xf numFmtId="0" fontId="16" fillId="0" borderId="0" xfId="0" applyFont="1" applyAlignment="1">
      <alignment/>
    </xf>
    <xf numFmtId="3" fontId="16" fillId="0" borderId="0" xfId="0" applyNumberFormat="1" applyFont="1" applyAlignment="1">
      <alignment/>
    </xf>
    <xf numFmtId="0" fontId="19" fillId="0" borderId="0" xfId="0" applyFont="1" applyBorder="1" applyAlignment="1">
      <alignment/>
    </xf>
    <xf numFmtId="0" fontId="19" fillId="0" borderId="0" xfId="0" applyFont="1" applyFill="1" applyAlignment="1">
      <alignment horizontal="left"/>
    </xf>
    <xf numFmtId="0" fontId="15" fillId="0" borderId="0" xfId="0" applyFont="1" applyFill="1" applyAlignment="1">
      <alignment horizontal="center"/>
    </xf>
    <xf numFmtId="0" fontId="0" fillId="0" borderId="0" xfId="0" applyFont="1" applyFill="1" applyAlignment="1">
      <alignment/>
    </xf>
    <xf numFmtId="0" fontId="3" fillId="0" borderId="0" xfId="0" applyFont="1" applyFill="1" applyAlignment="1">
      <alignment wrapText="1"/>
    </xf>
    <xf numFmtId="0" fontId="3" fillId="0" borderId="0" xfId="0" applyFont="1" applyFill="1" applyAlignment="1">
      <alignment/>
    </xf>
    <xf numFmtId="0" fontId="0" fillId="0" borderId="0" xfId="0" applyFont="1" applyFill="1" applyAlignment="1">
      <alignment horizontal="center"/>
    </xf>
    <xf numFmtId="0" fontId="17" fillId="0" borderId="0" xfId="0" applyFont="1" applyFill="1" applyAlignment="1">
      <alignment horizontal="center"/>
    </xf>
    <xf numFmtId="0" fontId="13" fillId="0" borderId="0" xfId="0" applyFont="1" applyFill="1" applyAlignment="1">
      <alignment horizontal="left"/>
    </xf>
    <xf numFmtId="0" fontId="11" fillId="0" borderId="0" xfId="0" applyFont="1" applyFill="1" applyAlignment="1">
      <alignment horizontal="center"/>
    </xf>
    <xf numFmtId="49" fontId="6" fillId="0" borderId="2"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horizontal="center" vertical="center" textRotation="90" wrapText="1"/>
    </xf>
    <xf numFmtId="0" fontId="11" fillId="0" borderId="3" xfId="0" applyFont="1" applyFill="1" applyBorder="1" applyAlignment="1">
      <alignment horizontal="center" vertical="center" textRotation="90" wrapText="1"/>
    </xf>
    <xf numFmtId="49" fontId="3" fillId="0" borderId="0" xfId="0" applyNumberFormat="1" applyFont="1" applyFill="1" applyAlignment="1">
      <alignment horizontal="center" vertical="top" wrapText="1"/>
    </xf>
    <xf numFmtId="49" fontId="3" fillId="0" borderId="0" xfId="0" applyNumberFormat="1" applyFont="1" applyFill="1" applyAlignment="1">
      <alignment vertical="top"/>
    </xf>
    <xf numFmtId="0" fontId="15" fillId="0" borderId="0" xfId="21" applyFont="1" applyFill="1" applyAlignment="1">
      <alignment/>
      <protection/>
    </xf>
    <xf numFmtId="0" fontId="17" fillId="0" borderId="0" xfId="21" applyFont="1" applyFill="1" applyAlignment="1">
      <alignment/>
      <protection/>
    </xf>
    <xf numFmtId="49" fontId="8" fillId="0" borderId="4" xfId="0" applyNumberFormat="1" applyFont="1" applyFill="1" applyBorder="1" applyAlignment="1">
      <alignment horizontal="left" vertical="top" wrapText="1"/>
    </xf>
    <xf numFmtId="166" fontId="5" fillId="0" borderId="4" xfId="0" applyNumberFormat="1" applyFont="1" applyFill="1" applyBorder="1" applyAlignment="1">
      <alignment vertical="top"/>
    </xf>
    <xf numFmtId="166" fontId="3" fillId="0" borderId="4" xfId="0" applyNumberFormat="1" applyFont="1" applyFill="1" applyBorder="1" applyAlignment="1">
      <alignment vertical="top"/>
    </xf>
    <xf numFmtId="0" fontId="6" fillId="0" borderId="4" xfId="0" applyFont="1" applyFill="1" applyBorder="1" applyAlignment="1">
      <alignment vertical="top" wrapText="1"/>
    </xf>
    <xf numFmtId="0" fontId="8" fillId="0" borderId="4" xfId="0" applyFont="1" applyFill="1" applyBorder="1" applyAlignment="1">
      <alignment vertical="top" wrapText="1"/>
    </xf>
    <xf numFmtId="0" fontId="0" fillId="0" borderId="0" xfId="0" applyFill="1" applyAlignment="1">
      <alignment/>
    </xf>
    <xf numFmtId="0" fontId="17" fillId="0" borderId="0" xfId="0" applyFont="1" applyFill="1" applyAlignment="1">
      <alignment/>
    </xf>
    <xf numFmtId="0" fontId="17" fillId="0" borderId="0" xfId="0" applyFont="1" applyFill="1" applyAlignment="1">
      <alignment horizontal="left"/>
    </xf>
    <xf numFmtId="0" fontId="17" fillId="0" borderId="0" xfId="0" applyFont="1" applyFill="1" applyAlignment="1">
      <alignment/>
    </xf>
    <xf numFmtId="0" fontId="19" fillId="0" borderId="0" xfId="0" applyFont="1" applyFill="1" applyAlignment="1">
      <alignment/>
    </xf>
    <xf numFmtId="0" fontId="19" fillId="0" borderId="5"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5" xfId="0" applyFont="1" applyFill="1" applyBorder="1" applyAlignment="1">
      <alignment vertical="center" wrapText="1"/>
    </xf>
    <xf numFmtId="3" fontId="19" fillId="0" borderId="5" xfId="0" applyNumberFormat="1" applyFont="1" applyFill="1" applyBorder="1" applyAlignment="1" applyProtection="1">
      <alignment horizontal="center"/>
      <protection locked="0"/>
    </xf>
    <xf numFmtId="165" fontId="19" fillId="0" borderId="5" xfId="0" applyNumberFormat="1" applyFont="1" applyFill="1" applyBorder="1" applyAlignment="1" applyProtection="1">
      <alignment horizontal="center"/>
      <protection locked="0"/>
    </xf>
    <xf numFmtId="0" fontId="19" fillId="0" borderId="5" xfId="0" applyFont="1" applyFill="1" applyBorder="1" applyAlignment="1">
      <alignment/>
    </xf>
    <xf numFmtId="165" fontId="12" fillId="0" borderId="5" xfId="0" applyNumberFormat="1" applyFont="1" applyFill="1" applyBorder="1" applyAlignment="1" applyProtection="1">
      <alignment horizontal="center"/>
      <protection locked="0"/>
    </xf>
    <xf numFmtId="0" fontId="19" fillId="0" borderId="6" xfId="0" applyFont="1" applyFill="1" applyBorder="1" applyAlignment="1">
      <alignment horizontal="center" vertical="center" wrapText="1"/>
    </xf>
    <xf numFmtId="0" fontId="19" fillId="0" borderId="5" xfId="0" applyFont="1" applyFill="1" applyBorder="1" applyAlignment="1">
      <alignment horizontal="center"/>
    </xf>
    <xf numFmtId="0" fontId="12" fillId="0" borderId="5" xfId="0" applyFont="1" applyFill="1" applyBorder="1" applyAlignment="1">
      <alignment horizontal="center"/>
    </xf>
    <xf numFmtId="0" fontId="0" fillId="0" borderId="7" xfId="0" applyFill="1" applyBorder="1" applyAlignment="1">
      <alignment/>
    </xf>
    <xf numFmtId="3" fontId="19" fillId="0" borderId="7" xfId="0" applyNumberFormat="1" applyFont="1" applyFill="1" applyBorder="1" applyAlignment="1" applyProtection="1">
      <alignment horizontal="center"/>
      <protection locked="0"/>
    </xf>
    <xf numFmtId="3" fontId="19" fillId="0" borderId="7" xfId="0" applyNumberFormat="1" applyFont="1" applyFill="1" applyBorder="1" applyAlignment="1" applyProtection="1">
      <alignment horizontal="center" vertical="center"/>
      <protection locked="0"/>
    </xf>
    <xf numFmtId="3" fontId="12" fillId="0" borderId="7" xfId="0" applyNumberFormat="1" applyFont="1" applyFill="1" applyBorder="1" applyAlignment="1">
      <alignment horizontal="center"/>
    </xf>
    <xf numFmtId="0" fontId="0" fillId="0" borderId="8" xfId="0" applyFill="1" applyBorder="1" applyAlignment="1">
      <alignment/>
    </xf>
    <xf numFmtId="0" fontId="0" fillId="0" borderId="0" xfId="0" applyFill="1" applyBorder="1" applyAlignment="1">
      <alignment/>
    </xf>
    <xf numFmtId="0" fontId="19" fillId="0" borderId="0" xfId="0" applyFont="1" applyFill="1" applyAlignment="1">
      <alignment/>
    </xf>
    <xf numFmtId="0" fontId="4" fillId="0" borderId="0" xfId="0" applyFont="1" applyAlignment="1">
      <alignment horizontal="center"/>
    </xf>
    <xf numFmtId="0" fontId="9" fillId="0" borderId="0" xfId="0" applyFont="1" applyAlignment="1">
      <alignment horizontal="left" vertical="top"/>
    </xf>
    <xf numFmtId="0" fontId="32" fillId="0" borderId="0" xfId="0" applyFont="1" applyAlignment="1">
      <alignment/>
    </xf>
    <xf numFmtId="0" fontId="4" fillId="0" borderId="0" xfId="0" applyFont="1" applyAlignment="1">
      <alignment horizontal="left"/>
    </xf>
    <xf numFmtId="0" fontId="9" fillId="0" borderId="9" xfId="0" applyFont="1" applyBorder="1" applyAlignment="1">
      <alignment horizontal="center" vertical="center" textRotation="90" wrapText="1"/>
    </xf>
    <xf numFmtId="0" fontId="9" fillId="0" borderId="9" xfId="0" applyFont="1" applyBorder="1" applyAlignment="1">
      <alignment horizontal="center" vertical="center" wrapText="1"/>
    </xf>
    <xf numFmtId="49" fontId="15" fillId="2" borderId="5" xfId="0" applyNumberFormat="1" applyFont="1" applyFill="1" applyBorder="1" applyAlignment="1">
      <alignment horizontal="center" vertical="center"/>
    </xf>
    <xf numFmtId="0" fontId="15" fillId="2" borderId="5" xfId="0" applyFont="1" applyFill="1" applyBorder="1" applyAlignment="1">
      <alignment vertical="center" wrapText="1"/>
    </xf>
    <xf numFmtId="0" fontId="17" fillId="0" borderId="5" xfId="0" applyFont="1" applyBorder="1" applyAlignment="1">
      <alignment vertical="center" wrapText="1"/>
    </xf>
    <xf numFmtId="0" fontId="17" fillId="0" borderId="5" xfId="0" applyFont="1" applyBorder="1" applyAlignment="1">
      <alignment horizontal="center" vertical="center" wrapText="1"/>
    </xf>
    <xf numFmtId="0" fontId="17" fillId="3" borderId="5" xfId="0" applyFont="1" applyFill="1" applyBorder="1" applyAlignment="1">
      <alignment vertical="center" wrapText="1"/>
    </xf>
    <xf numFmtId="0" fontId="17" fillId="0" borderId="0" xfId="0" applyFont="1" applyAlignment="1">
      <alignment/>
    </xf>
    <xf numFmtId="0" fontId="17" fillId="0" borderId="5" xfId="0" applyFont="1" applyBorder="1" applyAlignment="1">
      <alignment vertical="center"/>
    </xf>
    <xf numFmtId="3" fontId="17" fillId="0" borderId="5" xfId="0" applyNumberFormat="1" applyFont="1" applyBorder="1" applyAlignment="1">
      <alignment vertical="center"/>
    </xf>
    <xf numFmtId="0" fontId="17" fillId="0" borderId="0" xfId="0" applyFont="1" applyAlignment="1">
      <alignment vertical="center"/>
    </xf>
    <xf numFmtId="0" fontId="17" fillId="2" borderId="5" xfId="0" applyFont="1" applyFill="1" applyBorder="1" applyAlignment="1">
      <alignment vertical="center"/>
    </xf>
    <xf numFmtId="0" fontId="15" fillId="0" borderId="0" xfId="0" applyFont="1" applyAlignment="1">
      <alignment/>
    </xf>
    <xf numFmtId="0" fontId="6" fillId="0" borderId="2" xfId="0" applyFont="1" applyFill="1" applyBorder="1" applyAlignment="1">
      <alignment horizontal="center" vertical="center" wrapText="1"/>
    </xf>
    <xf numFmtId="0" fontId="6" fillId="0" borderId="10" xfId="0" applyFont="1" applyFill="1" applyBorder="1" applyAlignment="1">
      <alignment horizontal="center" vertical="top" wrapText="1"/>
    </xf>
    <xf numFmtId="0" fontId="11" fillId="0" borderId="11" xfId="0" applyFont="1" applyFill="1" applyBorder="1" applyAlignment="1">
      <alignment horizontal="center" vertical="center"/>
    </xf>
    <xf numFmtId="0" fontId="6" fillId="0" borderId="4" xfId="0" applyFont="1" applyFill="1" applyBorder="1" applyAlignment="1">
      <alignment horizontal="center" vertical="top" wrapText="1"/>
    </xf>
    <xf numFmtId="0" fontId="8" fillId="0" borderId="4" xfId="0" applyFont="1" applyFill="1" applyBorder="1" applyAlignment="1">
      <alignment horizontal="justify" vertical="top" wrapText="1"/>
    </xf>
    <xf numFmtId="0" fontId="16" fillId="0" borderId="0" xfId="0" applyFont="1" applyFill="1" applyAlignment="1">
      <alignment/>
    </xf>
    <xf numFmtId="3" fontId="16" fillId="0" borderId="0" xfId="0" applyNumberFormat="1" applyFont="1" applyFill="1" applyAlignment="1">
      <alignment/>
    </xf>
    <xf numFmtId="49" fontId="19" fillId="0" borderId="0" xfId="0" applyNumberFormat="1" applyFont="1" applyFill="1" applyAlignment="1">
      <alignment/>
    </xf>
    <xf numFmtId="0" fontId="12" fillId="4" borderId="12" xfId="21" applyFont="1" applyFill="1" applyBorder="1" applyAlignment="1" applyProtection="1">
      <alignment horizontal="left" vertical="center" wrapText="1"/>
      <protection hidden="1"/>
    </xf>
    <xf numFmtId="49" fontId="12" fillId="4" borderId="12" xfId="21" applyNumberFormat="1" applyFont="1" applyFill="1" applyBorder="1" applyAlignment="1" applyProtection="1">
      <alignment horizontal="center" vertical="center"/>
      <protection hidden="1"/>
    </xf>
    <xf numFmtId="165" fontId="15" fillId="4" borderId="12" xfId="21" applyNumberFormat="1" applyFont="1" applyFill="1" applyBorder="1" applyAlignment="1" applyProtection="1">
      <alignment horizontal="right" vertical="center"/>
      <protection hidden="1"/>
    </xf>
    <xf numFmtId="0" fontId="12" fillId="5" borderId="4" xfId="21" applyFont="1" applyFill="1" applyBorder="1" applyAlignment="1" applyProtection="1">
      <alignment horizontal="left" wrapText="1"/>
      <protection hidden="1"/>
    </xf>
    <xf numFmtId="49" fontId="14" fillId="5" borderId="4" xfId="21" applyNumberFormat="1" applyFont="1" applyFill="1" applyBorder="1" applyAlignment="1" applyProtection="1">
      <alignment horizontal="center" wrapText="1"/>
      <protection hidden="1"/>
    </xf>
    <xf numFmtId="165" fontId="15" fillId="5" borderId="4" xfId="21" applyNumberFormat="1" applyFont="1" applyFill="1" applyBorder="1" applyAlignment="1" applyProtection="1">
      <alignment horizontal="right"/>
      <protection hidden="1"/>
    </xf>
    <xf numFmtId="0" fontId="19" fillId="0" borderId="13" xfId="21" applyFont="1" applyFill="1" applyBorder="1" applyAlignment="1" applyProtection="1">
      <alignment horizontal="left" vertical="center" wrapText="1"/>
      <protection hidden="1"/>
    </xf>
    <xf numFmtId="49" fontId="11" fillId="5" borderId="4" xfId="21" applyNumberFormat="1" applyFont="1" applyFill="1" applyBorder="1" applyAlignment="1" applyProtection="1">
      <alignment horizontal="center" wrapText="1"/>
      <protection hidden="1"/>
    </xf>
    <xf numFmtId="49" fontId="11" fillId="0" borderId="4" xfId="21" applyNumberFormat="1" applyFont="1" applyFill="1" applyBorder="1" applyAlignment="1" applyProtection="1">
      <alignment horizontal="center" wrapText="1"/>
      <protection hidden="1"/>
    </xf>
    <xf numFmtId="165" fontId="17" fillId="0" borderId="4" xfId="21" applyNumberFormat="1" applyFont="1" applyFill="1" applyBorder="1" applyAlignment="1" applyProtection="1">
      <alignment horizontal="right"/>
      <protection hidden="1"/>
    </xf>
    <xf numFmtId="0" fontId="14" fillId="0" borderId="13" xfId="21" applyFont="1" applyFill="1" applyBorder="1" applyAlignment="1" applyProtection="1">
      <alignment horizontal="left" vertical="center" wrapText="1"/>
      <protection hidden="1"/>
    </xf>
    <xf numFmtId="49" fontId="11" fillId="0" borderId="4" xfId="21" applyNumberFormat="1" applyFont="1" applyFill="1" applyBorder="1" applyAlignment="1" applyProtection="1">
      <alignment horizontal="center" wrapText="1"/>
      <protection hidden="1"/>
    </xf>
    <xf numFmtId="0" fontId="10" fillId="0" borderId="4" xfId="21" applyFont="1" applyFill="1" applyBorder="1" applyAlignment="1" applyProtection="1">
      <alignment horizontal="left" vertical="center" wrapText="1"/>
      <protection hidden="1"/>
    </xf>
    <xf numFmtId="0" fontId="11" fillId="0" borderId="4" xfId="21" applyFont="1" applyFill="1" applyBorder="1" applyAlignment="1" applyProtection="1">
      <alignment horizontal="left" vertical="center" wrapText="1"/>
      <protection hidden="1"/>
    </xf>
    <xf numFmtId="0" fontId="19" fillId="0" borderId="4" xfId="21" applyFont="1" applyFill="1" applyBorder="1" applyAlignment="1" applyProtection="1">
      <alignment horizontal="left" vertical="center" wrapText="1"/>
      <protection hidden="1"/>
    </xf>
    <xf numFmtId="49" fontId="11" fillId="0" borderId="4" xfId="21" applyNumberFormat="1" applyFont="1" applyFill="1" applyBorder="1" applyAlignment="1" applyProtection="1">
      <alignment horizontal="left" wrapText="1"/>
      <protection hidden="1"/>
    </xf>
    <xf numFmtId="165" fontId="17" fillId="0" borderId="4" xfId="21" applyNumberFormat="1" applyFont="1" applyFill="1" applyBorder="1" applyAlignment="1" applyProtection="1">
      <alignment horizontal="right"/>
      <protection hidden="1"/>
    </xf>
    <xf numFmtId="0" fontId="14" fillId="0" borderId="4" xfId="21" applyFont="1" applyFill="1" applyBorder="1" applyAlignment="1" applyProtection="1">
      <alignment horizontal="left" vertical="center" wrapText="1"/>
      <protection hidden="1"/>
    </xf>
    <xf numFmtId="0" fontId="11" fillId="0" borderId="4" xfId="21" applyFont="1" applyFill="1" applyBorder="1" applyAlignment="1" applyProtection="1">
      <alignment horizontal="left" vertical="center" wrapText="1"/>
      <protection hidden="1"/>
    </xf>
    <xf numFmtId="0" fontId="10" fillId="0" borderId="4" xfId="21" applyFont="1" applyFill="1" applyBorder="1" applyAlignment="1" applyProtection="1">
      <alignment horizontal="left" vertical="center" wrapText="1"/>
      <protection hidden="1"/>
    </xf>
    <xf numFmtId="0" fontId="10" fillId="0" borderId="4" xfId="0" applyFont="1" applyFill="1" applyBorder="1" applyAlignment="1" applyProtection="1">
      <alignment wrapText="1"/>
      <protection hidden="1"/>
    </xf>
    <xf numFmtId="0" fontId="11" fillId="0" borderId="4" xfId="0" applyFont="1" applyFill="1" applyBorder="1" applyAlignment="1" applyProtection="1">
      <alignment wrapText="1"/>
      <protection hidden="1"/>
    </xf>
    <xf numFmtId="0" fontId="14" fillId="0" borderId="4" xfId="0" applyFont="1" applyFill="1" applyBorder="1" applyAlignment="1" applyProtection="1">
      <alignment wrapText="1"/>
      <protection hidden="1"/>
    </xf>
    <xf numFmtId="0" fontId="10" fillId="0" borderId="13" xfId="21" applyFont="1" applyFill="1" applyBorder="1" applyAlignment="1" applyProtection="1">
      <alignment horizontal="left" vertical="center" wrapText="1"/>
      <protection hidden="1"/>
    </xf>
    <xf numFmtId="49" fontId="11" fillId="0" borderId="13" xfId="21" applyNumberFormat="1" applyFont="1" applyFill="1" applyBorder="1" applyAlignment="1" applyProtection="1">
      <alignment horizontal="center" wrapText="1"/>
      <protection hidden="1"/>
    </xf>
    <xf numFmtId="49" fontId="11" fillId="0" borderId="14" xfId="21" applyNumberFormat="1" applyFont="1" applyFill="1" applyBorder="1" applyAlignment="1" applyProtection="1">
      <alignment horizontal="center" wrapText="1"/>
      <protection hidden="1"/>
    </xf>
    <xf numFmtId="0" fontId="11" fillId="0" borderId="0" xfId="21" applyFont="1" applyFill="1" applyProtection="1">
      <alignment/>
      <protection hidden="1"/>
    </xf>
    <xf numFmtId="49" fontId="11" fillId="5" borderId="4" xfId="21" applyNumberFormat="1" applyFont="1" applyFill="1" applyBorder="1" applyAlignment="1" applyProtection="1">
      <alignment horizontal="center" wrapText="1"/>
      <protection hidden="1"/>
    </xf>
    <xf numFmtId="49" fontId="11" fillId="0" borderId="14" xfId="21" applyNumberFormat="1" applyFont="1" applyFill="1" applyBorder="1" applyAlignment="1" applyProtection="1">
      <alignment horizontal="center" wrapText="1"/>
      <protection hidden="1"/>
    </xf>
    <xf numFmtId="0" fontId="11" fillId="0" borderId="0" xfId="21" applyFont="1" applyFill="1" applyAlignment="1" applyProtection="1">
      <alignment horizontal="left" vertical="center"/>
      <protection hidden="1"/>
    </xf>
    <xf numFmtId="0" fontId="11" fillId="0" borderId="14" xfId="21" applyFont="1" applyFill="1" applyBorder="1" applyAlignment="1" applyProtection="1">
      <alignment horizontal="left" vertical="center" wrapText="1"/>
      <protection hidden="1"/>
    </xf>
    <xf numFmtId="0" fontId="14" fillId="0" borderId="0" xfId="21" applyFont="1" applyFill="1" applyAlignment="1" applyProtection="1">
      <alignment horizontal="left" vertical="center" wrapText="1"/>
      <protection hidden="1"/>
    </xf>
    <xf numFmtId="0" fontId="12" fillId="5" borderId="4" xfId="21" applyFont="1" applyFill="1" applyBorder="1" applyProtection="1">
      <alignment/>
      <protection hidden="1"/>
    </xf>
    <xf numFmtId="0" fontId="15" fillId="5" borderId="4" xfId="21" applyFont="1" applyFill="1" applyBorder="1" applyProtection="1">
      <alignment/>
      <protection hidden="1"/>
    </xf>
    <xf numFmtId="0" fontId="17" fillId="0" borderId="4" xfId="21" applyFont="1" applyFill="1" applyBorder="1" applyProtection="1">
      <alignment/>
      <protection hidden="1"/>
    </xf>
    <xf numFmtId="165" fontId="17" fillId="0" borderId="4" xfId="21" applyNumberFormat="1" applyFont="1" applyFill="1" applyBorder="1" applyProtection="1">
      <alignment/>
      <protection hidden="1"/>
    </xf>
    <xf numFmtId="49" fontId="11" fillId="0" borderId="4" xfId="21" applyNumberFormat="1" applyFont="1" applyFill="1" applyBorder="1" applyAlignment="1" applyProtection="1">
      <alignment horizontal="center" vertical="center" wrapText="1"/>
      <protection hidden="1"/>
    </xf>
    <xf numFmtId="49" fontId="14" fillId="0" borderId="4" xfId="21" applyNumberFormat="1" applyFont="1" applyFill="1" applyBorder="1" applyAlignment="1" applyProtection="1">
      <alignment horizontal="center" vertical="center" wrapText="1"/>
      <protection hidden="1"/>
    </xf>
    <xf numFmtId="49" fontId="14" fillId="0" borderId="4" xfId="21" applyNumberFormat="1" applyFont="1" applyFill="1" applyBorder="1" applyAlignment="1" applyProtection="1">
      <alignment horizontal="left" vertical="center" wrapText="1"/>
      <protection hidden="1"/>
    </xf>
    <xf numFmtId="165" fontId="17" fillId="0" borderId="4" xfId="21" applyNumberFormat="1" applyFont="1" applyFill="1" applyBorder="1" applyAlignment="1" applyProtection="1">
      <alignment horizontal="right" vertical="center"/>
      <protection hidden="1"/>
    </xf>
    <xf numFmtId="0" fontId="14" fillId="0" borderId="4" xfId="21" applyFont="1" applyFill="1" applyBorder="1" applyAlignment="1" applyProtection="1">
      <alignment horizontal="left" vertical="center" wrapText="1"/>
      <protection hidden="1"/>
    </xf>
    <xf numFmtId="49" fontId="11" fillId="0" borderId="0" xfId="21" applyNumberFormat="1" applyFont="1" applyFill="1" applyAlignment="1" applyProtection="1">
      <alignment horizontal="center" vertical="center"/>
      <protection hidden="1"/>
    </xf>
    <xf numFmtId="0" fontId="10" fillId="0" borderId="0" xfId="21" applyFont="1" applyFill="1" applyProtection="1">
      <alignment/>
      <protection hidden="1"/>
    </xf>
    <xf numFmtId="0" fontId="10" fillId="0" borderId="4" xfId="0" applyFont="1" applyFill="1" applyBorder="1" applyAlignment="1" applyProtection="1">
      <alignment wrapText="1"/>
      <protection hidden="1"/>
    </xf>
    <xf numFmtId="0" fontId="11" fillId="0" borderId="4" xfId="0" applyFont="1" applyFill="1" applyBorder="1" applyAlignment="1" applyProtection="1">
      <alignment wrapText="1"/>
      <protection hidden="1"/>
    </xf>
    <xf numFmtId="0" fontId="19" fillId="0" borderId="13" xfId="21" applyFont="1" applyFill="1" applyBorder="1" applyAlignment="1" applyProtection="1">
      <alignment horizontal="left" wrapText="1"/>
      <protection hidden="1"/>
    </xf>
    <xf numFmtId="0" fontId="11" fillId="0" borderId="13" xfId="21" applyFont="1" applyFill="1" applyBorder="1" applyAlignment="1" applyProtection="1">
      <alignment horizontal="left" vertical="center" wrapText="1"/>
      <protection hidden="1"/>
    </xf>
    <xf numFmtId="165" fontId="17" fillId="0" borderId="13" xfId="21" applyNumberFormat="1" applyFont="1" applyFill="1" applyBorder="1" applyAlignment="1" applyProtection="1">
      <alignment horizontal="right"/>
      <protection hidden="1"/>
    </xf>
    <xf numFmtId="0" fontId="14" fillId="0" borderId="13" xfId="21" applyFont="1" applyFill="1" applyBorder="1" applyAlignment="1" applyProtection="1">
      <alignment horizontal="left" vertical="center" wrapText="1"/>
      <protection hidden="1"/>
    </xf>
    <xf numFmtId="0" fontId="10" fillId="0" borderId="13" xfId="21" applyFont="1" applyFill="1" applyBorder="1" applyAlignment="1" applyProtection="1">
      <alignment horizontal="left" vertical="center" wrapText="1"/>
      <protection hidden="1"/>
    </xf>
    <xf numFmtId="49" fontId="17" fillId="0" borderId="0" xfId="21" applyNumberFormat="1" applyFont="1" applyFill="1" applyAlignment="1" applyProtection="1">
      <alignment horizontal="center" vertical="center"/>
      <protection hidden="1"/>
    </xf>
    <xf numFmtId="0" fontId="19" fillId="0" borderId="13" xfId="21" applyFont="1" applyFill="1" applyBorder="1" applyAlignment="1" applyProtection="1">
      <alignment horizontal="left" vertical="center" wrapText="1"/>
      <protection hidden="1"/>
    </xf>
    <xf numFmtId="49" fontId="11" fillId="0" borderId="4" xfId="21" applyNumberFormat="1" applyFont="1" applyFill="1" applyBorder="1" applyAlignment="1" applyProtection="1">
      <alignment horizontal="center"/>
      <protection hidden="1"/>
    </xf>
    <xf numFmtId="0" fontId="17" fillId="0" borderId="0" xfId="21" applyFont="1" applyFill="1" applyProtection="1">
      <alignment/>
      <protection hidden="1"/>
    </xf>
    <xf numFmtId="0" fontId="11" fillId="0" borderId="13" xfId="21" applyFont="1" applyFill="1" applyBorder="1" applyAlignment="1" applyProtection="1">
      <alignment horizontal="left" vertical="center" wrapText="1"/>
      <protection hidden="1"/>
    </xf>
    <xf numFmtId="0" fontId="14" fillId="0" borderId="4" xfId="0" applyFont="1" applyFill="1" applyBorder="1" applyAlignment="1" applyProtection="1">
      <alignment wrapText="1"/>
      <protection hidden="1"/>
    </xf>
    <xf numFmtId="0" fontId="11" fillId="0" borderId="4" xfId="21" applyFont="1" applyFill="1" applyBorder="1" applyAlignment="1" applyProtection="1">
      <alignment wrapText="1"/>
      <protection hidden="1"/>
    </xf>
    <xf numFmtId="0" fontId="11" fillId="0" borderId="4" xfId="0" applyFont="1" applyBorder="1" applyAlignment="1" applyProtection="1">
      <alignment horizontal="left" wrapText="1"/>
      <protection hidden="1"/>
    </xf>
    <xf numFmtId="0" fontId="14" fillId="0" borderId="4" xfId="0" applyFont="1" applyBorder="1" applyAlignment="1" applyProtection="1">
      <alignment horizontal="left" wrapText="1"/>
      <protection hidden="1"/>
    </xf>
    <xf numFmtId="0" fontId="19" fillId="0" borderId="4" xfId="21" applyFont="1" applyFill="1" applyBorder="1" applyAlignment="1" applyProtection="1">
      <alignment horizontal="left" vertical="center" wrapText="1"/>
      <protection hidden="1"/>
    </xf>
    <xf numFmtId="0" fontId="14" fillId="0" borderId="4" xfId="0" applyFont="1" applyBorder="1" applyAlignment="1" applyProtection="1">
      <alignment horizontal="left" wrapText="1"/>
      <protection hidden="1"/>
    </xf>
    <xf numFmtId="49" fontId="14" fillId="0" borderId="4" xfId="21" applyNumberFormat="1" applyFont="1" applyFill="1" applyBorder="1" applyAlignment="1" applyProtection="1">
      <alignment horizontal="center" wrapText="1"/>
      <protection hidden="1"/>
    </xf>
    <xf numFmtId="49" fontId="10" fillId="0" borderId="4" xfId="21" applyNumberFormat="1" applyFont="1" applyFill="1" applyBorder="1" applyAlignment="1" applyProtection="1">
      <alignment horizontal="left" vertical="center" wrapText="1"/>
      <protection hidden="1"/>
    </xf>
    <xf numFmtId="0" fontId="14" fillId="0" borderId="15" xfId="21" applyFont="1" applyFill="1" applyBorder="1" applyAlignment="1" applyProtection="1">
      <alignment horizontal="left" vertical="center" wrapText="1"/>
      <protection hidden="1"/>
    </xf>
    <xf numFmtId="0" fontId="10" fillId="0" borderId="15" xfId="21" applyFont="1" applyFill="1" applyBorder="1" applyAlignment="1" applyProtection="1">
      <alignment horizontal="left" vertical="center" wrapText="1"/>
      <protection hidden="1"/>
    </xf>
    <xf numFmtId="0" fontId="11" fillId="0" borderId="15" xfId="21" applyFont="1" applyFill="1" applyBorder="1" applyAlignment="1" applyProtection="1">
      <alignment horizontal="left" vertical="center" wrapText="1"/>
      <protection hidden="1"/>
    </xf>
    <xf numFmtId="0" fontId="14" fillId="0" borderId="13" xfId="21" applyFont="1" applyFill="1" applyBorder="1" applyAlignment="1" applyProtection="1">
      <alignment horizontal="left" wrapText="1"/>
      <protection hidden="1"/>
    </xf>
    <xf numFmtId="49" fontId="11" fillId="0" borderId="13" xfId="21" applyNumberFormat="1" applyFont="1" applyFill="1" applyBorder="1" applyAlignment="1" applyProtection="1">
      <alignment horizontal="center" wrapText="1"/>
      <protection hidden="1"/>
    </xf>
    <xf numFmtId="0" fontId="11" fillId="0" borderId="13" xfId="21" applyFont="1" applyFill="1" applyBorder="1" applyAlignment="1" applyProtection="1">
      <alignment horizontal="left" wrapText="1"/>
      <protection hidden="1"/>
    </xf>
    <xf numFmtId="0" fontId="11" fillId="0" borderId="14" xfId="21" applyFont="1" applyFill="1" applyBorder="1" applyAlignment="1" applyProtection="1">
      <alignment horizontal="left" vertical="center"/>
      <protection hidden="1"/>
    </xf>
    <xf numFmtId="3" fontId="12" fillId="0" borderId="5" xfId="0" applyNumberFormat="1" applyFont="1" applyFill="1" applyBorder="1" applyAlignment="1" applyProtection="1">
      <alignment horizontal="center"/>
      <protection locked="0"/>
    </xf>
    <xf numFmtId="49" fontId="19" fillId="0" borderId="5" xfId="0" applyNumberFormat="1" applyFont="1" applyFill="1" applyBorder="1" applyAlignment="1" applyProtection="1">
      <alignment horizontal="center"/>
      <protection locked="0"/>
    </xf>
    <xf numFmtId="49" fontId="12" fillId="0" borderId="5" xfId="0" applyNumberFormat="1" applyFont="1" applyFill="1" applyBorder="1" applyAlignment="1">
      <alignment horizontal="center"/>
    </xf>
    <xf numFmtId="0" fontId="29" fillId="0" borderId="4" xfId="0" applyFont="1" applyBorder="1" applyAlignment="1" applyProtection="1">
      <alignment horizontal="justify" vertical="top" wrapText="1"/>
      <protection hidden="1"/>
    </xf>
    <xf numFmtId="0" fontId="25" fillId="0" borderId="4" xfId="0" applyFont="1" applyBorder="1" applyAlignment="1" applyProtection="1">
      <alignment horizontal="justify" vertical="top" wrapText="1"/>
      <protection hidden="1"/>
    </xf>
    <xf numFmtId="0" fontId="26" fillId="0" borderId="4" xfId="0" applyFont="1" applyBorder="1" applyAlignment="1" applyProtection="1">
      <alignment horizontal="justify" vertical="top" wrapText="1"/>
      <protection hidden="1"/>
    </xf>
    <xf numFmtId="0" fontId="6" fillId="0" borderId="4" xfId="0" applyFont="1" applyBorder="1" applyAlignment="1" applyProtection="1">
      <alignment horizontal="justify" vertical="top" wrapText="1"/>
      <protection hidden="1"/>
    </xf>
    <xf numFmtId="0" fontId="8" fillId="0" borderId="4" xfId="0" applyFont="1" applyBorder="1" applyAlignment="1" applyProtection="1">
      <alignment horizontal="justify" vertical="top" wrapText="1"/>
      <protection hidden="1"/>
    </xf>
    <xf numFmtId="0" fontId="38" fillId="0" borderId="4" xfId="0" applyFont="1" applyBorder="1" applyAlignment="1" applyProtection="1">
      <alignment horizontal="justify" vertical="top" wrapText="1"/>
      <protection hidden="1"/>
    </xf>
    <xf numFmtId="0" fontId="6" fillId="0" borderId="4" xfId="0" applyFont="1" applyBorder="1" applyAlignment="1" applyProtection="1">
      <alignment horizontal="justify" vertical="top" wrapText="1"/>
      <protection hidden="1"/>
    </xf>
    <xf numFmtId="0" fontId="25" fillId="0" borderId="4" xfId="0" applyFont="1" applyBorder="1" applyAlignment="1" applyProtection="1">
      <alignment horizontal="justify" vertical="top" wrapText="1"/>
      <protection hidden="1"/>
    </xf>
    <xf numFmtId="0" fontId="6" fillId="0" borderId="4" xfId="0" applyFont="1" applyBorder="1" applyAlignment="1" applyProtection="1">
      <alignment horizontal="center" vertical="top" wrapText="1"/>
      <protection hidden="1"/>
    </xf>
    <xf numFmtId="0" fontId="38" fillId="0" borderId="4" xfId="0" applyFont="1" applyBorder="1" applyAlignment="1" applyProtection="1">
      <alignment vertical="top" wrapText="1"/>
      <protection hidden="1"/>
    </xf>
    <xf numFmtId="0" fontId="6" fillId="0" borderId="4" xfId="0" applyFont="1" applyBorder="1" applyAlignment="1" applyProtection="1">
      <alignment vertical="top" wrapText="1"/>
      <protection hidden="1"/>
    </xf>
    <xf numFmtId="0" fontId="0" fillId="0" borderId="0" xfId="0" applyFont="1" applyFill="1" applyAlignment="1">
      <alignment horizontal="left"/>
    </xf>
    <xf numFmtId="0" fontId="25" fillId="0" borderId="4" xfId="0" applyFont="1" applyFill="1" applyBorder="1" applyAlignment="1">
      <alignment vertical="top" wrapText="1"/>
    </xf>
    <xf numFmtId="0" fontId="6" fillId="0" borderId="15" xfId="0" applyFont="1" applyFill="1" applyBorder="1" applyAlignment="1">
      <alignment horizontal="center" vertical="top" wrapText="1"/>
    </xf>
    <xf numFmtId="0" fontId="38" fillId="0" borderId="0" xfId="0" applyFont="1" applyBorder="1" applyAlignment="1" applyProtection="1">
      <alignment horizontal="justify" vertical="top" wrapText="1"/>
      <protection hidden="1"/>
    </xf>
    <xf numFmtId="0" fontId="19" fillId="0" borderId="0" xfId="0" applyFont="1" applyFill="1" applyBorder="1" applyAlignment="1">
      <alignment/>
    </xf>
    <xf numFmtId="0" fontId="6" fillId="0" borderId="0" xfId="0" applyFont="1" applyBorder="1" applyAlignment="1" applyProtection="1">
      <alignment horizontal="justify" vertical="top" wrapText="1"/>
      <protection hidden="1"/>
    </xf>
    <xf numFmtId="0" fontId="16" fillId="0" borderId="0" xfId="0" applyFont="1" applyFill="1" applyBorder="1" applyAlignment="1">
      <alignment/>
    </xf>
    <xf numFmtId="0" fontId="38" fillId="0" borderId="15" xfId="0" applyFont="1" applyBorder="1" applyAlignment="1" applyProtection="1">
      <alignment horizontal="justify" vertical="top" wrapText="1"/>
      <protection hidden="1"/>
    </xf>
    <xf numFmtId="0" fontId="11" fillId="0" borderId="0" xfId="21" applyFont="1" applyFill="1">
      <alignment/>
      <protection/>
    </xf>
    <xf numFmtId="3" fontId="11" fillId="0" borderId="5" xfId="21" applyNumberFormat="1" applyFont="1" applyFill="1" applyBorder="1" applyAlignment="1">
      <alignment horizontal="center" vertical="center" wrapText="1"/>
      <protection/>
    </xf>
    <xf numFmtId="0" fontId="39" fillId="0" borderId="0" xfId="21" applyFont="1" applyFill="1">
      <alignment/>
      <protection/>
    </xf>
    <xf numFmtId="0" fontId="40" fillId="0" borderId="0" xfId="21" applyFont="1" applyFill="1">
      <alignment/>
      <protection/>
    </xf>
    <xf numFmtId="0" fontId="14" fillId="0" borderId="0" xfId="21" applyFont="1" applyFill="1">
      <alignment/>
      <protection/>
    </xf>
    <xf numFmtId="0" fontId="41" fillId="0" borderId="0" xfId="21" applyFont="1" applyFill="1">
      <alignment/>
      <protection/>
    </xf>
    <xf numFmtId="0" fontId="11" fillId="0" borderId="0" xfId="21" applyFont="1" applyFill="1" applyBorder="1">
      <alignment/>
      <protection/>
    </xf>
    <xf numFmtId="166" fontId="6" fillId="0" borderId="0" xfId="0" applyNumberFormat="1" applyFont="1" applyFill="1" applyBorder="1" applyAlignment="1">
      <alignment horizontal="center" wrapText="1"/>
    </xf>
    <xf numFmtId="0" fontId="14" fillId="0" borderId="0" xfId="21" applyFont="1" applyFill="1" applyAlignment="1">
      <alignment/>
      <protection/>
    </xf>
    <xf numFmtId="3" fontId="42" fillId="0" borderId="4" xfId="0" applyNumberFormat="1" applyFont="1" applyBorder="1" applyAlignment="1" applyProtection="1">
      <alignment/>
      <protection hidden="1"/>
    </xf>
    <xf numFmtId="3" fontId="23" fillId="0" borderId="4" xfId="0" applyNumberFormat="1" applyFont="1" applyFill="1" applyBorder="1" applyAlignment="1" applyProtection="1">
      <alignment horizontal="right"/>
      <protection/>
    </xf>
    <xf numFmtId="3" fontId="13" fillId="0" borderId="4" xfId="0" applyNumberFormat="1" applyFont="1" applyBorder="1" applyAlignment="1" applyProtection="1">
      <alignment/>
      <protection hidden="1"/>
    </xf>
    <xf numFmtId="3" fontId="22" fillId="0" borderId="4" xfId="0" applyNumberFormat="1" applyFont="1" applyFill="1" applyBorder="1" applyAlignment="1" applyProtection="1">
      <alignment horizontal="right"/>
      <protection/>
    </xf>
    <xf numFmtId="3" fontId="23" fillId="0" borderId="4" xfId="0" applyNumberFormat="1" applyFont="1" applyFill="1" applyBorder="1" applyAlignment="1" applyProtection="1">
      <alignment horizontal="right"/>
      <protection hidden="1"/>
    </xf>
    <xf numFmtId="3" fontId="5" fillId="0" borderId="4" xfId="0" applyNumberFormat="1" applyFont="1" applyFill="1" applyBorder="1" applyAlignment="1">
      <alignment horizontal="right"/>
    </xf>
    <xf numFmtId="3" fontId="22" fillId="0" borderId="4" xfId="0" applyNumberFormat="1" applyFont="1" applyFill="1" applyBorder="1" applyAlignment="1" applyProtection="1">
      <alignment horizontal="right"/>
      <protection/>
    </xf>
    <xf numFmtId="165" fontId="17" fillId="3" borderId="4" xfId="21" applyNumberFormat="1" applyFont="1" applyFill="1" applyBorder="1" applyAlignment="1" applyProtection="1">
      <alignment horizontal="right"/>
      <protection hidden="1"/>
    </xf>
    <xf numFmtId="165" fontId="17" fillId="0" borderId="4" xfId="21" applyNumberFormat="1" applyFont="1" applyFill="1" applyBorder="1" applyAlignment="1" applyProtection="1">
      <alignment horizontal="right"/>
      <protection/>
    </xf>
    <xf numFmtId="165" fontId="17" fillId="0" borderId="4" xfId="21" applyNumberFormat="1" applyFont="1" applyFill="1" applyBorder="1" applyAlignment="1" applyProtection="1">
      <alignment horizontal="right"/>
      <protection locked="0"/>
    </xf>
    <xf numFmtId="165" fontId="17" fillId="0" borderId="4" xfId="21" applyNumberFormat="1" applyFont="1" applyFill="1" applyBorder="1" applyAlignment="1">
      <alignment horizontal="right"/>
      <protection/>
    </xf>
    <xf numFmtId="165" fontId="43" fillId="0" borderId="0" xfId="21" applyNumberFormat="1" applyFont="1" applyFill="1">
      <alignment/>
      <protection/>
    </xf>
    <xf numFmtId="0" fontId="32" fillId="0" borderId="0" xfId="0" applyFont="1" applyAlignment="1">
      <alignment horizontal="center" vertical="center"/>
    </xf>
    <xf numFmtId="4" fontId="32" fillId="0" borderId="0" xfId="0" applyNumberFormat="1" applyFont="1" applyAlignment="1">
      <alignment/>
    </xf>
    <xf numFmtId="0" fontId="9" fillId="0" borderId="0" xfId="0" applyFont="1" applyAlignment="1">
      <alignment horizontal="center"/>
    </xf>
    <xf numFmtId="49" fontId="32" fillId="0" borderId="0" xfId="0" applyNumberFormat="1" applyFont="1" applyAlignment="1">
      <alignment horizontal="center" vertical="center"/>
    </xf>
    <xf numFmtId="0" fontId="32" fillId="0" borderId="0" xfId="0" applyFont="1" applyAlignment="1">
      <alignment horizontal="right" vertical="center"/>
    </xf>
    <xf numFmtId="0" fontId="4" fillId="0" borderId="0" xfId="0" applyFont="1" applyAlignment="1">
      <alignment horizontal="center" vertical="center"/>
    </xf>
    <xf numFmtId="4" fontId="4" fillId="0" borderId="0" xfId="0" applyNumberFormat="1" applyFont="1" applyAlignment="1">
      <alignment horizontal="center"/>
    </xf>
    <xf numFmtId="0" fontId="4" fillId="0" borderId="0" xfId="0" applyFont="1" applyAlignment="1">
      <alignment horizontal="right" vertical="center"/>
    </xf>
    <xf numFmtId="49" fontId="32" fillId="4" borderId="5" xfId="0" applyNumberFormat="1" applyFont="1" applyFill="1" applyBorder="1" applyAlignment="1">
      <alignment horizontal="center" vertical="center"/>
    </xf>
    <xf numFmtId="4" fontId="9" fillId="0" borderId="9" xfId="0" applyNumberFormat="1" applyFont="1" applyBorder="1" applyAlignment="1">
      <alignment horizontal="right" vertical="center" wrapText="1"/>
    </xf>
    <xf numFmtId="49" fontId="17" fillId="0" borderId="5" xfId="0" applyNumberFormat="1" applyFont="1" applyBorder="1" applyAlignment="1">
      <alignment horizontal="center" vertical="center"/>
    </xf>
    <xf numFmtId="0" fontId="17" fillId="2" borderId="5" xfId="0" applyFont="1" applyFill="1" applyBorder="1" applyAlignment="1">
      <alignment horizontal="center" vertical="center" wrapText="1"/>
    </xf>
    <xf numFmtId="0" fontId="15" fillId="2" borderId="5" xfId="0" applyFont="1" applyFill="1" applyBorder="1" applyAlignment="1">
      <alignment horizontal="center" vertical="center"/>
    </xf>
    <xf numFmtId="49" fontId="17" fillId="3" borderId="5" xfId="0" applyNumberFormat="1" applyFont="1" applyFill="1" applyBorder="1" applyAlignment="1">
      <alignment horizontal="center" vertical="center"/>
    </xf>
    <xf numFmtId="49" fontId="17" fillId="4" borderId="5" xfId="0" applyNumberFormat="1" applyFont="1" applyFill="1" applyBorder="1" applyAlignment="1">
      <alignment horizontal="center" vertical="center"/>
    </xf>
    <xf numFmtId="49" fontId="17" fillId="0" borderId="5" xfId="0" applyNumberFormat="1" applyFont="1" applyBorder="1" applyAlignment="1">
      <alignment horizontal="center" vertical="center" wrapText="1"/>
    </xf>
    <xf numFmtId="0" fontId="44" fillId="0" borderId="0" xfId="0" applyFont="1" applyAlignment="1">
      <alignment/>
    </xf>
    <xf numFmtId="0" fontId="17" fillId="0" borderId="16" xfId="0" applyFont="1" applyBorder="1" applyAlignment="1">
      <alignment horizontal="center" vertical="center" wrapText="1"/>
    </xf>
    <xf numFmtId="49" fontId="17" fillId="4" borderId="5" xfId="0" applyNumberFormat="1" applyFont="1" applyFill="1" applyBorder="1" applyAlignment="1">
      <alignment horizontal="center" vertical="center" wrapText="1"/>
    </xf>
    <xf numFmtId="0" fontId="17" fillId="3" borderId="5" xfId="0" applyFont="1" applyFill="1" applyBorder="1" applyAlignment="1">
      <alignment vertical="top" wrapText="1"/>
    </xf>
    <xf numFmtId="49" fontId="32" fillId="4" borderId="5" xfId="0" applyNumberFormat="1" applyFont="1" applyFill="1" applyBorder="1" applyAlignment="1">
      <alignment horizontal="center" vertical="center" wrapText="1"/>
    </xf>
    <xf numFmtId="49" fontId="17" fillId="4" borderId="5" xfId="0" applyNumberFormat="1" applyFont="1" applyFill="1" applyBorder="1" applyAlignment="1">
      <alignment horizontal="center" vertical="center"/>
    </xf>
    <xf numFmtId="0" fontId="0" fillId="3" borderId="0" xfId="0" applyFill="1" applyAlignment="1">
      <alignment/>
    </xf>
    <xf numFmtId="49" fontId="32" fillId="4" borderId="16" xfId="0" applyNumberFormat="1" applyFont="1" applyFill="1" applyBorder="1" applyAlignment="1">
      <alignment horizontal="center" vertical="center"/>
    </xf>
    <xf numFmtId="3" fontId="17" fillId="0" borderId="5" xfId="0" applyNumberFormat="1" applyFont="1" applyBorder="1" applyAlignment="1">
      <alignment horizontal="center" vertical="center"/>
    </xf>
    <xf numFmtId="0" fontId="45" fillId="3" borderId="0" xfId="0" applyFont="1" applyFill="1" applyAlignment="1">
      <alignment/>
    </xf>
    <xf numFmtId="49" fontId="45" fillId="6" borderId="5" xfId="0" applyNumberFormat="1" applyFont="1" applyFill="1" applyBorder="1" applyAlignment="1">
      <alignment horizontal="center" vertical="center"/>
    </xf>
    <xf numFmtId="3" fontId="32" fillId="0" borderId="0" xfId="0" applyNumberFormat="1" applyFont="1" applyAlignment="1">
      <alignment horizontal="right" vertical="center"/>
    </xf>
    <xf numFmtId="0" fontId="47" fillId="0" borderId="0" xfId="0" applyFont="1" applyAlignment="1">
      <alignment horizontal="center" vertical="center"/>
    </xf>
    <xf numFmtId="0" fontId="19" fillId="0" borderId="5" xfId="0" applyNumberFormat="1" applyFont="1" applyFill="1" applyBorder="1" applyAlignment="1" applyProtection="1">
      <alignment horizontal="center"/>
      <protection locked="0"/>
    </xf>
    <xf numFmtId="0" fontId="19" fillId="0" borderId="0" xfId="19" applyFont="1" applyFill="1">
      <alignment/>
      <protection/>
    </xf>
    <xf numFmtId="0" fontId="19" fillId="0" borderId="0" xfId="19" applyFont="1" applyFill="1" applyAlignment="1">
      <alignment horizontal="left"/>
      <protection/>
    </xf>
    <xf numFmtId="0" fontId="19" fillId="0" borderId="0" xfId="19" applyFont="1" applyFill="1" applyAlignment="1">
      <alignment/>
      <protection/>
    </xf>
    <xf numFmtId="0" fontId="12" fillId="0" borderId="0" xfId="19" applyFont="1" applyFill="1">
      <alignment/>
      <protection/>
    </xf>
    <xf numFmtId="0" fontId="19" fillId="0" borderId="0" xfId="18" applyFont="1" applyFill="1">
      <alignment/>
      <protection/>
    </xf>
    <xf numFmtId="0" fontId="19" fillId="0" borderId="17" xfId="18" applyFont="1" applyFill="1" applyBorder="1" applyAlignment="1">
      <alignment horizontal="center" vertical="center" textRotation="90" wrapText="1"/>
      <protection/>
    </xf>
    <xf numFmtId="0" fontId="19" fillId="0" borderId="18" xfId="18" applyFont="1" applyFill="1" applyBorder="1" applyAlignment="1">
      <alignment horizontal="center" vertical="center" textRotation="90" wrapText="1"/>
      <protection/>
    </xf>
    <xf numFmtId="0" fontId="19" fillId="0" borderId="16" xfId="18" applyFont="1" applyFill="1" applyBorder="1" applyAlignment="1">
      <alignment horizontal="center"/>
      <protection/>
    </xf>
    <xf numFmtId="0" fontId="19" fillId="0" borderId="0" xfId="18" applyFont="1" applyFill="1" applyBorder="1">
      <alignment/>
      <protection/>
    </xf>
    <xf numFmtId="0" fontId="19" fillId="0" borderId="0" xfId="18" applyFont="1" applyFill="1" applyBorder="1" applyAlignment="1">
      <alignment wrapText="1"/>
      <protection/>
    </xf>
    <xf numFmtId="0" fontId="19" fillId="0" borderId="5" xfId="18" applyFont="1" applyFill="1" applyBorder="1" applyAlignment="1">
      <alignment horizontal="center" vertical="top"/>
      <protection/>
    </xf>
    <xf numFmtId="0" fontId="19" fillId="0" borderId="5" xfId="18" applyFont="1" applyFill="1" applyBorder="1" applyAlignment="1">
      <alignment vertical="top" wrapText="1"/>
      <protection/>
    </xf>
    <xf numFmtId="3" fontId="19" fillId="0" borderId="5" xfId="18" applyNumberFormat="1" applyFont="1" applyFill="1" applyBorder="1" applyAlignment="1">
      <alignment horizontal="right" vertical="top"/>
      <protection/>
    </xf>
    <xf numFmtId="14" fontId="19" fillId="0" borderId="5" xfId="18" applyNumberFormat="1" applyFont="1" applyFill="1" applyBorder="1" applyAlignment="1">
      <alignment vertical="top"/>
      <protection/>
    </xf>
    <xf numFmtId="3" fontId="28" fillId="0" borderId="5" xfId="18" applyNumberFormat="1" applyFont="1" applyFill="1" applyBorder="1" applyAlignment="1">
      <alignment horizontal="right" vertical="top"/>
      <protection/>
    </xf>
    <xf numFmtId="0" fontId="19" fillId="0" borderId="5" xfId="18" applyFont="1" applyFill="1" applyBorder="1">
      <alignment/>
      <protection/>
    </xf>
    <xf numFmtId="0" fontId="12" fillId="0" borderId="5" xfId="18" applyFont="1" applyFill="1" applyBorder="1">
      <alignment/>
      <protection/>
    </xf>
    <xf numFmtId="3" fontId="12" fillId="0" borderId="5" xfId="18" applyNumberFormat="1" applyFont="1" applyFill="1" applyBorder="1" applyAlignment="1">
      <alignment horizontal="right"/>
      <protection/>
    </xf>
    <xf numFmtId="0" fontId="21" fillId="0" borderId="0" xfId="19" applyFont="1" applyFill="1">
      <alignment/>
      <protection/>
    </xf>
    <xf numFmtId="0" fontId="48" fillId="0" borderId="0" xfId="20" applyFill="1">
      <alignment/>
      <protection/>
    </xf>
    <xf numFmtId="49" fontId="19" fillId="0" borderId="5" xfId="18" applyNumberFormat="1" applyFont="1" applyFill="1" applyBorder="1" applyAlignment="1">
      <alignment horizontal="center" vertical="top" wrapText="1"/>
      <protection/>
    </xf>
    <xf numFmtId="0" fontId="19" fillId="3" borderId="5" xfId="18" applyFont="1" applyFill="1" applyBorder="1" applyAlignment="1">
      <alignment horizontal="center" vertical="top"/>
      <protection/>
    </xf>
    <xf numFmtId="0" fontId="19" fillId="3" borderId="5" xfId="18" applyFont="1" applyFill="1" applyBorder="1" applyAlignment="1">
      <alignment vertical="top" wrapText="1"/>
      <protection/>
    </xf>
    <xf numFmtId="0" fontId="19" fillId="3" borderId="5" xfId="18" applyFont="1" applyFill="1" applyBorder="1" applyAlignment="1">
      <alignment horizontal="center" vertical="top" wrapText="1"/>
      <protection/>
    </xf>
    <xf numFmtId="3" fontId="28" fillId="3" borderId="5" xfId="18" applyNumberFormat="1" applyFont="1" applyFill="1" applyBorder="1" applyAlignment="1">
      <alignment horizontal="right" vertical="top"/>
      <protection/>
    </xf>
    <xf numFmtId="0" fontId="48" fillId="3" borderId="0" xfId="20" applyFill="1">
      <alignment/>
      <protection/>
    </xf>
    <xf numFmtId="0" fontId="48" fillId="7" borderId="0" xfId="20" applyFill="1">
      <alignment/>
      <protection/>
    </xf>
    <xf numFmtId="0" fontId="48" fillId="0" borderId="5" xfId="20" applyFill="1" applyBorder="1">
      <alignment/>
      <protection/>
    </xf>
    <xf numFmtId="3" fontId="12" fillId="0" borderId="5" xfId="18" applyNumberFormat="1" applyFont="1" applyFill="1" applyBorder="1" applyAlignment="1">
      <alignment horizontal="right" vertical="top"/>
      <protection/>
    </xf>
    <xf numFmtId="0" fontId="46" fillId="0" borderId="0" xfId="0" applyFont="1" applyFill="1" applyAlignment="1">
      <alignment/>
    </xf>
    <xf numFmtId="0" fontId="32" fillId="0" borderId="0" xfId="0" applyFont="1" applyAlignment="1">
      <alignment/>
    </xf>
    <xf numFmtId="49" fontId="11" fillId="0" borderId="4" xfId="0" applyNumberFormat="1" applyFont="1" applyBorder="1" applyAlignment="1" applyProtection="1">
      <alignment horizontal="center"/>
      <protection hidden="1"/>
    </xf>
    <xf numFmtId="0" fontId="11" fillId="0" borderId="4" xfId="0" applyFont="1" applyBorder="1" applyAlignment="1" applyProtection="1">
      <alignment wrapText="1"/>
      <protection hidden="1"/>
    </xf>
    <xf numFmtId="49" fontId="14" fillId="0" borderId="4" xfId="0" applyNumberFormat="1" applyFont="1" applyBorder="1" applyAlignment="1" applyProtection="1">
      <alignment horizontal="center"/>
      <protection hidden="1"/>
    </xf>
    <xf numFmtId="49" fontId="14" fillId="0" borderId="19" xfId="0" applyNumberFormat="1" applyFont="1" applyBorder="1" applyAlignment="1" applyProtection="1">
      <alignment horizontal="center"/>
      <protection hidden="1"/>
    </xf>
    <xf numFmtId="0" fontId="12" fillId="0" borderId="19" xfId="0" applyFont="1" applyBorder="1" applyAlignment="1" applyProtection="1">
      <alignment horizontal="left" wrapText="1"/>
      <protection hidden="1"/>
    </xf>
    <xf numFmtId="165" fontId="36" fillId="0" borderId="20" xfId="0" applyNumberFormat="1" applyFont="1" applyBorder="1" applyAlignment="1" applyProtection="1">
      <alignment horizontal="right"/>
      <protection hidden="1"/>
    </xf>
    <xf numFmtId="166" fontId="5" fillId="0" borderId="15" xfId="0" applyNumberFormat="1" applyFont="1" applyFill="1" applyBorder="1" applyAlignment="1">
      <alignment vertical="top"/>
    </xf>
    <xf numFmtId="0" fontId="6" fillId="0" borderId="13" xfId="0" applyFont="1" applyBorder="1" applyAlignment="1" applyProtection="1">
      <alignment horizontal="center" vertical="top" wrapText="1"/>
      <protection hidden="1"/>
    </xf>
    <xf numFmtId="0" fontId="6" fillId="0" borderId="13" xfId="0" applyFont="1" applyBorder="1" applyAlignment="1" applyProtection="1">
      <alignment vertical="top" wrapText="1"/>
      <protection hidden="1"/>
    </xf>
    <xf numFmtId="3" fontId="13" fillId="0" borderId="13" xfId="0" applyNumberFormat="1" applyFont="1" applyBorder="1" applyAlignment="1" applyProtection="1">
      <alignment/>
      <protection hidden="1"/>
    </xf>
    <xf numFmtId="3" fontId="23" fillId="0" borderId="13" xfId="0" applyNumberFormat="1" applyFont="1" applyFill="1" applyBorder="1" applyAlignment="1" applyProtection="1">
      <alignment horizontal="right"/>
      <protection/>
    </xf>
    <xf numFmtId="166" fontId="3" fillId="0" borderId="13" xfId="0" applyNumberFormat="1" applyFont="1" applyFill="1" applyBorder="1" applyAlignment="1">
      <alignment vertical="top"/>
    </xf>
    <xf numFmtId="165" fontId="37" fillId="0" borderId="4" xfId="0" applyNumberFormat="1" applyFont="1" applyBorder="1" applyAlignment="1" applyProtection="1">
      <alignment horizontal="right"/>
      <protection hidden="1"/>
    </xf>
    <xf numFmtId="0" fontId="11" fillId="3" borderId="4" xfId="0" applyFont="1" applyFill="1" applyBorder="1" applyAlignment="1" applyProtection="1">
      <alignment vertical="center" wrapText="1"/>
      <protection hidden="1"/>
    </xf>
    <xf numFmtId="165" fontId="17" fillId="0" borderId="4" xfId="0" applyNumberFormat="1" applyFont="1" applyBorder="1" applyAlignment="1" applyProtection="1">
      <alignment horizontal="right"/>
      <protection hidden="1"/>
    </xf>
    <xf numFmtId="212" fontId="3" fillId="0" borderId="4" xfId="0" applyNumberFormat="1" applyFont="1" applyBorder="1" applyAlignment="1" applyProtection="1">
      <alignment horizontal="right"/>
      <protection locked="0"/>
    </xf>
    <xf numFmtId="212" fontId="3" fillId="0" borderId="4" xfId="0" applyNumberFormat="1" applyFont="1" applyBorder="1" applyAlignment="1" applyProtection="1">
      <alignment horizontal="right"/>
      <protection/>
    </xf>
    <xf numFmtId="165" fontId="17" fillId="0" borderId="4" xfId="0" applyNumberFormat="1" applyFont="1" applyFill="1" applyBorder="1" applyAlignment="1" applyProtection="1">
      <alignment horizontal="right"/>
      <protection hidden="1"/>
    </xf>
    <xf numFmtId="0" fontId="11" fillId="3" borderId="4" xfId="0" applyFont="1" applyFill="1" applyBorder="1" applyAlignment="1" applyProtection="1">
      <alignment horizontal="justify" vertical="center" wrapText="1"/>
      <protection hidden="1"/>
    </xf>
    <xf numFmtId="49" fontId="6" fillId="0" borderId="4" xfId="0" applyNumberFormat="1" applyFont="1" applyBorder="1" applyAlignment="1" applyProtection="1">
      <alignment vertical="center" wrapText="1"/>
      <protection hidden="1"/>
    </xf>
    <xf numFmtId="0" fontId="11" fillId="0" borderId="4" xfId="0" applyFont="1" applyFill="1" applyBorder="1" applyAlignment="1" applyProtection="1">
      <alignment vertical="center" wrapText="1"/>
      <protection hidden="1"/>
    </xf>
    <xf numFmtId="212" fontId="3" fillId="0" borderId="4" xfId="0" applyNumberFormat="1" applyFont="1" applyBorder="1" applyAlignment="1" applyProtection="1">
      <alignment horizontal="right"/>
      <protection locked="0"/>
    </xf>
    <xf numFmtId="212" fontId="3" fillId="0" borderId="4" xfId="0" applyNumberFormat="1" applyFont="1" applyBorder="1" applyAlignment="1" applyProtection="1">
      <alignment horizontal="right"/>
      <protection/>
    </xf>
    <xf numFmtId="0" fontId="11" fillId="0" borderId="4" xfId="0" applyFont="1" applyBorder="1" applyAlignment="1" applyProtection="1">
      <alignment horizontal="center"/>
      <protection hidden="1"/>
    </xf>
    <xf numFmtId="0" fontId="14" fillId="0" borderId="4" xfId="0" applyFont="1" applyBorder="1" applyAlignment="1" applyProtection="1">
      <alignment wrapText="1"/>
      <protection hidden="1"/>
    </xf>
    <xf numFmtId="212" fontId="23" fillId="0" borderId="4" xfId="0" applyNumberFormat="1" applyFont="1" applyBorder="1" applyAlignment="1" applyProtection="1">
      <alignment horizontal="right"/>
      <protection/>
    </xf>
    <xf numFmtId="165" fontId="37" fillId="0" borderId="4" xfId="0" applyNumberFormat="1" applyFont="1" applyFill="1" applyBorder="1" applyAlignment="1" applyProtection="1">
      <alignment horizontal="right"/>
      <protection hidden="1"/>
    </xf>
    <xf numFmtId="212" fontId="24" fillId="0" borderId="4" xfId="0" applyNumberFormat="1" applyFont="1" applyBorder="1" applyAlignment="1" applyProtection="1">
      <alignment horizontal="right"/>
      <protection locked="0"/>
    </xf>
    <xf numFmtId="1" fontId="11" fillId="0" borderId="4" xfId="0" applyNumberFormat="1" applyFont="1" applyBorder="1" applyAlignment="1" applyProtection="1">
      <alignment horizontal="center"/>
      <protection hidden="1"/>
    </xf>
    <xf numFmtId="0" fontId="11" fillId="0" borderId="4" xfId="0" applyNumberFormat="1" applyFont="1" applyBorder="1" applyAlignment="1" applyProtection="1">
      <alignment wrapText="1"/>
      <protection hidden="1"/>
    </xf>
    <xf numFmtId="0" fontId="11" fillId="0" borderId="4" xfId="0" applyFont="1" applyFill="1" applyBorder="1" applyAlignment="1" applyProtection="1">
      <alignment horizontal="left" wrapText="1"/>
      <protection hidden="1"/>
    </xf>
    <xf numFmtId="49" fontId="11" fillId="0" borderId="4" xfId="0" applyNumberFormat="1" applyFont="1" applyBorder="1" applyAlignment="1" applyProtection="1">
      <alignment horizontal="center" vertical="top"/>
      <protection hidden="1"/>
    </xf>
    <xf numFmtId="0" fontId="11" fillId="0" borderId="4" xfId="0" applyNumberFormat="1" applyFont="1" applyBorder="1" applyAlignment="1" applyProtection="1">
      <alignment vertical="top" wrapText="1"/>
      <protection hidden="1"/>
    </xf>
    <xf numFmtId="0" fontId="11" fillId="0" borderId="4" xfId="0" applyFont="1" applyFill="1" applyBorder="1" applyAlignment="1" applyProtection="1">
      <alignment horizontal="center"/>
      <protection hidden="1"/>
    </xf>
    <xf numFmtId="49" fontId="11" fillId="0" borderId="4" xfId="0" applyNumberFormat="1" applyFont="1" applyFill="1" applyBorder="1" applyAlignment="1" applyProtection="1">
      <alignment horizontal="center"/>
      <protection hidden="1"/>
    </xf>
    <xf numFmtId="49" fontId="3" fillId="0" borderId="4" xfId="0" applyNumberFormat="1" applyFont="1" applyBorder="1" applyAlignment="1">
      <alignment horizontal="right"/>
    </xf>
    <xf numFmtId="212" fontId="9" fillId="0" borderId="4" xfId="0" applyNumberFormat="1" applyFont="1" applyBorder="1" applyAlignment="1" applyProtection="1">
      <alignment horizontal="right"/>
      <protection/>
    </xf>
    <xf numFmtId="212" fontId="24" fillId="0" borderId="4" xfId="0" applyNumberFormat="1" applyFont="1" applyBorder="1" applyAlignment="1" applyProtection="1">
      <alignment horizontal="right"/>
      <protection locked="0"/>
    </xf>
    <xf numFmtId="0" fontId="26" fillId="3" borderId="4" xfId="0" applyFont="1" applyFill="1" applyBorder="1" applyAlignment="1" applyProtection="1">
      <alignment horizontal="center" vertical="top" wrapText="1"/>
      <protection hidden="1"/>
    </xf>
    <xf numFmtId="49" fontId="26" fillId="3" borderId="4" xfId="0" applyNumberFormat="1" applyFont="1" applyFill="1" applyBorder="1" applyAlignment="1" applyProtection="1">
      <alignment horizontal="left" vertical="top" wrapText="1"/>
      <protection hidden="1"/>
    </xf>
    <xf numFmtId="165" fontId="35" fillId="0" borderId="4" xfId="0" applyNumberFormat="1" applyFont="1" applyBorder="1" applyAlignment="1" applyProtection="1">
      <alignment horizontal="right"/>
      <protection hidden="1"/>
    </xf>
    <xf numFmtId="165" fontId="50" fillId="0" borderId="4" xfId="0" applyNumberFormat="1" applyFont="1" applyBorder="1" applyAlignment="1" applyProtection="1">
      <alignment horizontal="right"/>
      <protection hidden="1"/>
    </xf>
    <xf numFmtId="212" fontId="23" fillId="0" borderId="4" xfId="0" applyNumberFormat="1" applyFont="1" applyBorder="1" applyAlignment="1" applyProtection="1">
      <alignment horizontal="right"/>
      <protection/>
    </xf>
    <xf numFmtId="0" fontId="12" fillId="0" borderId="4" xfId="0" applyFont="1" applyBorder="1" applyAlignment="1" applyProtection="1">
      <alignment wrapText="1"/>
      <protection hidden="1"/>
    </xf>
    <xf numFmtId="165" fontId="36" fillId="0" borderId="4" xfId="0" applyNumberFormat="1" applyFont="1" applyFill="1" applyBorder="1" applyAlignment="1" applyProtection="1">
      <alignment horizontal="right"/>
      <protection hidden="1"/>
    </xf>
    <xf numFmtId="165" fontId="37" fillId="0" borderId="4" xfId="0" applyNumberFormat="1" applyFont="1" applyFill="1" applyBorder="1" applyAlignment="1" applyProtection="1">
      <alignment horizontal="right"/>
      <protection hidden="1"/>
    </xf>
    <xf numFmtId="165" fontId="17" fillId="0" borderId="4" xfId="0" applyNumberFormat="1" applyFont="1" applyFill="1" applyBorder="1" applyAlignment="1" applyProtection="1">
      <alignment horizontal="right"/>
      <protection hidden="1"/>
    </xf>
    <xf numFmtId="165" fontId="33" fillId="0" borderId="4" xfId="0" applyNumberFormat="1" applyFont="1" applyFill="1" applyBorder="1" applyAlignment="1" applyProtection="1">
      <alignment horizontal="right"/>
      <protection hidden="1"/>
    </xf>
    <xf numFmtId="165" fontId="37" fillId="3" borderId="4" xfId="0" applyNumberFormat="1" applyFont="1" applyFill="1" applyBorder="1" applyAlignment="1" applyProtection="1">
      <alignment horizontal="right"/>
      <protection hidden="1"/>
    </xf>
    <xf numFmtId="165" fontId="33" fillId="0" borderId="4" xfId="0" applyNumberFormat="1" applyFont="1" applyBorder="1" applyAlignment="1" applyProtection="1">
      <alignment horizontal="right"/>
      <protection hidden="1"/>
    </xf>
    <xf numFmtId="165" fontId="51" fillId="0" borderId="4" xfId="0" applyNumberFormat="1" applyFont="1" applyBorder="1" applyAlignment="1" applyProtection="1">
      <alignment horizontal="right"/>
      <protection hidden="1"/>
    </xf>
    <xf numFmtId="0" fontId="12" fillId="0" borderId="4" xfId="0" applyFont="1" applyFill="1" applyBorder="1" applyAlignment="1" applyProtection="1">
      <alignment horizontal="left" wrapText="1"/>
      <protection hidden="1"/>
    </xf>
    <xf numFmtId="49" fontId="8" fillId="3" borderId="4" xfId="0" applyNumberFormat="1" applyFont="1" applyFill="1" applyBorder="1" applyAlignment="1">
      <alignment horizontal="left" vertical="top" wrapText="1"/>
    </xf>
    <xf numFmtId="0" fontId="5" fillId="3" borderId="4" xfId="0" applyFont="1" applyFill="1" applyBorder="1" applyAlignment="1">
      <alignment horizontal="left" vertical="center" wrapText="1"/>
    </xf>
    <xf numFmtId="212" fontId="3" fillId="0" borderId="4" xfId="0" applyNumberFormat="1" applyFont="1" applyFill="1" applyBorder="1" applyAlignment="1" applyProtection="1">
      <alignment horizontal="right" vertical="top"/>
      <protection/>
    </xf>
    <xf numFmtId="212" fontId="3" fillId="0" borderId="4" xfId="0" applyNumberFormat="1" applyFont="1" applyBorder="1" applyAlignment="1" applyProtection="1">
      <alignment horizontal="right" vertical="center"/>
      <protection locked="0"/>
    </xf>
    <xf numFmtId="49" fontId="8" fillId="3" borderId="4" xfId="0" applyNumberFormat="1" applyFont="1" applyFill="1" applyBorder="1" applyAlignment="1">
      <alignment horizontal="center" vertical="top" wrapText="1"/>
    </xf>
    <xf numFmtId="0" fontId="8" fillId="3" borderId="4" xfId="0" applyFont="1" applyFill="1" applyBorder="1" applyAlignment="1">
      <alignment vertical="top" wrapText="1"/>
    </xf>
    <xf numFmtId="212" fontId="22" fillId="0" borderId="4" xfId="0" applyNumberFormat="1" applyFont="1" applyBorder="1" applyAlignment="1" applyProtection="1">
      <alignment horizontal="right" vertical="center"/>
      <protection/>
    </xf>
    <xf numFmtId="49" fontId="6" fillId="3" borderId="4" xfId="0" applyNumberFormat="1" applyFont="1" applyFill="1" applyBorder="1" applyAlignment="1">
      <alignment horizontal="center" vertical="top" wrapText="1"/>
    </xf>
    <xf numFmtId="0" fontId="6" fillId="3" borderId="4" xfId="0" applyFont="1" applyFill="1" applyBorder="1" applyAlignment="1">
      <alignment vertical="top" wrapText="1"/>
    </xf>
    <xf numFmtId="212" fontId="3" fillId="0" borderId="4" xfId="0" applyNumberFormat="1" applyFont="1" applyBorder="1" applyAlignment="1" applyProtection="1">
      <alignment horizontal="right" vertical="center"/>
      <protection/>
    </xf>
    <xf numFmtId="212" fontId="3" fillId="0" borderId="4" xfId="0" applyNumberFormat="1" applyFont="1" applyFill="1" applyBorder="1" applyAlignment="1" applyProtection="1">
      <alignment horizontal="right" vertical="center"/>
      <protection locked="0"/>
    </xf>
    <xf numFmtId="0" fontId="6" fillId="0" borderId="4" xfId="0" applyFont="1" applyBorder="1" applyAlignment="1">
      <alignment vertical="top" wrapText="1"/>
    </xf>
    <xf numFmtId="212" fontId="3" fillId="0" borderId="4" xfId="0" applyNumberFormat="1" applyFont="1" applyFill="1" applyBorder="1" applyAlignment="1" applyProtection="1">
      <alignment horizontal="right" vertical="top"/>
      <protection locked="0"/>
    </xf>
    <xf numFmtId="212" fontId="3" fillId="0" borderId="4" xfId="0" applyNumberFormat="1" applyFont="1" applyBorder="1" applyAlignment="1" applyProtection="1">
      <alignment horizontal="right" vertical="top"/>
      <protection locked="0"/>
    </xf>
    <xf numFmtId="0" fontId="6" fillId="0" borderId="4" xfId="0" applyFont="1" applyBorder="1" applyAlignment="1">
      <alignment/>
    </xf>
    <xf numFmtId="165" fontId="36" fillId="0" borderId="4" xfId="0" applyNumberFormat="1" applyFont="1" applyBorder="1" applyAlignment="1" applyProtection="1">
      <alignment horizontal="right"/>
      <protection hidden="1"/>
    </xf>
    <xf numFmtId="212" fontId="3" fillId="0" borderId="4" xfId="0" applyNumberFormat="1" applyFont="1" applyBorder="1" applyAlignment="1" applyProtection="1">
      <alignment horizontal="right" vertical="center"/>
      <protection/>
    </xf>
    <xf numFmtId="212" fontId="22" fillId="0" borderId="4" xfId="0" applyNumberFormat="1" applyFont="1" applyBorder="1" applyAlignment="1" applyProtection="1">
      <alignment horizontal="right" vertical="center"/>
      <protection locked="0"/>
    </xf>
    <xf numFmtId="212" fontId="3" fillId="0" borderId="4" xfId="0" applyNumberFormat="1" applyFont="1" applyBorder="1" applyAlignment="1" applyProtection="1">
      <alignment horizontal="right" vertical="top"/>
      <protection locked="0"/>
    </xf>
    <xf numFmtId="212" fontId="22" fillId="0" borderId="4" xfId="0" applyNumberFormat="1" applyFont="1" applyBorder="1" applyAlignment="1" applyProtection="1">
      <alignment horizontal="right" vertical="top"/>
      <protection/>
    </xf>
    <xf numFmtId="212" fontId="3" fillId="0" borderId="4" xfId="0" applyNumberFormat="1" applyFont="1" applyBorder="1" applyAlignment="1" applyProtection="1">
      <alignment horizontal="right" vertical="top"/>
      <protection/>
    </xf>
    <xf numFmtId="49" fontId="8" fillId="3" borderId="4" xfId="0" applyNumberFormat="1" applyFont="1" applyFill="1" applyBorder="1" applyAlignment="1">
      <alignment horizontal="left" vertical="top" wrapText="1"/>
    </xf>
    <xf numFmtId="49" fontId="8" fillId="3" borderId="4" xfId="0" applyNumberFormat="1" applyFont="1" applyFill="1" applyBorder="1" applyAlignment="1">
      <alignment horizontal="center" vertical="center" wrapText="1"/>
    </xf>
    <xf numFmtId="49" fontId="7" fillId="3" borderId="4" xfId="0" applyNumberFormat="1" applyFont="1" applyFill="1" applyBorder="1" applyAlignment="1">
      <alignment horizontal="left" vertical="top" wrapText="1"/>
    </xf>
    <xf numFmtId="212" fontId="22" fillId="0" borderId="4" xfId="0" applyNumberFormat="1" applyFont="1" applyBorder="1" applyAlignment="1" applyProtection="1">
      <alignment horizontal="right" vertical="top"/>
      <protection hidden="1"/>
    </xf>
    <xf numFmtId="212" fontId="23" fillId="0" borderId="4" xfId="0" applyNumberFormat="1" applyFont="1" applyBorder="1" applyAlignment="1" applyProtection="1">
      <alignment horizontal="right" vertical="center"/>
      <protection/>
    </xf>
    <xf numFmtId="49" fontId="3" fillId="3" borderId="4" xfId="0" applyNumberFormat="1" applyFont="1" applyFill="1" applyBorder="1" applyAlignment="1">
      <alignment horizontal="left" vertical="top" wrapText="1"/>
    </xf>
    <xf numFmtId="0" fontId="5" fillId="3" borderId="4" xfId="0" applyFont="1" applyFill="1" applyBorder="1" applyAlignment="1">
      <alignment horizontal="left" vertical="top" wrapText="1"/>
    </xf>
    <xf numFmtId="212" fontId="3" fillId="0" borderId="4" xfId="0" applyNumberFormat="1" applyFont="1" applyBorder="1" applyAlignment="1" applyProtection="1">
      <alignment horizontal="right" vertical="top"/>
      <protection hidden="1"/>
    </xf>
    <xf numFmtId="0" fontId="8" fillId="0" borderId="4" xfId="0" applyFont="1" applyBorder="1" applyAlignment="1" applyProtection="1">
      <alignment horizontal="center" vertical="top" wrapText="1"/>
      <protection hidden="1"/>
    </xf>
    <xf numFmtId="212" fontId="23" fillId="0" borderId="4" xfId="0" applyNumberFormat="1" applyFont="1" applyBorder="1" applyAlignment="1" applyProtection="1">
      <alignment horizontal="right" vertical="top"/>
      <protection hidden="1"/>
    </xf>
    <xf numFmtId="0" fontId="6" fillId="0" borderId="4" xfId="0" applyFont="1" applyBorder="1" applyAlignment="1" applyProtection="1">
      <alignment horizontal="center" vertical="top" wrapText="1"/>
      <protection hidden="1"/>
    </xf>
    <xf numFmtId="212" fontId="23" fillId="0" borderId="4" xfId="0" applyNumberFormat="1" applyFont="1" applyBorder="1" applyAlignment="1" applyProtection="1">
      <alignment horizontal="right" vertical="top"/>
      <protection/>
    </xf>
    <xf numFmtId="0" fontId="8" fillId="0" borderId="4" xfId="0" applyFont="1" applyBorder="1" applyAlignment="1" applyProtection="1">
      <alignment horizontal="center" vertical="top" wrapText="1"/>
      <protection hidden="1"/>
    </xf>
    <xf numFmtId="0" fontId="8" fillId="3" borderId="4" xfId="0" applyFont="1" applyFill="1" applyBorder="1" applyAlignment="1">
      <alignment vertical="top" wrapText="1"/>
    </xf>
    <xf numFmtId="0" fontId="12" fillId="0" borderId="4" xfId="21" applyFont="1" applyFill="1" applyBorder="1" applyAlignment="1" applyProtection="1">
      <alignment horizontal="left" vertical="center"/>
      <protection hidden="1"/>
    </xf>
    <xf numFmtId="49" fontId="14" fillId="0" borderId="4" xfId="21" applyNumberFormat="1" applyFont="1" applyFill="1" applyBorder="1" applyAlignment="1" applyProtection="1">
      <alignment horizontal="center" vertical="center"/>
      <protection hidden="1"/>
    </xf>
    <xf numFmtId="0" fontId="12" fillId="0" borderId="13" xfId="21" applyFont="1" applyFill="1" applyBorder="1" applyAlignment="1" applyProtection="1">
      <alignment horizontal="left" wrapText="1"/>
      <protection hidden="1"/>
    </xf>
    <xf numFmtId="49" fontId="14" fillId="0" borderId="13" xfId="21" applyNumberFormat="1" applyFont="1" applyFill="1" applyBorder="1" applyAlignment="1" applyProtection="1">
      <alignment horizontal="center" wrapText="1"/>
      <protection hidden="1"/>
    </xf>
    <xf numFmtId="0" fontId="11" fillId="0" borderId="13" xfId="21" applyFont="1" applyFill="1" applyBorder="1" applyAlignment="1" applyProtection="1">
      <alignment horizontal="left" wrapText="1"/>
      <protection hidden="1"/>
    </xf>
    <xf numFmtId="0" fontId="41" fillId="0" borderId="13" xfId="21" applyFont="1" applyFill="1" applyBorder="1" applyAlignment="1" applyProtection="1">
      <alignment horizontal="left" vertical="center" wrapText="1"/>
      <protection hidden="1"/>
    </xf>
    <xf numFmtId="49" fontId="41" fillId="0" borderId="4" xfId="21" applyNumberFormat="1" applyFont="1" applyFill="1" applyBorder="1" applyAlignment="1" applyProtection="1">
      <alignment horizontal="center" wrapText="1"/>
      <protection hidden="1"/>
    </xf>
    <xf numFmtId="49" fontId="41" fillId="0" borderId="13" xfId="21" applyNumberFormat="1" applyFont="1" applyFill="1" applyBorder="1" applyAlignment="1" applyProtection="1">
      <alignment horizontal="center" wrapText="1"/>
      <protection hidden="1"/>
    </xf>
    <xf numFmtId="0" fontId="12" fillId="0" borderId="13" xfId="21" applyFont="1" applyFill="1" applyBorder="1" applyAlignment="1" applyProtection="1">
      <alignment horizontal="left" vertical="center" wrapText="1"/>
      <protection hidden="1"/>
    </xf>
    <xf numFmtId="49" fontId="11" fillId="0" borderId="4" xfId="21" applyNumberFormat="1" applyFont="1" applyFill="1" applyBorder="1" applyAlignment="1" applyProtection="1">
      <alignment horizontal="center" vertical="center" wrapText="1"/>
      <protection hidden="1"/>
    </xf>
    <xf numFmtId="49" fontId="11" fillId="0" borderId="13" xfId="21" applyNumberFormat="1" applyFont="1" applyFill="1" applyBorder="1" applyAlignment="1" applyProtection="1">
      <alignment horizontal="center" vertical="center" wrapText="1"/>
      <protection hidden="1"/>
    </xf>
    <xf numFmtId="49" fontId="11" fillId="0" borderId="13" xfId="21" applyNumberFormat="1" applyFont="1" applyFill="1" applyBorder="1" applyAlignment="1" applyProtection="1">
      <alignment horizontal="center" vertical="center" wrapText="1"/>
      <protection hidden="1"/>
    </xf>
    <xf numFmtId="0" fontId="11" fillId="0" borderId="0" xfId="21" applyFont="1" applyFill="1" applyAlignment="1" applyProtection="1">
      <alignment wrapText="1"/>
      <protection hidden="1"/>
    </xf>
    <xf numFmtId="0" fontId="12" fillId="0" borderId="4" xfId="21" applyFont="1" applyFill="1" applyBorder="1" applyAlignment="1" applyProtection="1">
      <alignment horizontal="left" vertical="center" wrapText="1"/>
      <protection hidden="1"/>
    </xf>
    <xf numFmtId="49" fontId="14" fillId="0" borderId="4" xfId="21" applyNumberFormat="1" applyFont="1" applyFill="1" applyBorder="1" applyAlignment="1" applyProtection="1">
      <alignment horizontal="center"/>
      <protection hidden="1"/>
    </xf>
    <xf numFmtId="0" fontId="6" fillId="0" borderId="14" xfId="0" applyFont="1" applyBorder="1" applyAlignment="1">
      <alignment vertical="center" wrapText="1"/>
    </xf>
    <xf numFmtId="0" fontId="6" fillId="0" borderId="0" xfId="0" applyFont="1" applyAlignment="1">
      <alignment vertical="center" wrapText="1"/>
    </xf>
    <xf numFmtId="0" fontId="11" fillId="0" borderId="4" xfId="0" applyFont="1" applyBorder="1" applyAlignment="1" applyProtection="1">
      <alignment horizontal="left" wrapText="1"/>
      <protection hidden="1"/>
    </xf>
    <xf numFmtId="49" fontId="11" fillId="0" borderId="0" xfId="21" applyNumberFormat="1" applyFont="1" applyFill="1" applyAlignment="1" applyProtection="1">
      <alignment horizontal="center"/>
      <protection hidden="1"/>
    </xf>
    <xf numFmtId="49" fontId="11" fillId="0" borderId="0" xfId="21" applyNumberFormat="1" applyFont="1" applyFill="1" applyAlignment="1" applyProtection="1">
      <alignment wrapText="1"/>
      <protection hidden="1"/>
    </xf>
    <xf numFmtId="0" fontId="6" fillId="0" borderId="14" xfId="0" applyFont="1" applyFill="1" applyBorder="1" applyAlignment="1">
      <alignment wrapText="1"/>
    </xf>
    <xf numFmtId="0" fontId="6" fillId="0" borderId="0" xfId="0" applyFont="1" applyAlignment="1">
      <alignment wrapText="1"/>
    </xf>
    <xf numFmtId="49" fontId="11" fillId="0" borderId="21" xfId="21" applyNumberFormat="1" applyFont="1" applyFill="1" applyBorder="1" applyAlignment="1" applyProtection="1">
      <alignment horizontal="center" wrapText="1"/>
      <protection hidden="1"/>
    </xf>
    <xf numFmtId="49" fontId="11" fillId="0" borderId="21" xfId="21" applyNumberFormat="1" applyFont="1" applyFill="1" applyBorder="1" applyAlignment="1" applyProtection="1">
      <alignment horizontal="left" wrapText="1"/>
      <protection hidden="1"/>
    </xf>
    <xf numFmtId="49" fontId="14" fillId="0" borderId="21" xfId="21" applyNumberFormat="1" applyFont="1" applyFill="1" applyBorder="1" applyAlignment="1" applyProtection="1">
      <alignment horizontal="center" vertical="center" wrapText="1"/>
      <protection hidden="1"/>
    </xf>
    <xf numFmtId="49" fontId="11" fillId="0" borderId="21" xfId="21" applyNumberFormat="1" applyFont="1" applyFill="1" applyBorder="1" applyAlignment="1" applyProtection="1">
      <alignment horizontal="center" vertical="center" wrapText="1"/>
      <protection hidden="1"/>
    </xf>
    <xf numFmtId="49" fontId="11" fillId="0" borderId="21" xfId="21" applyNumberFormat="1" applyFont="1" applyFill="1" applyBorder="1" applyAlignment="1" applyProtection="1">
      <alignment horizontal="center"/>
      <protection hidden="1"/>
    </xf>
    <xf numFmtId="49" fontId="41" fillId="0" borderId="21" xfId="21" applyNumberFormat="1" applyFont="1" applyFill="1" applyBorder="1" applyAlignment="1" applyProtection="1">
      <alignment horizontal="center" wrapText="1"/>
      <protection hidden="1"/>
    </xf>
    <xf numFmtId="0" fontId="17" fillId="0" borderId="20" xfId="0" applyFont="1" applyBorder="1" applyAlignment="1">
      <alignment horizontal="center" vertical="center" wrapText="1"/>
    </xf>
    <xf numFmtId="0" fontId="10" fillId="0" borderId="15" xfId="0" applyFont="1" applyFill="1" applyBorder="1" applyAlignment="1" applyProtection="1">
      <alignment wrapText="1"/>
      <protection hidden="1"/>
    </xf>
    <xf numFmtId="49" fontId="11" fillId="0" borderId="5" xfId="21" applyNumberFormat="1" applyFont="1" applyFill="1" applyBorder="1" applyAlignment="1" applyProtection="1">
      <alignment wrapText="1"/>
      <protection hidden="1"/>
    </xf>
    <xf numFmtId="49" fontId="11" fillId="5" borderId="14" xfId="21" applyNumberFormat="1" applyFont="1" applyFill="1" applyBorder="1" applyAlignment="1" applyProtection="1">
      <alignment horizontal="center" wrapText="1"/>
      <protection hidden="1"/>
    </xf>
    <xf numFmtId="49" fontId="11" fillId="0" borderId="22" xfId="21" applyNumberFormat="1" applyFont="1" applyFill="1" applyBorder="1" applyAlignment="1" applyProtection="1">
      <alignment horizontal="center" wrapText="1"/>
      <protection hidden="1"/>
    </xf>
    <xf numFmtId="165" fontId="17" fillId="0" borderId="15" xfId="21" applyNumberFormat="1" applyFont="1" applyFill="1" applyBorder="1" applyAlignment="1" applyProtection="1">
      <alignment horizontal="right"/>
      <protection hidden="1"/>
    </xf>
    <xf numFmtId="165" fontId="15" fillId="0" borderId="4" xfId="21" applyNumberFormat="1" applyFont="1" applyFill="1" applyBorder="1" applyAlignment="1" applyProtection="1">
      <alignment horizontal="right"/>
      <protection hidden="1"/>
    </xf>
    <xf numFmtId="165" fontId="17" fillId="5" borderId="4" xfId="21" applyNumberFormat="1" applyFont="1" applyFill="1" applyBorder="1" applyAlignment="1" applyProtection="1">
      <alignment horizontal="right"/>
      <protection hidden="1"/>
    </xf>
    <xf numFmtId="165" fontId="15" fillId="0" borderId="4" xfId="21" applyNumberFormat="1" applyFont="1" applyFill="1" applyBorder="1" applyProtection="1">
      <alignment/>
      <protection hidden="1"/>
    </xf>
    <xf numFmtId="4" fontId="17" fillId="0" borderId="5" xfId="0" applyNumberFormat="1" applyFont="1" applyFill="1" applyBorder="1" applyAlignment="1">
      <alignment horizontal="center" vertical="center"/>
    </xf>
    <xf numFmtId="0" fontId="17" fillId="0" borderId="5" xfId="0" applyFont="1" applyFill="1" applyBorder="1" applyAlignment="1">
      <alignment horizontal="left" vertical="center" wrapText="1"/>
    </xf>
    <xf numFmtId="0" fontId="17" fillId="0" borderId="5" xfId="0" applyFont="1" applyFill="1" applyBorder="1" applyAlignment="1">
      <alignment horizontal="center" vertical="center" wrapText="1"/>
    </xf>
    <xf numFmtId="3" fontId="17" fillId="0" borderId="5" xfId="0" applyNumberFormat="1" applyFont="1" applyFill="1" applyBorder="1" applyAlignment="1">
      <alignment horizontal="center" vertical="center"/>
    </xf>
    <xf numFmtId="3" fontId="17" fillId="2" borderId="5" xfId="0" applyNumberFormat="1" applyFont="1" applyFill="1" applyBorder="1" applyAlignment="1">
      <alignment vertical="center"/>
    </xf>
    <xf numFmtId="4" fontId="15" fillId="2" borderId="5" xfId="0" applyNumberFormat="1" applyFont="1" applyFill="1" applyBorder="1" applyAlignment="1">
      <alignment horizontal="center" vertical="center"/>
    </xf>
    <xf numFmtId="0" fontId="17" fillId="2" borderId="5" xfId="0" applyFont="1" applyFill="1" applyBorder="1" applyAlignment="1">
      <alignment vertical="center" wrapText="1"/>
    </xf>
    <xf numFmtId="3" fontId="15" fillId="2" borderId="5" xfId="0" applyNumberFormat="1" applyFont="1" applyFill="1" applyBorder="1" applyAlignment="1">
      <alignment horizontal="center" vertical="center"/>
    </xf>
    <xf numFmtId="49" fontId="17" fillId="0" borderId="20" xfId="0" applyNumberFormat="1" applyFont="1" applyBorder="1" applyAlignment="1">
      <alignment horizontal="center" vertical="center"/>
    </xf>
    <xf numFmtId="49" fontId="17" fillId="0" borderId="20" xfId="0" applyNumberFormat="1" applyFont="1" applyFill="1" applyBorder="1" applyAlignment="1">
      <alignment horizontal="center" vertical="center"/>
    </xf>
    <xf numFmtId="49" fontId="17" fillId="0" borderId="20" xfId="0" applyNumberFormat="1" applyFont="1" applyFill="1" applyBorder="1" applyAlignment="1">
      <alignment horizontal="center" vertical="center" wrapText="1"/>
    </xf>
    <xf numFmtId="213" fontId="17" fillId="0" borderId="5" xfId="0" applyNumberFormat="1" applyFont="1" applyFill="1" applyBorder="1" applyAlignment="1">
      <alignment horizontal="center" vertical="center"/>
    </xf>
    <xf numFmtId="0" fontId="17" fillId="0" borderId="5" xfId="0" applyFont="1" applyFill="1" applyBorder="1" applyAlignment="1">
      <alignment vertical="center" wrapText="1"/>
    </xf>
    <xf numFmtId="3" fontId="17" fillId="0" borderId="20" xfId="0" applyNumberFormat="1" applyFont="1" applyFill="1" applyBorder="1" applyAlignment="1">
      <alignment horizontal="center" vertical="center"/>
    </xf>
    <xf numFmtId="3" fontId="17" fillId="0" borderId="16" xfId="0" applyNumberFormat="1" applyFont="1" applyFill="1" applyBorder="1" applyAlignment="1">
      <alignment horizontal="center" vertical="center"/>
    </xf>
    <xf numFmtId="49" fontId="17" fillId="0" borderId="5" xfId="0" applyNumberFormat="1" applyFont="1" applyFill="1" applyBorder="1" applyAlignment="1">
      <alignment horizontal="center" vertical="center"/>
    </xf>
    <xf numFmtId="49" fontId="17" fillId="0" borderId="5" xfId="0" applyNumberFormat="1" applyFont="1" applyFill="1" applyBorder="1" applyAlignment="1">
      <alignment horizontal="center" vertical="center" wrapText="1"/>
    </xf>
    <xf numFmtId="3" fontId="17" fillId="0" borderId="16" xfId="0" applyNumberFormat="1" applyFont="1" applyBorder="1" applyAlignment="1">
      <alignment vertical="center"/>
    </xf>
    <xf numFmtId="49" fontId="17" fillId="0" borderId="23" xfId="0" applyNumberFormat="1" applyFont="1" applyBorder="1" applyAlignment="1">
      <alignment horizontal="center" vertical="center"/>
    </xf>
    <xf numFmtId="49" fontId="17" fillId="0" borderId="23" xfId="0" applyNumberFormat="1" applyFont="1" applyFill="1" applyBorder="1" applyAlignment="1">
      <alignment horizontal="center" vertical="center"/>
    </xf>
    <xf numFmtId="49" fontId="17" fillId="0" borderId="23" xfId="0" applyNumberFormat="1" applyFont="1" applyFill="1" applyBorder="1" applyAlignment="1">
      <alignment horizontal="center" vertical="center" wrapText="1"/>
    </xf>
    <xf numFmtId="213" fontId="17" fillId="0" borderId="16" xfId="0" applyNumberFormat="1" applyFont="1" applyFill="1" applyBorder="1" applyAlignment="1">
      <alignment horizontal="center" vertical="center"/>
    </xf>
    <xf numFmtId="0" fontId="17" fillId="0" borderId="16" xfId="0" applyFont="1" applyFill="1" applyBorder="1" applyAlignment="1">
      <alignment vertical="center" wrapText="1"/>
    </xf>
    <xf numFmtId="0" fontId="17" fillId="0" borderId="23" xfId="0" applyFont="1" applyFill="1" applyBorder="1" applyAlignment="1">
      <alignment horizontal="center" vertical="center" wrapText="1"/>
    </xf>
    <xf numFmtId="49" fontId="15" fillId="2" borderId="5" xfId="0" applyNumberFormat="1" applyFont="1" applyFill="1" applyBorder="1" applyAlignment="1">
      <alignment horizontal="center" vertical="center" wrapText="1"/>
    </xf>
    <xf numFmtId="213" fontId="15" fillId="2" borderId="5" xfId="0" applyNumberFormat="1" applyFont="1" applyFill="1" applyBorder="1" applyAlignment="1">
      <alignment horizontal="center" vertical="center"/>
    </xf>
    <xf numFmtId="0" fontId="15" fillId="2" borderId="5" xfId="0" applyFont="1" applyFill="1" applyBorder="1" applyAlignment="1">
      <alignment vertical="center" wrapText="1"/>
    </xf>
    <xf numFmtId="3" fontId="15" fillId="2" borderId="5" xfId="0" applyNumberFormat="1" applyFont="1" applyFill="1" applyBorder="1" applyAlignment="1">
      <alignment horizontal="center" vertical="center"/>
    </xf>
    <xf numFmtId="3" fontId="17" fillId="0" borderId="5" xfId="0" applyNumberFormat="1" applyFont="1" applyFill="1" applyBorder="1" applyAlignment="1">
      <alignment vertical="center"/>
    </xf>
    <xf numFmtId="3" fontId="17" fillId="0" borderId="5" xfId="0" applyNumberFormat="1" applyFont="1" applyBorder="1" applyAlignment="1">
      <alignment horizontal="center" vertical="center" wrapText="1"/>
    </xf>
    <xf numFmtId="213" fontId="17" fillId="0" borderId="5" xfId="0" applyNumberFormat="1" applyFont="1" applyBorder="1" applyAlignment="1">
      <alignment horizontal="center" vertical="center"/>
    </xf>
    <xf numFmtId="0" fontId="17" fillId="0" borderId="5" xfId="0" applyFont="1" applyBorder="1" applyAlignment="1">
      <alignment horizontal="left" vertical="center" wrapText="1"/>
    </xf>
    <xf numFmtId="3" fontId="17" fillId="3" borderId="5" xfId="0" applyNumberFormat="1" applyFont="1" applyFill="1" applyBorder="1" applyAlignment="1">
      <alignment horizontal="center" vertical="center"/>
    </xf>
    <xf numFmtId="49" fontId="17" fillId="0" borderId="5" xfId="0" applyNumberFormat="1" applyFont="1" applyFill="1" applyBorder="1" applyAlignment="1">
      <alignment horizontal="center" vertical="center"/>
    </xf>
    <xf numFmtId="49" fontId="17" fillId="0" borderId="5" xfId="0" applyNumberFormat="1" applyFont="1" applyFill="1" applyBorder="1" applyAlignment="1">
      <alignment horizontal="center" vertical="center" wrapText="1"/>
    </xf>
    <xf numFmtId="213" fontId="17" fillId="0" borderId="5" xfId="0" applyNumberFormat="1" applyFont="1" applyFill="1" applyBorder="1" applyAlignment="1">
      <alignment horizontal="center" vertical="center"/>
    </xf>
    <xf numFmtId="0" fontId="17" fillId="0" borderId="5" xfId="0" applyFont="1" applyFill="1" applyBorder="1" applyAlignment="1">
      <alignment vertical="center" wrapText="1"/>
    </xf>
    <xf numFmtId="3" fontId="17" fillId="0" borderId="5" xfId="0" applyNumberFormat="1" applyFont="1" applyFill="1" applyBorder="1" applyAlignment="1">
      <alignment horizontal="center" vertical="center"/>
    </xf>
    <xf numFmtId="0" fontId="17" fillId="3" borderId="5" xfId="0" applyFont="1" applyFill="1" applyBorder="1" applyAlignment="1">
      <alignment horizontal="center" vertical="center"/>
    </xf>
    <xf numFmtId="0" fontId="17" fillId="0" borderId="5" xfId="0" applyFont="1" applyFill="1" applyBorder="1" applyAlignment="1">
      <alignment horizontal="center" vertical="center" wrapText="1"/>
    </xf>
    <xf numFmtId="0" fontId="17" fillId="2" borderId="5" xfId="0" applyFont="1" applyFill="1" applyBorder="1" applyAlignment="1">
      <alignment horizontal="center" vertical="center"/>
    </xf>
    <xf numFmtId="1" fontId="17" fillId="0" borderId="5" xfId="0" applyNumberFormat="1" applyFont="1" applyBorder="1" applyAlignment="1">
      <alignment horizontal="center" vertical="center" wrapText="1"/>
    </xf>
    <xf numFmtId="4" fontId="17" fillId="0" borderId="5" xfId="0" applyNumberFormat="1" applyFont="1" applyBorder="1" applyAlignment="1">
      <alignment horizontal="center" vertical="center" wrapText="1"/>
    </xf>
    <xf numFmtId="0" fontId="17" fillId="3" borderId="16" xfId="0" applyFont="1" applyFill="1" applyBorder="1" applyAlignment="1">
      <alignment horizontal="center" vertical="center"/>
    </xf>
    <xf numFmtId="49" fontId="17" fillId="0" borderId="16" xfId="0" applyNumberFormat="1" applyFont="1" applyBorder="1" applyAlignment="1">
      <alignment horizontal="center" vertical="center"/>
    </xf>
    <xf numFmtId="213" fontId="17" fillId="0" borderId="16" xfId="0" applyNumberFormat="1" applyFont="1" applyBorder="1" applyAlignment="1">
      <alignment horizontal="center" vertical="center"/>
    </xf>
    <xf numFmtId="0" fontId="17" fillId="3" borderId="16" xfId="0" applyFont="1" applyFill="1" applyBorder="1" applyAlignment="1">
      <alignment vertical="center" wrapText="1"/>
    </xf>
    <xf numFmtId="3" fontId="17" fillId="3" borderId="16" xfId="0" applyNumberFormat="1" applyFont="1" applyFill="1" applyBorder="1" applyAlignment="1">
      <alignment horizontal="center" vertical="center"/>
    </xf>
    <xf numFmtId="213" fontId="15" fillId="2" borderId="5" xfId="0" applyNumberFormat="1" applyFont="1" applyFill="1" applyBorder="1" applyAlignment="1">
      <alignment horizontal="right" vertical="center"/>
    </xf>
    <xf numFmtId="3" fontId="54" fillId="5" borderId="5" xfId="0" applyNumberFormat="1" applyFont="1" applyFill="1" applyBorder="1" applyAlignment="1">
      <alignment horizontal="center" vertical="center"/>
    </xf>
    <xf numFmtId="49" fontId="55" fillId="5" borderId="5" xfId="0" applyNumberFormat="1" applyFont="1" applyFill="1" applyBorder="1" applyAlignment="1">
      <alignment horizontal="center" vertical="center"/>
    </xf>
    <xf numFmtId="213" fontId="54" fillId="5" borderId="5" xfId="0" applyNumberFormat="1" applyFont="1" applyFill="1" applyBorder="1" applyAlignment="1">
      <alignment horizontal="right" vertical="center"/>
    </xf>
    <xf numFmtId="3" fontId="54" fillId="0" borderId="5" xfId="0" applyNumberFormat="1" applyFont="1" applyFill="1" applyBorder="1" applyAlignment="1">
      <alignment horizontal="center" vertical="center"/>
    </xf>
    <xf numFmtId="213" fontId="17" fillId="0" borderId="16" xfId="0" applyNumberFormat="1" applyFont="1" applyFill="1" applyBorder="1" applyAlignment="1">
      <alignment horizontal="center" vertical="center"/>
    </xf>
    <xf numFmtId="0" fontId="17" fillId="0" borderId="5" xfId="0" applyFont="1" applyFill="1" applyBorder="1" applyAlignment="1">
      <alignment horizontal="left" vertical="center" wrapText="1"/>
    </xf>
    <xf numFmtId="3" fontId="17" fillId="0" borderId="16" xfId="0" applyNumberFormat="1" applyFont="1" applyFill="1" applyBorder="1" applyAlignment="1">
      <alignment horizontal="center" vertical="center"/>
    </xf>
    <xf numFmtId="3" fontId="54" fillId="2" borderId="5" xfId="0" applyNumberFormat="1" applyFont="1" applyFill="1" applyBorder="1" applyAlignment="1">
      <alignment horizontal="center" vertical="center"/>
    </xf>
    <xf numFmtId="49" fontId="17" fillId="0" borderId="20" xfId="0" applyNumberFormat="1" applyFont="1" applyBorder="1" applyAlignment="1">
      <alignment horizontal="center" vertical="center" wrapText="1"/>
    </xf>
    <xf numFmtId="4" fontId="17" fillId="3" borderId="16" xfId="0" applyNumberFormat="1" applyFont="1" applyFill="1" applyBorder="1" applyAlignment="1">
      <alignment horizontal="center" vertical="center"/>
    </xf>
    <xf numFmtId="0" fontId="17" fillId="3" borderId="16" xfId="0" applyFont="1" applyFill="1" applyBorder="1" applyAlignment="1">
      <alignment horizontal="left" vertical="center" wrapText="1"/>
    </xf>
    <xf numFmtId="3" fontId="17" fillId="2" borderId="5" xfId="0" applyNumberFormat="1" applyFont="1" applyFill="1" applyBorder="1" applyAlignment="1">
      <alignment horizontal="center" vertical="center"/>
    </xf>
    <xf numFmtId="49" fontId="17" fillId="0" borderId="5" xfId="0" applyNumberFormat="1" applyFont="1" applyBorder="1" applyAlignment="1">
      <alignment horizontal="center" vertical="top"/>
    </xf>
    <xf numFmtId="49" fontId="17" fillId="0" borderId="5" xfId="0" applyNumberFormat="1" applyFont="1" applyFill="1" applyBorder="1" applyAlignment="1">
      <alignment horizontal="center" vertical="top"/>
    </xf>
    <xf numFmtId="213" fontId="17" fillId="0" borderId="5" xfId="0" applyNumberFormat="1" applyFont="1" applyBorder="1" applyAlignment="1">
      <alignment horizontal="center" vertical="top"/>
    </xf>
    <xf numFmtId="0" fontId="17" fillId="0" borderId="5" xfId="0" applyFont="1" applyBorder="1" applyAlignment="1">
      <alignment horizontal="center" vertical="top" wrapText="1"/>
    </xf>
    <xf numFmtId="3" fontId="17" fillId="3" borderId="5" xfId="0" applyNumberFormat="1" applyFont="1" applyFill="1" applyBorder="1" applyAlignment="1">
      <alignment horizontal="center" vertical="top"/>
    </xf>
    <xf numFmtId="213" fontId="17" fillId="0" borderId="5" xfId="0" applyNumberFormat="1" applyFont="1" applyFill="1" applyBorder="1" applyAlignment="1">
      <alignment horizontal="center" vertical="top"/>
    </xf>
    <xf numFmtId="3" fontId="17" fillId="0" borderId="5" xfId="0" applyNumberFormat="1" applyFont="1" applyFill="1" applyBorder="1" applyAlignment="1">
      <alignment horizontal="center" vertical="top"/>
    </xf>
    <xf numFmtId="4" fontId="17" fillId="3" borderId="5" xfId="0" applyNumberFormat="1" applyFont="1" applyFill="1" applyBorder="1" applyAlignment="1">
      <alignment horizontal="center" vertical="top"/>
    </xf>
    <xf numFmtId="4" fontId="17" fillId="3" borderId="5" xfId="0" applyNumberFormat="1" applyFont="1" applyFill="1" applyBorder="1" applyAlignment="1">
      <alignment horizontal="center" vertical="center"/>
    </xf>
    <xf numFmtId="213" fontId="15" fillId="2" borderId="5" xfId="0" applyNumberFormat="1" applyFont="1" applyFill="1" applyBorder="1" applyAlignment="1">
      <alignment vertical="center"/>
    </xf>
    <xf numFmtId="0" fontId="55" fillId="5" borderId="5" xfId="0" applyFont="1" applyFill="1" applyBorder="1" applyAlignment="1">
      <alignment horizontal="center" vertical="center"/>
    </xf>
    <xf numFmtId="213" fontId="54" fillId="5" borderId="5" xfId="0" applyNumberFormat="1" applyFont="1" applyFill="1" applyBorder="1" applyAlignment="1">
      <alignment horizontal="center" vertical="center"/>
    </xf>
    <xf numFmtId="0" fontId="54" fillId="5" borderId="5" xfId="0" applyFont="1" applyFill="1" applyBorder="1" applyAlignment="1">
      <alignment horizontal="center" vertical="center"/>
    </xf>
    <xf numFmtId="49" fontId="17" fillId="0" borderId="20" xfId="0" applyNumberFormat="1" applyFont="1" applyFill="1" applyBorder="1" applyAlignment="1">
      <alignment horizontal="center" vertical="center"/>
    </xf>
    <xf numFmtId="4" fontId="17" fillId="0" borderId="16" xfId="0" applyNumberFormat="1" applyFont="1" applyFill="1" applyBorder="1" applyAlignment="1">
      <alignment horizontal="center" vertical="center"/>
    </xf>
    <xf numFmtId="4" fontId="15" fillId="2" borderId="16" xfId="0" applyNumberFormat="1" applyFont="1" applyFill="1" applyBorder="1" applyAlignment="1">
      <alignment horizontal="center" vertical="center"/>
    </xf>
    <xf numFmtId="3" fontId="15" fillId="2" borderId="16" xfId="0" applyNumberFormat="1" applyFont="1" applyFill="1" applyBorder="1" applyAlignment="1">
      <alignment horizontal="center" vertical="center"/>
    </xf>
    <xf numFmtId="4" fontId="17" fillId="0" borderId="16" xfId="0" applyNumberFormat="1" applyFont="1" applyFill="1" applyBorder="1" applyAlignment="1">
      <alignment horizontal="center" vertical="center"/>
    </xf>
    <xf numFmtId="3" fontId="17" fillId="0" borderId="23" xfId="0" applyNumberFormat="1" applyFont="1" applyFill="1" applyBorder="1" applyAlignment="1">
      <alignment horizontal="center" vertical="center"/>
    </xf>
    <xf numFmtId="3" fontId="17" fillId="0" borderId="5" xfId="0" applyNumberFormat="1" applyFont="1" applyFill="1" applyBorder="1" applyAlignment="1">
      <alignment vertical="center"/>
    </xf>
    <xf numFmtId="4" fontId="17" fillId="0" borderId="5" xfId="0" applyNumberFormat="1" applyFont="1" applyFill="1" applyBorder="1" applyAlignment="1">
      <alignment horizontal="center" vertical="center"/>
    </xf>
    <xf numFmtId="0" fontId="0" fillId="2" borderId="5" xfId="0" applyFill="1" applyBorder="1" applyAlignment="1">
      <alignment/>
    </xf>
    <xf numFmtId="0" fontId="0" fillId="0" borderId="5" xfId="0" applyFill="1" applyBorder="1" applyAlignment="1">
      <alignment/>
    </xf>
    <xf numFmtId="49" fontId="17" fillId="0" borderId="5" xfId="0" applyNumberFormat="1" applyFont="1" applyBorder="1" applyAlignment="1">
      <alignment horizontal="center" vertical="center"/>
    </xf>
    <xf numFmtId="0" fontId="9" fillId="0" borderId="0" xfId="0" applyFont="1" applyAlignment="1">
      <alignment horizontal="left" vertical="center"/>
    </xf>
    <xf numFmtId="3" fontId="15" fillId="0" borderId="5" xfId="0" applyNumberFormat="1" applyFont="1" applyBorder="1" applyAlignment="1">
      <alignment horizontal="center" vertical="center"/>
    </xf>
    <xf numFmtId="3" fontId="15" fillId="0" borderId="5" xfId="0" applyNumberFormat="1" applyFont="1" applyFill="1" applyBorder="1" applyAlignment="1">
      <alignment horizontal="center" vertical="center"/>
    </xf>
    <xf numFmtId="3" fontId="17" fillId="0" borderId="0" xfId="0" applyNumberFormat="1" applyFont="1" applyFill="1" applyBorder="1" applyAlignment="1">
      <alignment vertical="center"/>
    </xf>
    <xf numFmtId="49" fontId="15" fillId="0" borderId="0" xfId="0" applyNumberFormat="1" applyFont="1" applyFill="1" applyBorder="1" applyAlignment="1">
      <alignment horizontal="center" vertical="center"/>
    </xf>
    <xf numFmtId="4" fontId="15" fillId="0" borderId="0" xfId="0" applyNumberFormat="1" applyFont="1" applyFill="1" applyBorder="1" applyAlignment="1">
      <alignment horizontal="center" vertical="center"/>
    </xf>
    <xf numFmtId="0" fontId="15" fillId="0" borderId="0" xfId="0" applyFont="1" applyFill="1" applyBorder="1" applyAlignment="1">
      <alignment vertical="center" wrapText="1"/>
    </xf>
    <xf numFmtId="0" fontId="17" fillId="0" borderId="0" xfId="0" applyFont="1" applyFill="1" applyBorder="1" applyAlignment="1">
      <alignment vertical="center" wrapText="1"/>
    </xf>
    <xf numFmtId="3" fontId="15" fillId="0" borderId="0" xfId="0" applyNumberFormat="1" applyFont="1" applyFill="1" applyBorder="1" applyAlignment="1">
      <alignment horizontal="center" vertical="center"/>
    </xf>
    <xf numFmtId="0" fontId="32" fillId="0" borderId="0" xfId="0" applyFont="1" applyAlignment="1">
      <alignment horizontal="left" vertical="center"/>
    </xf>
    <xf numFmtId="0" fontId="56" fillId="0" borderId="0" xfId="0" applyFont="1" applyAlignment="1">
      <alignment/>
    </xf>
    <xf numFmtId="0" fontId="0" fillId="8" borderId="0" xfId="0" applyFill="1" applyAlignment="1">
      <alignment/>
    </xf>
    <xf numFmtId="49" fontId="32" fillId="8" borderId="0" xfId="0" applyNumberFormat="1" applyFont="1" applyFill="1" applyAlignment="1">
      <alignment horizontal="center" vertical="center"/>
    </xf>
    <xf numFmtId="166" fontId="15" fillId="0" borderId="4" xfId="21" applyNumberFormat="1" applyFont="1" applyFill="1" applyBorder="1" applyAlignment="1">
      <alignment wrapText="1"/>
      <protection/>
    </xf>
    <xf numFmtId="166" fontId="17" fillId="0" borderId="4" xfId="21" applyNumberFormat="1" applyFont="1" applyFill="1" applyBorder="1" applyAlignment="1">
      <alignment wrapText="1"/>
      <protection/>
    </xf>
    <xf numFmtId="166" fontId="17" fillId="0" borderId="4" xfId="21" applyNumberFormat="1" applyFont="1" applyFill="1" applyBorder="1" applyAlignment="1">
      <alignment wrapText="1"/>
      <protection/>
    </xf>
    <xf numFmtId="166" fontId="17" fillId="0" borderId="4" xfId="21" applyNumberFormat="1" applyFont="1" applyFill="1" applyBorder="1" applyAlignment="1">
      <alignment horizontal="center" wrapText="1"/>
      <protection/>
    </xf>
    <xf numFmtId="0" fontId="17" fillId="0" borderId="4" xfId="21" applyFont="1" applyFill="1" applyBorder="1" applyAlignment="1">
      <alignment wrapText="1"/>
      <protection/>
    </xf>
    <xf numFmtId="0" fontId="17" fillId="0" borderId="4" xfId="21" applyFont="1" applyFill="1" applyBorder="1" applyAlignment="1">
      <alignment wrapText="1"/>
      <protection/>
    </xf>
    <xf numFmtId="166" fontId="17" fillId="0" borderId="0" xfId="21" applyNumberFormat="1" applyFont="1" applyFill="1" applyAlignment="1">
      <alignment horizontal="center"/>
      <protection/>
    </xf>
    <xf numFmtId="0" fontId="8" fillId="0" borderId="0" xfId="0" applyFont="1" applyAlignment="1">
      <alignment vertical="center" wrapText="1"/>
    </xf>
    <xf numFmtId="0" fontId="57" fillId="0" borderId="4" xfId="0" applyFont="1" applyFill="1" applyBorder="1" applyAlignment="1" applyProtection="1">
      <alignment wrapText="1"/>
      <protection hidden="1"/>
    </xf>
    <xf numFmtId="165" fontId="37" fillId="0" borderId="4" xfId="21" applyNumberFormat="1" applyFont="1" applyFill="1" applyBorder="1" applyAlignment="1" applyProtection="1">
      <alignment horizontal="right"/>
      <protection locked="0"/>
    </xf>
    <xf numFmtId="165" fontId="37" fillId="0" borderId="4" xfId="21" applyNumberFormat="1" applyFont="1" applyFill="1" applyBorder="1" applyAlignment="1">
      <alignment horizontal="right"/>
      <protection/>
    </xf>
    <xf numFmtId="165" fontId="37" fillId="0" borderId="4" xfId="21" applyNumberFormat="1" applyFont="1" applyFill="1" applyBorder="1" applyAlignment="1" applyProtection="1">
      <alignment horizontal="right"/>
      <protection/>
    </xf>
    <xf numFmtId="165" fontId="36" fillId="0" borderId="4" xfId="21" applyNumberFormat="1" applyFont="1" applyFill="1" applyBorder="1" applyAlignment="1">
      <alignment horizontal="right" vertical="center"/>
      <protection/>
    </xf>
    <xf numFmtId="165" fontId="17" fillId="0" borderId="4" xfId="21" applyNumberFormat="1" applyFont="1" applyFill="1" applyBorder="1" applyAlignment="1">
      <alignment horizontal="right"/>
      <protection/>
    </xf>
    <xf numFmtId="165" fontId="17" fillId="0" borderId="4" xfId="21" applyNumberFormat="1" applyFont="1" applyFill="1" applyBorder="1" applyAlignment="1">
      <alignment horizontal="center"/>
      <protection/>
    </xf>
    <xf numFmtId="165" fontId="17" fillId="0" borderId="0" xfId="21" applyNumberFormat="1" applyFont="1" applyFill="1" applyAlignment="1">
      <alignment horizontal="center"/>
      <protection/>
    </xf>
    <xf numFmtId="165" fontId="36" fillId="0" borderId="13" xfId="21" applyNumberFormat="1" applyFont="1" applyFill="1" applyBorder="1" applyAlignment="1">
      <alignment horizontal="right"/>
      <protection/>
    </xf>
    <xf numFmtId="49" fontId="17" fillId="0" borderId="4" xfId="21" applyNumberFormat="1" applyFont="1" applyFill="1" applyBorder="1" applyAlignment="1" applyProtection="1">
      <alignment horizontal="center" vertical="center"/>
      <protection hidden="1"/>
    </xf>
    <xf numFmtId="165" fontId="37" fillId="0" borderId="4" xfId="21" applyNumberFormat="1" applyFont="1" applyFill="1" applyBorder="1" applyAlignment="1">
      <alignment horizontal="right"/>
      <protection/>
    </xf>
    <xf numFmtId="165" fontId="36" fillId="0" borderId="4" xfId="21" applyNumberFormat="1" applyFont="1" applyFill="1" applyBorder="1" applyAlignment="1" applyProtection="1">
      <alignment horizontal="right"/>
      <protection locked="0"/>
    </xf>
    <xf numFmtId="165" fontId="36" fillId="0" borderId="4" xfId="21" applyNumberFormat="1" applyFont="1" applyFill="1" applyBorder="1" applyAlignment="1" applyProtection="1">
      <alignment horizontal="right"/>
      <protection/>
    </xf>
    <xf numFmtId="165" fontId="17" fillId="0" borderId="4" xfId="21" applyNumberFormat="1" applyFont="1" applyFill="1" applyBorder="1" applyAlignment="1" applyProtection="1">
      <alignment horizontal="right"/>
      <protection locked="0"/>
    </xf>
    <xf numFmtId="165" fontId="37" fillId="0" borderId="4" xfId="21" applyNumberFormat="1" applyFont="1" applyFill="1" applyBorder="1" applyAlignment="1" applyProtection="1">
      <alignment horizontal="right"/>
      <protection locked="0"/>
    </xf>
    <xf numFmtId="165" fontId="17" fillId="0" borderId="15" xfId="21" applyNumberFormat="1" applyFont="1" applyFill="1" applyBorder="1" applyAlignment="1" applyProtection="1">
      <alignment horizontal="right"/>
      <protection locked="0"/>
    </xf>
    <xf numFmtId="165" fontId="36" fillId="0" borderId="4" xfId="21" applyNumberFormat="1" applyFont="1" applyFill="1" applyBorder="1" applyAlignment="1">
      <alignment horizontal="right"/>
      <protection/>
    </xf>
    <xf numFmtId="165" fontId="37" fillId="0" borderId="4" xfId="21" applyNumberFormat="1" applyFont="1" applyFill="1" applyBorder="1" applyAlignment="1">
      <alignment/>
      <protection/>
    </xf>
    <xf numFmtId="4" fontId="17" fillId="0" borderId="0" xfId="21" applyNumberFormat="1" applyFont="1" applyFill="1">
      <alignment/>
      <protection/>
    </xf>
    <xf numFmtId="165" fontId="15" fillId="0" borderId="4" xfId="21" applyNumberFormat="1" applyFont="1" applyFill="1" applyBorder="1" applyAlignment="1">
      <alignment horizontal="right"/>
      <protection/>
    </xf>
    <xf numFmtId="165" fontId="58" fillId="0" borderId="4" xfId="21" applyNumberFormat="1" applyFont="1" applyFill="1" applyBorder="1" applyAlignment="1" applyProtection="1">
      <alignment horizontal="right"/>
      <protection hidden="1"/>
    </xf>
    <xf numFmtId="165" fontId="17" fillId="0" borderId="4" xfId="21" applyNumberFormat="1" applyFont="1" applyFill="1" applyBorder="1">
      <alignment/>
      <protection/>
    </xf>
    <xf numFmtId="165" fontId="37" fillId="0" borderId="4" xfId="21" applyNumberFormat="1" applyFont="1" applyFill="1" applyBorder="1">
      <alignment/>
      <protection/>
    </xf>
    <xf numFmtId="166" fontId="17" fillId="0" borderId="0" xfId="21" applyNumberFormat="1" applyFont="1" applyFill="1">
      <alignment/>
      <protection/>
    </xf>
    <xf numFmtId="0" fontId="19" fillId="3" borderId="0" xfId="18" applyFont="1" applyFill="1" applyBorder="1" applyAlignment="1">
      <alignment horizontal="center" vertical="top"/>
      <protection/>
    </xf>
    <xf numFmtId="0" fontId="19" fillId="3" borderId="0" xfId="18" applyFont="1" applyFill="1" applyBorder="1" applyAlignment="1">
      <alignment vertical="top" wrapText="1"/>
      <protection/>
    </xf>
    <xf numFmtId="0" fontId="19" fillId="3" borderId="0" xfId="18" applyFont="1" applyFill="1" applyBorder="1" applyAlignment="1">
      <alignment horizontal="center" vertical="top" wrapText="1"/>
      <protection/>
    </xf>
    <xf numFmtId="3" fontId="19" fillId="0" borderId="0" xfId="18" applyNumberFormat="1" applyFont="1" applyFill="1" applyBorder="1" applyAlignment="1">
      <alignment horizontal="right" vertical="top"/>
      <protection/>
    </xf>
    <xf numFmtId="49" fontId="19" fillId="0" borderId="0" xfId="18" applyNumberFormat="1" applyFont="1" applyFill="1" applyBorder="1" applyAlignment="1">
      <alignment horizontal="center" vertical="top" wrapText="1"/>
      <protection/>
    </xf>
    <xf numFmtId="3" fontId="28" fillId="3" borderId="0" xfId="18" applyNumberFormat="1" applyFont="1" applyFill="1" applyBorder="1" applyAlignment="1">
      <alignment horizontal="right" vertical="top"/>
      <protection/>
    </xf>
    <xf numFmtId="0" fontId="48" fillId="0" borderId="0" xfId="20" applyFill="1" applyBorder="1">
      <alignment/>
      <protection/>
    </xf>
    <xf numFmtId="0" fontId="19" fillId="0" borderId="0" xfId="18" applyFont="1" applyFill="1" applyBorder="1" applyAlignment="1">
      <alignment horizontal="center" vertical="top"/>
      <protection/>
    </xf>
    <xf numFmtId="3" fontId="12" fillId="0" borderId="0" xfId="18" applyNumberFormat="1" applyFont="1" applyFill="1" applyBorder="1" applyAlignment="1">
      <alignment horizontal="right" vertical="top"/>
      <protection/>
    </xf>
    <xf numFmtId="165" fontId="17" fillId="0" borderId="4" xfId="21" applyNumberFormat="1" applyFont="1" applyFill="1" applyBorder="1" applyAlignment="1">
      <alignment wrapText="1"/>
      <protection/>
    </xf>
    <xf numFmtId="166" fontId="15" fillId="4" borderId="4" xfId="21" applyNumberFormat="1" applyFont="1" applyFill="1" applyBorder="1" applyAlignment="1">
      <alignment horizontal="right"/>
      <protection/>
    </xf>
    <xf numFmtId="166" fontId="15" fillId="5" borderId="4" xfId="21" applyNumberFormat="1" applyFont="1" applyFill="1" applyBorder="1" applyAlignment="1">
      <alignment horizontal="right"/>
      <protection/>
    </xf>
    <xf numFmtId="166" fontId="17" fillId="0" borderId="4" xfId="21" applyNumberFormat="1" applyFont="1" applyFill="1" applyBorder="1" applyAlignment="1">
      <alignment horizontal="right"/>
      <protection/>
    </xf>
    <xf numFmtId="166" fontId="17" fillId="4" borderId="4" xfId="21" applyNumberFormat="1" applyFont="1" applyFill="1" applyBorder="1" applyAlignment="1">
      <alignment horizontal="right"/>
      <protection/>
    </xf>
    <xf numFmtId="0" fontId="11" fillId="0" borderId="0" xfId="21" applyFont="1" applyFill="1" applyBorder="1" applyAlignment="1">
      <alignment horizontal="right" vertical="center"/>
      <protection/>
    </xf>
    <xf numFmtId="166" fontId="15" fillId="4" borderId="13" xfId="21" applyNumberFormat="1" applyFont="1" applyFill="1" applyBorder="1" applyAlignment="1">
      <alignment horizontal="right"/>
      <protection/>
    </xf>
    <xf numFmtId="0" fontId="11" fillId="0" borderId="11" xfId="0" applyFont="1" applyBorder="1" applyAlignment="1">
      <alignment horizontal="center" vertical="center" wrapText="1"/>
    </xf>
    <xf numFmtId="0" fontId="11" fillId="0" borderId="1" xfId="0" applyFont="1" applyBorder="1" applyAlignment="1">
      <alignment horizontal="center" vertical="center" wrapText="1"/>
    </xf>
    <xf numFmtId="165" fontId="15" fillId="5" borderId="4" xfId="21" applyNumberFormat="1" applyFont="1" applyFill="1" applyBorder="1" applyAlignment="1" applyProtection="1">
      <alignment horizontal="right"/>
      <protection hidden="1"/>
    </xf>
    <xf numFmtId="166" fontId="15" fillId="5" borderId="4" xfId="21" applyNumberFormat="1" applyFont="1" applyFill="1" applyBorder="1" applyAlignment="1">
      <alignment horizontal="right"/>
      <protection/>
    </xf>
    <xf numFmtId="165" fontId="37" fillId="0" borderId="13" xfId="21" applyNumberFormat="1" applyFont="1" applyFill="1" applyBorder="1" applyAlignment="1">
      <alignment horizontal="right"/>
      <protection/>
    </xf>
    <xf numFmtId="166" fontId="15" fillId="0" borderId="4" xfId="21" applyNumberFormat="1" applyFont="1" applyFill="1" applyBorder="1" applyAlignment="1">
      <alignment wrapText="1"/>
      <protection/>
    </xf>
    <xf numFmtId="165" fontId="17" fillId="0" borderId="13" xfId="21" applyNumberFormat="1" applyFont="1" applyFill="1" applyBorder="1" applyAlignment="1">
      <alignment horizontal="right"/>
      <protection/>
    </xf>
    <xf numFmtId="165" fontId="33" fillId="0" borderId="4" xfId="21" applyNumberFormat="1" applyFont="1" applyFill="1" applyBorder="1" applyAlignment="1" applyProtection="1">
      <alignment horizontal="right"/>
      <protection locked="0"/>
    </xf>
    <xf numFmtId="166" fontId="17" fillId="0" borderId="4" xfId="21" applyNumberFormat="1" applyFont="1" applyFill="1" applyBorder="1" applyAlignment="1">
      <alignment horizontal="center" wrapText="1"/>
      <protection/>
    </xf>
    <xf numFmtId="166" fontId="15" fillId="0" borderId="4" xfId="21" applyNumberFormat="1" applyFont="1" applyFill="1" applyBorder="1" applyAlignment="1">
      <alignment horizontal="right" wrapText="1"/>
      <protection/>
    </xf>
    <xf numFmtId="165" fontId="37" fillId="0" borderId="4" xfId="21" applyNumberFormat="1" applyFont="1" applyFill="1" applyBorder="1" applyAlignment="1">
      <alignment horizontal="right" vertical="center"/>
      <protection/>
    </xf>
    <xf numFmtId="165" fontId="33" fillId="0" borderId="4" xfId="21" applyNumberFormat="1" applyFont="1" applyFill="1" applyBorder="1" applyAlignment="1">
      <alignment horizontal="right"/>
      <protection/>
    </xf>
    <xf numFmtId="165" fontId="17" fillId="0" borderId="4" xfId="21" applyNumberFormat="1" applyFont="1" applyFill="1" applyBorder="1" applyAlignment="1" applyProtection="1">
      <alignment horizontal="right"/>
      <protection/>
    </xf>
    <xf numFmtId="165" fontId="37" fillId="0" borderId="4" xfId="21" applyNumberFormat="1" applyFont="1" applyFill="1" applyBorder="1" applyAlignment="1" applyProtection="1">
      <alignment horizontal="right"/>
      <protection/>
    </xf>
    <xf numFmtId="165" fontId="17" fillId="0" borderId="4" xfId="21" applyNumberFormat="1" applyFont="1" applyFill="1" applyBorder="1" applyAlignment="1">
      <alignment horizontal="right" vertical="center"/>
      <protection/>
    </xf>
    <xf numFmtId="165" fontId="15" fillId="0" borderId="4" xfId="21" applyNumberFormat="1" applyFont="1" applyFill="1" applyBorder="1" applyAlignment="1">
      <alignment wrapText="1"/>
      <protection/>
    </xf>
    <xf numFmtId="166" fontId="17" fillId="0" borderId="4" xfId="21" applyNumberFormat="1" applyFont="1" applyFill="1" applyBorder="1" applyAlignment="1">
      <alignment horizontal="right" wrapText="1"/>
      <protection/>
    </xf>
    <xf numFmtId="165" fontId="37" fillId="0" borderId="15" xfId="21" applyNumberFormat="1" applyFont="1" applyFill="1" applyBorder="1" applyAlignment="1" applyProtection="1">
      <alignment horizontal="right"/>
      <protection locked="0"/>
    </xf>
    <xf numFmtId="166" fontId="19" fillId="0" borderId="4" xfId="21" applyNumberFormat="1" applyFont="1" applyFill="1" applyBorder="1" applyAlignment="1">
      <alignment wrapText="1"/>
      <protection/>
    </xf>
    <xf numFmtId="165" fontId="36" fillId="0" borderId="4" xfId="21" applyNumberFormat="1" applyFont="1" applyFill="1" applyBorder="1">
      <alignment/>
      <protection/>
    </xf>
    <xf numFmtId="166" fontId="3" fillId="0" borderId="4" xfId="0" applyNumberFormat="1" applyFont="1" applyFill="1" applyBorder="1" applyAlignment="1">
      <alignment vertical="top"/>
    </xf>
    <xf numFmtId="0" fontId="3" fillId="0" borderId="0" xfId="0" applyFont="1" applyFill="1" applyAlignment="1">
      <alignment vertical="center"/>
    </xf>
    <xf numFmtId="212" fontId="23" fillId="0" borderId="4" xfId="0" applyNumberFormat="1" applyFont="1" applyBorder="1" applyAlignment="1" applyProtection="1">
      <alignment horizontal="right" vertical="center" wrapText="1"/>
      <protection hidden="1"/>
    </xf>
    <xf numFmtId="212" fontId="3" fillId="0" borderId="4" xfId="0" applyNumberFormat="1" applyFont="1" applyBorder="1" applyAlignment="1" applyProtection="1">
      <alignment horizontal="right" vertical="center" wrapText="1"/>
      <protection hidden="1"/>
    </xf>
    <xf numFmtId="212" fontId="52" fillId="0" borderId="4" xfId="0" applyNumberFormat="1" applyFont="1" applyBorder="1" applyAlignment="1" applyProtection="1">
      <alignment horizontal="right" vertical="center" wrapText="1"/>
      <protection locked="0"/>
    </xf>
    <xf numFmtId="166" fontId="5" fillId="0" borderId="4" xfId="0" applyNumberFormat="1" applyFont="1" applyFill="1" applyBorder="1" applyAlignment="1">
      <alignment vertical="center" wrapText="1"/>
    </xf>
    <xf numFmtId="212" fontId="23" fillId="0" borderId="4" xfId="0" applyNumberFormat="1" applyFont="1" applyBorder="1" applyAlignment="1" applyProtection="1">
      <alignment horizontal="right" vertical="center" wrapText="1"/>
      <protection locked="0"/>
    </xf>
    <xf numFmtId="212" fontId="23" fillId="0" borderId="4" xfId="0" applyNumberFormat="1" applyFont="1" applyBorder="1" applyAlignment="1" applyProtection="1">
      <alignment horizontal="right" vertical="center" wrapText="1"/>
      <protection/>
    </xf>
    <xf numFmtId="212" fontId="3" fillId="0" borderId="4" xfId="0" applyNumberFormat="1" applyFont="1" applyBorder="1" applyAlignment="1" applyProtection="1">
      <alignment horizontal="right" vertical="center" wrapText="1"/>
      <protection locked="0"/>
    </xf>
    <xf numFmtId="212" fontId="3" fillId="0" borderId="4" xfId="0" applyNumberFormat="1" applyFont="1" applyBorder="1" applyAlignment="1" applyProtection="1">
      <alignment horizontal="right" vertical="center" wrapText="1"/>
      <protection/>
    </xf>
    <xf numFmtId="212" fontId="3" fillId="0" borderId="4" xfId="0" applyNumberFormat="1" applyFont="1" applyFill="1" applyBorder="1" applyAlignment="1" applyProtection="1">
      <alignment horizontal="right" vertical="center" wrapText="1"/>
      <protection locked="0"/>
    </xf>
    <xf numFmtId="166" fontId="3" fillId="0" borderId="4" xfId="0" applyNumberFormat="1" applyFont="1" applyFill="1" applyBorder="1" applyAlignment="1">
      <alignment vertical="center" wrapText="1"/>
    </xf>
    <xf numFmtId="166" fontId="3" fillId="9" borderId="4" xfId="0" applyNumberFormat="1" applyFont="1" applyFill="1" applyBorder="1" applyAlignment="1">
      <alignment vertical="top"/>
    </xf>
    <xf numFmtId="0" fontId="38" fillId="0" borderId="4" xfId="0" applyFont="1" applyFill="1" applyBorder="1" applyAlignment="1" applyProtection="1">
      <alignment horizontal="justify" vertical="top" wrapText="1"/>
      <protection hidden="1"/>
    </xf>
    <xf numFmtId="212" fontId="23" fillId="0" borderId="4" xfId="0" applyNumberFormat="1" applyFont="1" applyFill="1" applyBorder="1" applyAlignment="1" applyProtection="1">
      <alignment horizontal="right" vertical="top"/>
      <protection hidden="1"/>
    </xf>
    <xf numFmtId="0" fontId="6" fillId="0" borderId="4" xfId="0" applyFont="1" applyFill="1" applyBorder="1" applyAlignment="1" applyProtection="1">
      <alignment horizontal="justify" vertical="top" wrapText="1"/>
      <protection hidden="1"/>
    </xf>
    <xf numFmtId="0" fontId="29" fillId="0" borderId="4" xfId="0" applyFont="1" applyFill="1" applyBorder="1" applyAlignment="1" applyProtection="1">
      <alignment vertical="top" wrapText="1"/>
      <protection hidden="1"/>
    </xf>
    <xf numFmtId="0" fontId="38" fillId="0" borderId="4" xfId="0" applyFont="1" applyFill="1" applyBorder="1" applyAlignment="1" applyProtection="1">
      <alignment vertical="top" wrapText="1"/>
      <protection hidden="1"/>
    </xf>
    <xf numFmtId="0" fontId="6" fillId="0" borderId="4" xfId="0" applyFont="1" applyFill="1" applyBorder="1" applyAlignment="1" applyProtection="1">
      <alignment vertical="top" wrapText="1"/>
      <protection hidden="1"/>
    </xf>
    <xf numFmtId="165" fontId="17" fillId="5" borderId="4" xfId="21" applyNumberFormat="1" applyFont="1" applyFill="1" applyBorder="1" applyAlignment="1">
      <alignment horizontal="right"/>
      <protection/>
    </xf>
    <xf numFmtId="49" fontId="14" fillId="5" borderId="4" xfId="21" applyNumberFormat="1" applyFont="1" applyFill="1" applyBorder="1" applyAlignment="1" applyProtection="1">
      <alignment horizontal="center" vertical="center" wrapText="1"/>
      <protection hidden="1"/>
    </xf>
    <xf numFmtId="49" fontId="11" fillId="0" borderId="4" xfId="21" applyNumberFormat="1" applyFont="1" applyFill="1" applyBorder="1" applyAlignment="1" applyProtection="1">
      <alignment horizontal="left" vertical="center" wrapText="1"/>
      <protection hidden="1"/>
    </xf>
    <xf numFmtId="0" fontId="15" fillId="5" borderId="4" xfId="21" applyFont="1" applyFill="1" applyBorder="1" applyAlignment="1" applyProtection="1">
      <alignment vertical="center"/>
      <protection hidden="1"/>
    </xf>
    <xf numFmtId="0" fontId="17" fillId="0" borderId="4" xfId="21" applyFont="1" applyFill="1" applyBorder="1" applyAlignment="1" applyProtection="1">
      <alignment vertical="center"/>
      <protection hidden="1"/>
    </xf>
    <xf numFmtId="49" fontId="11" fillId="0" borderId="4" xfId="21" applyNumberFormat="1" applyFont="1" applyFill="1" applyBorder="1" applyAlignment="1" applyProtection="1">
      <alignment horizontal="center" vertical="center"/>
      <protection hidden="1"/>
    </xf>
    <xf numFmtId="0" fontId="17" fillId="0" borderId="0" xfId="21" applyFont="1" applyFill="1" applyAlignment="1" applyProtection="1">
      <alignment vertical="center"/>
      <protection hidden="1"/>
    </xf>
    <xf numFmtId="49" fontId="11" fillId="5" borderId="4" xfId="21" applyNumberFormat="1" applyFont="1" applyFill="1" applyBorder="1" applyAlignment="1" applyProtection="1">
      <alignment horizontal="center" vertical="center" wrapText="1"/>
      <protection hidden="1"/>
    </xf>
    <xf numFmtId="166" fontId="3" fillId="0" borderId="14" xfId="0" applyNumberFormat="1" applyFont="1" applyFill="1" applyBorder="1" applyAlignment="1">
      <alignment vertical="top"/>
    </xf>
    <xf numFmtId="166" fontId="5" fillId="0" borderId="14" xfId="0" applyNumberFormat="1" applyFont="1" applyFill="1" applyBorder="1" applyAlignment="1">
      <alignment vertical="top"/>
    </xf>
    <xf numFmtId="212" fontId="3" fillId="0" borderId="15" xfId="0" applyNumberFormat="1" applyFont="1" applyBorder="1" applyAlignment="1" applyProtection="1">
      <alignment horizontal="right" vertical="center"/>
      <protection locked="0"/>
    </xf>
    <xf numFmtId="212" fontId="3" fillId="0" borderId="13" xfId="0" applyNumberFormat="1" applyFont="1" applyBorder="1" applyAlignment="1" applyProtection="1">
      <alignment horizontal="right" vertical="center"/>
      <protection locked="0"/>
    </xf>
    <xf numFmtId="166" fontId="3" fillId="0" borderId="13" xfId="0" applyNumberFormat="1" applyFont="1" applyFill="1" applyBorder="1" applyAlignment="1">
      <alignment vertical="top"/>
    </xf>
    <xf numFmtId="212" fontId="3" fillId="0" borderId="4" xfId="0" applyNumberFormat="1" applyFont="1" applyBorder="1" applyAlignment="1">
      <alignment horizontal="right"/>
    </xf>
    <xf numFmtId="212" fontId="3" fillId="0" borderId="15" xfId="0" applyNumberFormat="1" applyFont="1" applyBorder="1" applyAlignment="1" applyProtection="1">
      <alignment horizontal="right" vertical="top"/>
      <protection/>
    </xf>
    <xf numFmtId="212" fontId="23" fillId="0" borderId="13" xfId="0" applyNumberFormat="1" applyFont="1" applyBorder="1" applyAlignment="1" applyProtection="1">
      <alignment horizontal="right" vertical="top"/>
      <protection hidden="1"/>
    </xf>
    <xf numFmtId="166" fontId="5" fillId="0" borderId="13" xfId="0" applyNumberFormat="1" applyFont="1" applyFill="1" applyBorder="1" applyAlignment="1">
      <alignment vertical="top"/>
    </xf>
    <xf numFmtId="212" fontId="12" fillId="0" borderId="24" xfId="21" applyNumberFormat="1" applyFont="1" applyFill="1" applyBorder="1" applyAlignment="1">
      <alignment horizontal="right" vertical="center"/>
      <protection/>
    </xf>
    <xf numFmtId="212" fontId="19" fillId="0" borderId="14" xfId="21" applyNumberFormat="1" applyFont="1" applyFill="1" applyBorder="1" applyAlignment="1">
      <alignment horizontal="right" vertical="center"/>
      <protection/>
    </xf>
    <xf numFmtId="212" fontId="27" fillId="0" borderId="14" xfId="21" applyNumberFormat="1" applyFont="1" applyFill="1" applyBorder="1" applyAlignment="1">
      <alignment horizontal="right" vertical="center"/>
      <protection/>
    </xf>
    <xf numFmtId="212" fontId="28" fillId="0" borderId="4" xfId="0" applyNumberFormat="1" applyFont="1" applyFill="1" applyBorder="1" applyAlignment="1">
      <alignment/>
    </xf>
    <xf numFmtId="212" fontId="19" fillId="0" borderId="4" xfId="0" applyNumberFormat="1" applyFont="1" applyFill="1" applyBorder="1" applyAlignment="1">
      <alignment/>
    </xf>
    <xf numFmtId="212" fontId="20" fillId="0" borderId="4" xfId="0" applyNumberFormat="1" applyFont="1" applyFill="1" applyBorder="1" applyAlignment="1" applyProtection="1">
      <alignment horizontal="right"/>
      <protection/>
    </xf>
    <xf numFmtId="212" fontId="28" fillId="0" borderId="4" xfId="0" applyNumberFormat="1" applyFont="1" applyFill="1" applyBorder="1" applyAlignment="1" applyProtection="1">
      <alignment/>
      <protection locked="0"/>
    </xf>
    <xf numFmtId="212" fontId="19" fillId="0" borderId="4" xfId="0" applyNumberFormat="1" applyFont="1" applyFill="1" applyBorder="1" applyAlignment="1" applyProtection="1">
      <alignment/>
      <protection locked="0"/>
    </xf>
    <xf numFmtId="212" fontId="20" fillId="0" borderId="4" xfId="0" applyNumberFormat="1" applyFont="1" applyFill="1" applyBorder="1" applyAlignment="1" applyProtection="1">
      <alignment horizontal="right"/>
      <protection locked="0"/>
    </xf>
    <xf numFmtId="212" fontId="19" fillId="0" borderId="14" xfId="0" applyNumberFormat="1" applyFont="1" applyBorder="1" applyAlignment="1" applyProtection="1">
      <alignment/>
      <protection hidden="1"/>
    </xf>
    <xf numFmtId="212" fontId="19" fillId="10" borderId="14" xfId="21" applyNumberFormat="1" applyFont="1" applyFill="1" applyBorder="1" applyAlignment="1">
      <alignment horizontal="right" vertical="center"/>
      <protection/>
    </xf>
    <xf numFmtId="212" fontId="5" fillId="0" borderId="4" xfId="0" applyNumberFormat="1" applyFont="1" applyBorder="1" applyAlignment="1">
      <alignment horizontal="right"/>
    </xf>
    <xf numFmtId="166" fontId="3" fillId="0" borderId="15" xfId="0" applyNumberFormat="1" applyFont="1" applyFill="1" applyBorder="1" applyAlignment="1">
      <alignment vertical="top"/>
    </xf>
    <xf numFmtId="212" fontId="3" fillId="0" borderId="4" xfId="0" applyNumberFormat="1" applyFont="1" applyBorder="1" applyAlignment="1">
      <alignment horizontal="right" vertical="top"/>
    </xf>
    <xf numFmtId="166" fontId="3" fillId="0" borderId="4" xfId="0" applyNumberFormat="1" applyFont="1" applyFill="1" applyBorder="1" applyAlignment="1">
      <alignment horizontal="right" vertical="top"/>
    </xf>
    <xf numFmtId="0" fontId="12" fillId="0" borderId="5" xfId="0" applyFont="1" applyFill="1" applyBorder="1" applyAlignment="1">
      <alignment/>
    </xf>
    <xf numFmtId="165" fontId="53" fillId="0" borderId="4" xfId="0" applyNumberFormat="1" applyFont="1" applyFill="1" applyBorder="1" applyAlignment="1">
      <alignment horizontal="center" vertical="top" wrapText="1"/>
    </xf>
    <xf numFmtId="4" fontId="32" fillId="0" borderId="0" xfId="0" applyNumberFormat="1" applyFont="1" applyBorder="1" applyAlignment="1">
      <alignment/>
    </xf>
    <xf numFmtId="3" fontId="32" fillId="0" borderId="0" xfId="0" applyNumberFormat="1" applyFont="1" applyBorder="1" applyAlignment="1">
      <alignment horizontal="right" vertical="center"/>
    </xf>
    <xf numFmtId="166" fontId="17" fillId="0" borderId="15" xfId="21" applyNumberFormat="1" applyFont="1" applyFill="1" applyBorder="1" applyAlignment="1">
      <alignment wrapText="1"/>
      <protection/>
    </xf>
    <xf numFmtId="0" fontId="11" fillId="0" borderId="4" xfId="21" applyNumberFormat="1" applyFont="1" applyFill="1" applyBorder="1" applyAlignment="1" applyProtection="1">
      <alignment horizontal="justify" wrapText="1"/>
      <protection hidden="1"/>
    </xf>
    <xf numFmtId="0" fontId="12" fillId="0" borderId="0" xfId="0" applyFont="1" applyFill="1" applyAlignment="1">
      <alignment horizontal="center"/>
    </xf>
    <xf numFmtId="0" fontId="14" fillId="0" borderId="21" xfId="0" applyFont="1" applyFill="1" applyBorder="1" applyAlignment="1">
      <alignment horizontal="left"/>
    </xf>
    <xf numFmtId="0" fontId="14" fillId="0" borderId="14" xfId="0" applyFont="1" applyFill="1" applyBorder="1" applyAlignment="1">
      <alignment horizontal="left"/>
    </xf>
    <xf numFmtId="3" fontId="21" fillId="0" borderId="0" xfId="0" applyNumberFormat="1" applyFont="1" applyFill="1" applyBorder="1" applyAlignment="1">
      <alignment horizontal="center"/>
    </xf>
    <xf numFmtId="0" fontId="14" fillId="0" borderId="25" xfId="0" applyFont="1" applyFill="1" applyBorder="1" applyAlignment="1">
      <alignment horizontal="left"/>
    </xf>
    <xf numFmtId="0" fontId="14" fillId="0" borderId="24" xfId="0" applyFont="1" applyFill="1" applyBorder="1" applyAlignment="1">
      <alignment horizontal="left"/>
    </xf>
    <xf numFmtId="0" fontId="12" fillId="0" borderId="26" xfId="0" applyFont="1" applyFill="1" applyBorder="1" applyAlignment="1">
      <alignment horizontal="center" vertical="center"/>
    </xf>
    <xf numFmtId="0" fontId="21" fillId="0" borderId="0" xfId="0" applyFont="1" applyFill="1" applyAlignment="1">
      <alignment horizontal="center"/>
    </xf>
    <xf numFmtId="3" fontId="11" fillId="0" borderId="5" xfId="21" applyNumberFormat="1" applyFont="1" applyFill="1" applyBorder="1" applyAlignment="1">
      <alignment horizontal="center" vertical="center" wrapText="1"/>
      <protection/>
    </xf>
    <xf numFmtId="3" fontId="11" fillId="0" borderId="17" xfId="21" applyNumberFormat="1" applyFont="1" applyFill="1" applyBorder="1" applyAlignment="1">
      <alignment horizontal="center" vertical="center" wrapText="1"/>
      <protection/>
    </xf>
    <xf numFmtId="3" fontId="15" fillId="0" borderId="0" xfId="21" applyNumberFormat="1" applyFont="1" applyFill="1" applyBorder="1" applyAlignment="1">
      <alignment horizontal="center" wrapText="1"/>
      <protection/>
    </xf>
    <xf numFmtId="0" fontId="15" fillId="0" borderId="0" xfId="21" applyFont="1" applyFill="1" applyBorder="1" applyAlignment="1">
      <alignment horizontal="center" vertical="center"/>
      <protection/>
    </xf>
    <xf numFmtId="3" fontId="11" fillId="0" borderId="27" xfId="21" applyNumberFormat="1" applyFont="1" applyFill="1" applyBorder="1" applyAlignment="1">
      <alignment horizontal="center" vertical="center" wrapText="1"/>
      <protection/>
    </xf>
    <xf numFmtId="0" fontId="11" fillId="0" borderId="28" xfId="21" applyFont="1" applyFill="1" applyBorder="1" applyAlignment="1">
      <alignment horizontal="center" vertical="center"/>
      <protection/>
    </xf>
    <xf numFmtId="0" fontId="11" fillId="0" borderId="29" xfId="21" applyFont="1" applyFill="1" applyBorder="1" applyAlignment="1">
      <alignment horizontal="center" vertical="center"/>
      <protection/>
    </xf>
    <xf numFmtId="0" fontId="11" fillId="0" borderId="30" xfId="21" applyFont="1" applyFill="1" applyBorder="1" applyAlignment="1">
      <alignment horizontal="center" vertical="center"/>
      <protection/>
    </xf>
    <xf numFmtId="49" fontId="11" fillId="0" borderId="5" xfId="21" applyNumberFormat="1" applyFont="1" applyFill="1" applyBorder="1" applyAlignment="1">
      <alignment horizontal="center" vertical="center" wrapText="1"/>
      <protection/>
    </xf>
    <xf numFmtId="49" fontId="11" fillId="0" borderId="17" xfId="21" applyNumberFormat="1" applyFont="1" applyFill="1" applyBorder="1" applyAlignment="1">
      <alignment horizontal="center" vertical="center" wrapText="1"/>
      <protection/>
    </xf>
    <xf numFmtId="49" fontId="11" fillId="0" borderId="27" xfId="21" applyNumberFormat="1" applyFont="1" applyFill="1" applyBorder="1" applyAlignment="1">
      <alignment horizontal="center" vertical="center" wrapText="1"/>
      <protection/>
    </xf>
    <xf numFmtId="3" fontId="11" fillId="0" borderId="19" xfId="21" applyNumberFormat="1" applyFont="1" applyFill="1" applyBorder="1" applyAlignment="1">
      <alignment horizontal="center" vertical="center" textRotation="90" wrapText="1"/>
      <protection/>
    </xf>
    <xf numFmtId="3" fontId="11" fillId="0" borderId="23" xfId="21" applyNumberFormat="1" applyFont="1" applyFill="1" applyBorder="1" applyAlignment="1">
      <alignment horizontal="center" vertical="center" textRotation="90" wrapText="1"/>
      <protection/>
    </xf>
    <xf numFmtId="3" fontId="11" fillId="0" borderId="31" xfId="21" applyNumberFormat="1" applyFont="1" applyFill="1" applyBorder="1" applyAlignment="1">
      <alignment horizontal="center" vertical="center" textRotation="90" wrapText="1"/>
      <protection/>
    </xf>
    <xf numFmtId="0" fontId="11" fillId="0" borderId="21" xfId="0" applyFont="1" applyFill="1" applyBorder="1" applyAlignment="1">
      <alignment horizontal="left" wrapText="1"/>
    </xf>
    <xf numFmtId="0" fontId="11" fillId="0" borderId="14" xfId="0" applyFont="1" applyFill="1" applyBorder="1" applyAlignment="1">
      <alignment horizontal="left" wrapText="1"/>
    </xf>
    <xf numFmtId="0" fontId="12" fillId="0" borderId="0" xfId="0" applyFont="1" applyFill="1" applyBorder="1" applyAlignment="1">
      <alignment horizontal="center"/>
    </xf>
    <xf numFmtId="0" fontId="12" fillId="0" borderId="0" xfId="0" applyFont="1" applyFill="1" applyBorder="1" applyAlignment="1">
      <alignment horizontal="center" vertical="center"/>
    </xf>
    <xf numFmtId="0" fontId="19" fillId="0" borderId="32" xfId="18" applyFont="1" applyFill="1" applyBorder="1" applyAlignment="1">
      <alignment horizontal="center" vertical="center" wrapText="1"/>
      <protection/>
    </xf>
    <xf numFmtId="0" fontId="19" fillId="0" borderId="33" xfId="18" applyFont="1" applyFill="1" applyBorder="1" applyAlignment="1">
      <alignment horizontal="center" vertical="center" wrapText="1"/>
      <protection/>
    </xf>
    <xf numFmtId="0" fontId="15" fillId="0" borderId="8" xfId="18" applyFont="1" applyFill="1" applyBorder="1" applyAlignment="1">
      <alignment/>
      <protection/>
    </xf>
    <xf numFmtId="0" fontId="19" fillId="0" borderId="20" xfId="18" applyFont="1" applyFill="1" applyBorder="1" applyAlignment="1">
      <alignment horizontal="center" vertical="center" textRotation="90" wrapText="1"/>
      <protection/>
    </xf>
    <xf numFmtId="0" fontId="19" fillId="0" borderId="23" xfId="18" applyFont="1" applyFill="1" applyBorder="1" applyAlignment="1">
      <alignment horizontal="center" vertical="center" textRotation="90" wrapText="1"/>
      <protection/>
    </xf>
    <xf numFmtId="0" fontId="19" fillId="0" borderId="31" xfId="18" applyFont="1" applyFill="1" applyBorder="1" applyAlignment="1">
      <alignment horizontal="center" vertical="center" textRotation="90" wrapText="1"/>
      <protection/>
    </xf>
    <xf numFmtId="0" fontId="19" fillId="0" borderId="5" xfId="18" applyFont="1" applyFill="1" applyBorder="1" applyAlignment="1">
      <alignment horizontal="center" vertical="center" wrapText="1"/>
      <protection/>
    </xf>
    <xf numFmtId="0" fontId="19" fillId="0" borderId="6" xfId="18" applyFont="1" applyFill="1" applyBorder="1" applyAlignment="1">
      <alignment horizontal="center" vertical="center" wrapText="1"/>
      <protection/>
    </xf>
    <xf numFmtId="0" fontId="19" fillId="0" borderId="26" xfId="18" applyFont="1" applyFill="1" applyBorder="1" applyAlignment="1">
      <alignment horizontal="center" vertical="center" wrapText="1"/>
      <protection/>
    </xf>
    <xf numFmtId="0" fontId="19" fillId="0" borderId="34" xfId="18" applyFont="1" applyFill="1" applyBorder="1" applyAlignment="1">
      <alignment horizontal="center" vertical="center" wrapText="1"/>
      <protection/>
    </xf>
    <xf numFmtId="0" fontId="19" fillId="0" borderId="35" xfId="18" applyFont="1" applyFill="1" applyBorder="1" applyAlignment="1">
      <alignment horizontal="center" vertical="center" textRotation="90" wrapText="1"/>
      <protection/>
    </xf>
    <xf numFmtId="0" fontId="19" fillId="0" borderId="36" xfId="18" applyFont="1" applyFill="1" applyBorder="1" applyAlignment="1">
      <alignment horizontal="center" vertical="center" textRotation="90" wrapText="1"/>
      <protection/>
    </xf>
    <xf numFmtId="0" fontId="19" fillId="0" borderId="37" xfId="18" applyFont="1" applyFill="1" applyBorder="1" applyAlignment="1">
      <alignment horizontal="center" vertical="center" textRotation="90" wrapText="1"/>
      <protection/>
    </xf>
    <xf numFmtId="0" fontId="19" fillId="0" borderId="27" xfId="18" applyFont="1" applyFill="1" applyBorder="1" applyAlignment="1">
      <alignment horizontal="center" vertical="center" wrapText="1"/>
      <protection/>
    </xf>
    <xf numFmtId="0" fontId="19" fillId="0" borderId="17" xfId="18" applyFont="1" applyFill="1" applyBorder="1" applyAlignment="1">
      <alignment horizontal="center" vertical="center" wrapText="1"/>
      <protection/>
    </xf>
    <xf numFmtId="0" fontId="19" fillId="0" borderId="19" xfId="18" applyFont="1" applyFill="1" applyBorder="1" applyAlignment="1">
      <alignment horizontal="center" vertical="center" wrapText="1"/>
      <protection/>
    </xf>
    <xf numFmtId="0" fontId="19" fillId="0" borderId="23" xfId="18" applyFont="1" applyFill="1" applyBorder="1" applyAlignment="1">
      <alignment horizontal="center" vertical="center" wrapText="1"/>
      <protection/>
    </xf>
    <xf numFmtId="0" fontId="19" fillId="0" borderId="31" xfId="18" applyFont="1" applyFill="1" applyBorder="1" applyAlignment="1">
      <alignment horizontal="center" vertical="center" wrapText="1"/>
      <protection/>
    </xf>
    <xf numFmtId="0" fontId="19" fillId="0" borderId="27" xfId="18" applyFont="1" applyFill="1" applyBorder="1" applyAlignment="1">
      <alignment horizontal="center" vertical="center" textRotation="90" wrapText="1"/>
      <protection/>
    </xf>
    <xf numFmtId="0" fontId="19" fillId="0" borderId="5" xfId="18" applyFont="1" applyFill="1" applyBorder="1" applyAlignment="1">
      <alignment horizontal="center" vertical="center" textRotation="90" wrapText="1"/>
      <protection/>
    </xf>
    <xf numFmtId="0" fontId="19" fillId="0" borderId="17" xfId="18" applyFont="1" applyFill="1" applyBorder="1" applyAlignment="1">
      <alignment horizontal="center" vertical="center" textRotation="90" wrapText="1"/>
      <protection/>
    </xf>
    <xf numFmtId="0" fontId="19" fillId="0" borderId="38" xfId="18" applyFont="1" applyFill="1" applyBorder="1" applyAlignment="1">
      <alignment horizontal="center" vertical="center" wrapText="1"/>
      <protection/>
    </xf>
    <xf numFmtId="0" fontId="19" fillId="0" borderId="39" xfId="18" applyFont="1" applyFill="1" applyBorder="1" applyAlignment="1">
      <alignment horizontal="center" vertical="center" wrapText="1"/>
      <protection/>
    </xf>
    <xf numFmtId="0" fontId="19" fillId="0" borderId="40" xfId="18" applyFont="1" applyFill="1" applyBorder="1" applyAlignment="1">
      <alignment horizontal="center" vertical="center" wrapText="1"/>
      <protection/>
    </xf>
    <xf numFmtId="0" fontId="19" fillId="0" borderId="41" xfId="18" applyFont="1" applyFill="1" applyBorder="1" applyAlignment="1">
      <alignment horizontal="center" vertical="center" wrapText="1"/>
      <protection/>
    </xf>
    <xf numFmtId="0" fontId="19" fillId="0" borderId="42" xfId="18" applyFont="1" applyFill="1" applyBorder="1" applyAlignment="1">
      <alignment horizontal="center" vertical="center" wrapText="1"/>
      <protection/>
    </xf>
    <xf numFmtId="0" fontId="19" fillId="0" borderId="43" xfId="18" applyFont="1" applyFill="1" applyBorder="1" applyAlignment="1">
      <alignment horizontal="center" vertical="center" wrapText="1"/>
      <protection/>
    </xf>
    <xf numFmtId="0" fontId="19" fillId="0" borderId="44" xfId="18" applyFont="1" applyFill="1" applyBorder="1" applyAlignment="1">
      <alignment horizontal="center" vertical="center" wrapText="1"/>
      <protection/>
    </xf>
    <xf numFmtId="0" fontId="12" fillId="0" borderId="0" xfId="19" applyFont="1" applyFill="1" applyAlignment="1">
      <alignment horizontal="center"/>
      <protection/>
    </xf>
    <xf numFmtId="0" fontId="19" fillId="0" borderId="19" xfId="18" applyFont="1" applyFill="1" applyBorder="1" applyAlignment="1">
      <alignment horizontal="center" vertical="center" textRotation="90" wrapText="1"/>
      <protection/>
    </xf>
    <xf numFmtId="49" fontId="32" fillId="4" borderId="20" xfId="0" applyNumberFormat="1" applyFont="1" applyFill="1" applyBorder="1" applyAlignment="1">
      <alignment horizontal="center" vertical="center"/>
    </xf>
    <xf numFmtId="49" fontId="32" fillId="4" borderId="23" xfId="0" applyNumberFormat="1" applyFont="1" applyFill="1" applyBorder="1" applyAlignment="1">
      <alignment horizontal="center" vertical="center"/>
    </xf>
    <xf numFmtId="49" fontId="32" fillId="4" borderId="16" xfId="0" applyNumberFormat="1" applyFont="1" applyFill="1" applyBorder="1" applyAlignment="1">
      <alignment horizontal="center" vertical="center"/>
    </xf>
    <xf numFmtId="0" fontId="54" fillId="5" borderId="6" xfId="0" applyFont="1" applyFill="1" applyBorder="1" applyAlignment="1">
      <alignment horizontal="center" vertical="center"/>
    </xf>
    <xf numFmtId="0" fontId="54" fillId="5" borderId="34" xfId="0" applyFont="1" applyFill="1" applyBorder="1" applyAlignment="1">
      <alignment horizontal="center" vertical="center"/>
    </xf>
    <xf numFmtId="3" fontId="17" fillId="0" borderId="20" xfId="0" applyNumberFormat="1" applyFont="1" applyFill="1" applyBorder="1" applyAlignment="1">
      <alignment horizontal="center" vertical="center"/>
    </xf>
    <xf numFmtId="3" fontId="17" fillId="0" borderId="16" xfId="0" applyNumberFormat="1" applyFont="1" applyFill="1" applyBorder="1" applyAlignment="1">
      <alignment horizontal="center" vertical="center"/>
    </xf>
    <xf numFmtId="0" fontId="9" fillId="0" borderId="0" xfId="0" applyFont="1" applyAlignment="1">
      <alignment horizontal="center"/>
    </xf>
    <xf numFmtId="0" fontId="9" fillId="0" borderId="0" xfId="0" applyFont="1" applyAlignment="1">
      <alignment horizontal="center" vertical="top"/>
    </xf>
    <xf numFmtId="49" fontId="17" fillId="4" borderId="20" xfId="0" applyNumberFormat="1" applyFont="1" applyFill="1" applyBorder="1" applyAlignment="1">
      <alignment horizontal="center" vertical="center"/>
    </xf>
    <xf numFmtId="49" fontId="17" fillId="4" borderId="16" xfId="0" applyNumberFormat="1" applyFont="1" applyFill="1" applyBorder="1" applyAlignment="1">
      <alignment horizontal="center" vertical="center"/>
    </xf>
    <xf numFmtId="0" fontId="9" fillId="0" borderId="20" xfId="0" applyFont="1" applyBorder="1" applyAlignment="1">
      <alignment horizontal="center" vertical="center" textRotation="90" wrapText="1"/>
    </xf>
    <xf numFmtId="0" fontId="9" fillId="0" borderId="16" xfId="0" applyFont="1" applyBorder="1" applyAlignment="1">
      <alignment horizontal="center" vertical="center" textRotation="90" wrapText="1"/>
    </xf>
    <xf numFmtId="0" fontId="9" fillId="0" borderId="6"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16" xfId="0" applyFont="1" applyBorder="1" applyAlignment="1">
      <alignment horizontal="center" vertical="center" wrapText="1"/>
    </xf>
    <xf numFmtId="0" fontId="17" fillId="0" borderId="20" xfId="0" applyFont="1" applyFill="1" applyBorder="1" applyAlignment="1">
      <alignment horizontal="center" vertical="center" wrapText="1"/>
    </xf>
    <xf numFmtId="0" fontId="17" fillId="0" borderId="23" xfId="0" applyFont="1" applyFill="1" applyBorder="1" applyAlignment="1">
      <alignment horizontal="center" vertical="center" wrapText="1"/>
    </xf>
    <xf numFmtId="0" fontId="17" fillId="0" borderId="16" xfId="0" applyFont="1" applyFill="1" applyBorder="1" applyAlignment="1">
      <alignment horizontal="center" vertical="center" wrapText="1"/>
    </xf>
    <xf numFmtId="0" fontId="4" fillId="0" borderId="0" xfId="0" applyFont="1" applyAlignment="1">
      <alignment horizontal="center"/>
    </xf>
    <xf numFmtId="0" fontId="9" fillId="0" borderId="0" xfId="0" applyFont="1" applyAlignment="1">
      <alignment horizontal="center"/>
    </xf>
    <xf numFmtId="0" fontId="4" fillId="0" borderId="0" xfId="0" applyFont="1" applyFill="1" applyAlignment="1">
      <alignment horizontal="center" vertical="top"/>
    </xf>
    <xf numFmtId="3" fontId="17" fillId="0" borderId="23" xfId="0" applyNumberFormat="1" applyFont="1" applyFill="1" applyBorder="1" applyAlignment="1">
      <alignment horizontal="center" vertical="center"/>
    </xf>
    <xf numFmtId="0" fontId="17" fillId="0" borderId="20" xfId="0" applyFont="1" applyFill="1" applyBorder="1" applyAlignment="1">
      <alignment horizontal="left" vertical="center" wrapText="1"/>
    </xf>
    <xf numFmtId="0" fontId="17" fillId="0" borderId="16" xfId="0" applyFont="1" applyFill="1" applyBorder="1" applyAlignment="1">
      <alignment horizontal="left" vertical="center" wrapText="1"/>
    </xf>
  </cellXfs>
  <cellStyles count="12">
    <cellStyle name="Normal" xfId="0"/>
    <cellStyle name="Hyperlink" xfId="15"/>
    <cellStyle name="Currency" xfId="16"/>
    <cellStyle name="Currency [0]" xfId="17"/>
    <cellStyle name="Обычный_Другие долговые обязательства" xfId="18"/>
    <cellStyle name="Обычный_Информация 1" xfId="19"/>
    <cellStyle name="Обычный_Лист Microsoft Excel" xfId="20"/>
    <cellStyle name="Обычный_Прил №2 - ФКР - Бюджет 2002" xfId="21"/>
    <cellStyle name="Followed Hyperlink" xfId="22"/>
    <cellStyle name="Percent" xfId="23"/>
    <cellStyle name="Comma" xfId="24"/>
    <cellStyle name="Comma [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ikolaeva\&#1052;&#1086;&#1080;%20&#1076;&#1086;&#1082;&#1091;&#1084;&#1077;&#1085;&#1090;&#1099;\&#1052;&#1086;&#1080;%20&#1076;&#1086;&#1082;&#1091;&#1084;&#1077;&#1085;&#1090;&#1099;\&#1054;&#1090;&#1095;&#1077;&#1090;&#1099;\2010%20&#1075;&#1086;&#1076;\&#1054;&#1090;&#1095;&#1077;&#1090;%20&#1057;&#1086;&#1074;&#1077;&#1090;&#1091;%20&#1076;&#1077;&#1087;&#1091;&#1090;&#1072;&#1090;&#1086;&#1074;%20&#1075;&#1086;&#1088;.%20&#1086;&#1082;&#1088;\12%20&#1084;&#1077;&#1089;&#1103;&#1094;&#1077;&#1074;\&#1054;&#1090;&#1095;&#1077;&#1090;%20&#1079;&#1072;%2012%20&#1084;&#1077;&#1089;.%20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Отчет"/>
      <sheetName val="Источники"/>
    </sheetNames>
    <sheetDataSet>
      <sheetData sheetId="1">
        <row r="17">
          <cell r="D17">
            <v>0</v>
          </cell>
        </row>
        <row r="18">
          <cell r="D18">
            <v>0</v>
          </cell>
        </row>
        <row r="19">
          <cell r="C19">
            <v>0</v>
          </cell>
          <cell r="D19">
            <v>0</v>
          </cell>
        </row>
        <row r="20">
          <cell r="C20">
            <v>0</v>
          </cell>
        </row>
        <row r="21">
          <cell r="C21">
            <v>0</v>
          </cell>
          <cell r="D21">
            <v>0</v>
          </cell>
        </row>
        <row r="22">
          <cell r="D22">
            <v>0</v>
          </cell>
        </row>
        <row r="23">
          <cell r="D23">
            <v>0</v>
          </cell>
        </row>
        <row r="40">
          <cell r="E40">
            <v>0</v>
          </cell>
        </row>
        <row r="42">
          <cell r="C42">
            <v>0</v>
          </cell>
          <cell r="D42">
            <v>0</v>
          </cell>
          <cell r="E42">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305"/>
  <sheetViews>
    <sheetView showGridLines="0" showZeros="0" view="pageBreakPreview" zoomScale="85" zoomScaleNormal="75" zoomScaleSheetLayoutView="85" workbookViewId="0" topLeftCell="A1">
      <pane ySplit="11" topLeftCell="BM12" activePane="bottomLeft" state="frozen"/>
      <selection pane="topLeft" activeCell="A1" sqref="A1"/>
      <selection pane="bottomLeft" activeCell="E3" sqref="E3"/>
    </sheetView>
  </sheetViews>
  <sheetFormatPr defaultColWidth="9.00390625" defaultRowHeight="12.75"/>
  <cols>
    <col min="1" max="1" width="21.75390625" style="36" customWidth="1"/>
    <col min="2" max="2" width="61.25390625" style="37" customWidth="1"/>
    <col min="3" max="3" width="13.25390625" style="37" customWidth="1"/>
    <col min="4" max="4" width="13.75390625" style="25" customWidth="1"/>
    <col min="5" max="5" width="12.25390625" style="26" customWidth="1"/>
    <col min="6" max="6" width="8.75390625" style="26" customWidth="1"/>
    <col min="7" max="7" width="9.375" style="26" customWidth="1"/>
    <col min="8" max="16384" width="9.25390625" style="26" customWidth="1"/>
  </cols>
  <sheetData>
    <row r="1" spans="1:6" ht="15.75">
      <c r="A1" s="23"/>
      <c r="B1" s="23"/>
      <c r="C1" s="24"/>
      <c r="E1" s="5" t="s">
        <v>769</v>
      </c>
      <c r="F1" s="23"/>
    </row>
    <row r="2" spans="1:6" ht="15">
      <c r="A2" s="27"/>
      <c r="B2" s="27"/>
      <c r="C2" s="24"/>
      <c r="E2" s="22" t="s">
        <v>218</v>
      </c>
      <c r="F2" s="27"/>
    </row>
    <row r="3" spans="1:6" ht="15">
      <c r="A3" s="28"/>
      <c r="B3" s="28"/>
      <c r="C3" s="24"/>
      <c r="E3" s="22" t="s">
        <v>498</v>
      </c>
      <c r="F3" s="28"/>
    </row>
    <row r="4" spans="1:6" ht="15">
      <c r="A4" s="27"/>
      <c r="B4" s="27"/>
      <c r="C4" s="24"/>
      <c r="D4" s="29"/>
      <c r="E4" s="27"/>
      <c r="F4" s="27"/>
    </row>
    <row r="5" spans="1:6" ht="15">
      <c r="A5" s="27"/>
      <c r="B5" s="27"/>
      <c r="C5" s="24"/>
      <c r="D5" s="176"/>
      <c r="E5" s="27"/>
      <c r="F5" s="27"/>
    </row>
    <row r="6" spans="1:7" ht="15">
      <c r="A6" s="620" t="s">
        <v>219</v>
      </c>
      <c r="B6" s="620"/>
      <c r="C6" s="620"/>
      <c r="D6" s="620"/>
      <c r="E6" s="620"/>
      <c r="F6" s="620"/>
      <c r="G6" s="620"/>
    </row>
    <row r="7" spans="1:7" ht="15">
      <c r="A7" s="620" t="s">
        <v>912</v>
      </c>
      <c r="B7" s="620"/>
      <c r="C7" s="620"/>
      <c r="D7" s="620"/>
      <c r="E7" s="620"/>
      <c r="F7" s="620"/>
      <c r="G7" s="620"/>
    </row>
    <row r="8" spans="1:7" ht="15">
      <c r="A8" s="620" t="s">
        <v>1203</v>
      </c>
      <c r="B8" s="620"/>
      <c r="C8" s="620"/>
      <c r="D8" s="620"/>
      <c r="E8" s="620"/>
      <c r="F8" s="620"/>
      <c r="G8" s="620"/>
    </row>
    <row r="9" spans="1:7" ht="15.75" thickBot="1">
      <c r="A9" s="24"/>
      <c r="B9" s="24"/>
      <c r="C9" s="24"/>
      <c r="D9" s="24"/>
      <c r="E9" s="24"/>
      <c r="G9" s="30" t="s">
        <v>1406</v>
      </c>
    </row>
    <row r="10" spans="1:7" ht="45.75" thickBot="1">
      <c r="A10" s="31" t="s">
        <v>728</v>
      </c>
      <c r="B10" s="32" t="s">
        <v>285</v>
      </c>
      <c r="C10" s="33" t="s">
        <v>1409</v>
      </c>
      <c r="D10" s="33" t="s">
        <v>899</v>
      </c>
      <c r="E10" s="33" t="s">
        <v>729</v>
      </c>
      <c r="F10" s="34" t="s">
        <v>216</v>
      </c>
      <c r="G10" s="35" t="s">
        <v>217</v>
      </c>
    </row>
    <row r="11" spans="1:7" ht="15.75">
      <c r="A11" s="269" t="s">
        <v>504</v>
      </c>
      <c r="B11" s="270" t="s">
        <v>1462</v>
      </c>
      <c r="C11" s="271">
        <f>C12+C23+C26+C34+C42+C57+C75+C77+C85+C98+C123+C130</f>
        <v>1930858.4</v>
      </c>
      <c r="D11" s="271">
        <f>D12+D23+D26+D34+D42+D57+D75+D77+D85+D98+D123+D130</f>
        <v>2471495.79</v>
      </c>
      <c r="E11" s="271">
        <f>E12+E23+E26+E34+E42+E57+E75+E77+E85+E98+E123+E130</f>
        <v>2549310.2440000004</v>
      </c>
      <c r="F11" s="272">
        <f aca="true" t="shared" si="0" ref="F11:F74">E11/C11*100</f>
        <v>132.0298911613612</v>
      </c>
      <c r="G11" s="272">
        <f aca="true" t="shared" si="1" ref="G11:G74">E11/D11*100</f>
        <v>103.14847608945352</v>
      </c>
    </row>
    <row r="12" spans="1:7" ht="15">
      <c r="A12" s="266" t="s">
        <v>505</v>
      </c>
      <c r="B12" s="267" t="s">
        <v>503</v>
      </c>
      <c r="C12" s="278">
        <f>C13</f>
        <v>1070346</v>
      </c>
      <c r="D12" s="278">
        <f>D13</f>
        <v>1343379.4000000001</v>
      </c>
      <c r="E12" s="278">
        <f>E13</f>
        <v>1376908.1150000002</v>
      </c>
      <c r="F12" s="556">
        <f t="shared" si="0"/>
        <v>128.64140334060204</v>
      </c>
      <c r="G12" s="556">
        <f t="shared" si="1"/>
        <v>102.49584852946234</v>
      </c>
    </row>
    <row r="13" spans="1:7" ht="24" customHeight="1">
      <c r="A13" s="266" t="s">
        <v>793</v>
      </c>
      <c r="B13" s="152" t="s">
        <v>286</v>
      </c>
      <c r="C13" s="278">
        <f>C14+C16+C19+C20+C21+C22</f>
        <v>1070346</v>
      </c>
      <c r="D13" s="278">
        <f>D14+D16+D19+D20+D21+D22</f>
        <v>1343379.4000000001</v>
      </c>
      <c r="E13" s="278">
        <f>E14+E16+E19+E20+E21+E15+E22</f>
        <v>1376908.1150000002</v>
      </c>
      <c r="F13" s="556">
        <f t="shared" si="0"/>
        <v>128.64140334060204</v>
      </c>
      <c r="G13" s="556">
        <f t="shared" si="1"/>
        <v>102.49584852946234</v>
      </c>
    </row>
    <row r="14" spans="1:7" ht="24">
      <c r="A14" s="266" t="s">
        <v>794</v>
      </c>
      <c r="B14" s="279" t="s">
        <v>1272</v>
      </c>
      <c r="C14" s="280">
        <v>13306</v>
      </c>
      <c r="D14" s="280">
        <v>33506</v>
      </c>
      <c r="E14" s="281">
        <v>35225.46</v>
      </c>
      <c r="F14" s="606" t="s">
        <v>489</v>
      </c>
      <c r="G14" s="556">
        <f t="shared" si="1"/>
        <v>105.13179729003761</v>
      </c>
    </row>
    <row r="15" spans="1:7" ht="42" customHeight="1">
      <c r="A15" s="266" t="s">
        <v>1273</v>
      </c>
      <c r="B15" s="279" t="s">
        <v>386</v>
      </c>
      <c r="C15" s="280"/>
      <c r="D15" s="282"/>
      <c r="E15" s="281">
        <v>8.33</v>
      </c>
      <c r="F15" s="556"/>
      <c r="G15" s="556"/>
    </row>
    <row r="16" spans="1:7" ht="42" customHeight="1">
      <c r="A16" s="266" t="s">
        <v>795</v>
      </c>
      <c r="B16" s="279" t="s">
        <v>1218</v>
      </c>
      <c r="C16" s="278">
        <f>C17+C18</f>
        <v>1048900</v>
      </c>
      <c r="D16" s="278">
        <f>D17+D18</f>
        <v>1301770.8</v>
      </c>
      <c r="E16" s="278">
        <f>E17+E18</f>
        <v>1333657.9360000002</v>
      </c>
      <c r="F16" s="556">
        <f t="shared" si="0"/>
        <v>127.1482444465631</v>
      </c>
      <c r="G16" s="556">
        <f t="shared" si="1"/>
        <v>102.44951999230587</v>
      </c>
    </row>
    <row r="17" spans="1:7" ht="60">
      <c r="A17" s="266" t="s">
        <v>796</v>
      </c>
      <c r="B17" s="279" t="s">
        <v>716</v>
      </c>
      <c r="C17" s="283">
        <v>1047650</v>
      </c>
      <c r="D17" s="283">
        <v>1300275.5</v>
      </c>
      <c r="E17" s="281">
        <v>1332056.191</v>
      </c>
      <c r="F17" s="556">
        <f t="shared" si="0"/>
        <v>127.14706161408868</v>
      </c>
      <c r="G17" s="556">
        <f t="shared" si="1"/>
        <v>102.44415056655302</v>
      </c>
    </row>
    <row r="18" spans="1:7" ht="64.5" customHeight="1">
      <c r="A18" s="266" t="s">
        <v>676</v>
      </c>
      <c r="B18" s="284" t="s">
        <v>791</v>
      </c>
      <c r="C18" s="280">
        <v>1250</v>
      </c>
      <c r="D18" s="280">
        <v>1495.3</v>
      </c>
      <c r="E18" s="281">
        <v>1601.745</v>
      </c>
      <c r="F18" s="556">
        <f t="shared" si="0"/>
        <v>128.1396</v>
      </c>
      <c r="G18" s="556">
        <f t="shared" si="1"/>
        <v>107.118638400321</v>
      </c>
    </row>
    <row r="19" spans="1:7" ht="33" customHeight="1">
      <c r="A19" s="266" t="s">
        <v>677</v>
      </c>
      <c r="B19" s="285" t="s">
        <v>792</v>
      </c>
      <c r="C19" s="280">
        <v>7575</v>
      </c>
      <c r="D19" s="280">
        <v>7575</v>
      </c>
      <c r="E19" s="281">
        <v>7434.656</v>
      </c>
      <c r="F19" s="556">
        <f t="shared" si="0"/>
        <v>98.14727392739275</v>
      </c>
      <c r="G19" s="556">
        <f t="shared" si="1"/>
        <v>98.14727392739275</v>
      </c>
    </row>
    <row r="20" spans="1:7" ht="135.75" customHeight="1">
      <c r="A20" s="266" t="s">
        <v>111</v>
      </c>
      <c r="B20" s="286" t="s">
        <v>387</v>
      </c>
      <c r="C20" s="280">
        <v>565</v>
      </c>
      <c r="D20" s="280">
        <v>170</v>
      </c>
      <c r="E20" s="281">
        <v>165.879</v>
      </c>
      <c r="F20" s="556">
        <f t="shared" si="0"/>
        <v>29.359115044247787</v>
      </c>
      <c r="G20" s="556">
        <f t="shared" si="1"/>
        <v>97.57588235294116</v>
      </c>
    </row>
    <row r="21" spans="1:7" ht="62.25" customHeight="1" hidden="1">
      <c r="A21" s="266" t="s">
        <v>1182</v>
      </c>
      <c r="B21" s="267" t="s">
        <v>1181</v>
      </c>
      <c r="C21" s="280">
        <v>0</v>
      </c>
      <c r="D21" s="282">
        <v>0</v>
      </c>
      <c r="E21" s="287"/>
      <c r="F21" s="556"/>
      <c r="G21" s="556"/>
    </row>
    <row r="22" spans="1:7" ht="60" customHeight="1">
      <c r="A22" s="266" t="s">
        <v>388</v>
      </c>
      <c r="B22" s="267" t="s">
        <v>930</v>
      </c>
      <c r="C22" s="280">
        <v>0</v>
      </c>
      <c r="D22" s="280">
        <v>357.6</v>
      </c>
      <c r="E22" s="287">
        <v>415.854</v>
      </c>
      <c r="F22" s="556"/>
      <c r="G22" s="556">
        <f t="shared" si="1"/>
        <v>116.29026845637583</v>
      </c>
    </row>
    <row r="23" spans="1:7" ht="15">
      <c r="A23" s="266" t="s">
        <v>749</v>
      </c>
      <c r="B23" s="267" t="s">
        <v>272</v>
      </c>
      <c r="C23" s="278">
        <f>C24+C25</f>
        <v>102791</v>
      </c>
      <c r="D23" s="278">
        <f>D24+D25</f>
        <v>109500</v>
      </c>
      <c r="E23" s="278">
        <f>E24+E25</f>
        <v>111426.08099999999</v>
      </c>
      <c r="F23" s="556">
        <f t="shared" si="0"/>
        <v>108.40061970405968</v>
      </c>
      <c r="G23" s="556">
        <f t="shared" si="1"/>
        <v>101.75897808219176</v>
      </c>
    </row>
    <row r="24" spans="1:7" ht="24">
      <c r="A24" s="266" t="s">
        <v>750</v>
      </c>
      <c r="B24" s="152" t="s">
        <v>1311</v>
      </c>
      <c r="C24" s="283">
        <v>102791</v>
      </c>
      <c r="D24" s="283">
        <v>109500</v>
      </c>
      <c r="E24" s="281">
        <v>111421.147</v>
      </c>
      <c r="F24" s="556">
        <f t="shared" si="0"/>
        <v>108.39581967292855</v>
      </c>
      <c r="G24" s="556">
        <f t="shared" si="1"/>
        <v>101.75447214611873</v>
      </c>
    </row>
    <row r="25" spans="1:7" ht="15.75" customHeight="1">
      <c r="A25" s="266" t="s">
        <v>263</v>
      </c>
      <c r="B25" s="152" t="s">
        <v>389</v>
      </c>
      <c r="C25" s="283">
        <v>0</v>
      </c>
      <c r="D25" s="283">
        <v>0</v>
      </c>
      <c r="E25" s="288">
        <v>4.934</v>
      </c>
      <c r="F25" s="556"/>
      <c r="G25" s="556"/>
    </row>
    <row r="26" spans="1:7" ht="15.75" customHeight="1">
      <c r="A26" s="289" t="s">
        <v>751</v>
      </c>
      <c r="B26" s="267" t="s">
        <v>1007</v>
      </c>
      <c r="C26" s="278">
        <f>C27+C29</f>
        <v>385660</v>
      </c>
      <c r="D26" s="278">
        <f>D27+D29</f>
        <v>387037.7</v>
      </c>
      <c r="E26" s="278">
        <f>E27+E29</f>
        <v>396270.141</v>
      </c>
      <c r="F26" s="556">
        <f t="shared" si="0"/>
        <v>102.75116449722555</v>
      </c>
      <c r="G26" s="556">
        <f t="shared" si="1"/>
        <v>102.38541129197492</v>
      </c>
    </row>
    <row r="27" spans="1:7" ht="15.75" customHeight="1">
      <c r="A27" s="266" t="s">
        <v>752</v>
      </c>
      <c r="B27" s="290" t="s">
        <v>112</v>
      </c>
      <c r="C27" s="278">
        <f>C28</f>
        <v>23000</v>
      </c>
      <c r="D27" s="278">
        <f>D28</f>
        <v>20500</v>
      </c>
      <c r="E27" s="278">
        <f>E28</f>
        <v>20378.956</v>
      </c>
      <c r="F27" s="556">
        <f t="shared" si="0"/>
        <v>88.60415652173911</v>
      </c>
      <c r="G27" s="556">
        <f t="shared" si="1"/>
        <v>99.40954146341463</v>
      </c>
    </row>
    <row r="28" spans="1:7" ht="15.75" customHeight="1">
      <c r="A28" s="266" t="s">
        <v>300</v>
      </c>
      <c r="B28" s="267" t="s">
        <v>390</v>
      </c>
      <c r="C28" s="280">
        <v>23000</v>
      </c>
      <c r="D28" s="280">
        <v>20500</v>
      </c>
      <c r="E28" s="282">
        <v>20378.956</v>
      </c>
      <c r="F28" s="556">
        <f t="shared" si="0"/>
        <v>88.60415652173911</v>
      </c>
      <c r="G28" s="556">
        <f t="shared" si="1"/>
        <v>99.40954146341463</v>
      </c>
    </row>
    <row r="29" spans="1:7" ht="25.5" customHeight="1">
      <c r="A29" s="266" t="s">
        <v>753</v>
      </c>
      <c r="B29" s="290" t="s">
        <v>1008</v>
      </c>
      <c r="C29" s="278">
        <f>C30+C32</f>
        <v>362660</v>
      </c>
      <c r="D29" s="278">
        <f>D30+D32</f>
        <v>366537.7</v>
      </c>
      <c r="E29" s="278">
        <f>E30+E32</f>
        <v>375891.185</v>
      </c>
      <c r="F29" s="556">
        <f t="shared" si="0"/>
        <v>103.64837175315722</v>
      </c>
      <c r="G29" s="556">
        <f t="shared" si="1"/>
        <v>102.5518480090861</v>
      </c>
    </row>
    <row r="30" spans="1:7" ht="24">
      <c r="A30" s="266" t="s">
        <v>754</v>
      </c>
      <c r="B30" s="267" t="s">
        <v>391</v>
      </c>
      <c r="C30" s="278">
        <f>C31</f>
        <v>97900</v>
      </c>
      <c r="D30" s="278">
        <f>D31</f>
        <v>115777.7</v>
      </c>
      <c r="E30" s="278">
        <f>E31</f>
        <v>121931.209</v>
      </c>
      <c r="F30" s="556">
        <f t="shared" si="0"/>
        <v>124.54668947906026</v>
      </c>
      <c r="G30" s="556">
        <f t="shared" si="1"/>
        <v>105.31493456857407</v>
      </c>
    </row>
    <row r="31" spans="1:7" ht="24" customHeight="1">
      <c r="A31" s="266" t="s">
        <v>301</v>
      </c>
      <c r="B31" s="267" t="s">
        <v>1179</v>
      </c>
      <c r="C31" s="280">
        <v>97900</v>
      </c>
      <c r="D31" s="280">
        <v>115777.7</v>
      </c>
      <c r="E31" s="282">
        <v>121931.209</v>
      </c>
      <c r="F31" s="556">
        <f t="shared" si="0"/>
        <v>124.54668947906026</v>
      </c>
      <c r="G31" s="556">
        <f t="shared" si="1"/>
        <v>105.31493456857407</v>
      </c>
    </row>
    <row r="32" spans="1:7" ht="36" customHeight="1">
      <c r="A32" s="266" t="s">
        <v>755</v>
      </c>
      <c r="B32" s="267" t="s">
        <v>579</v>
      </c>
      <c r="C32" s="278">
        <f>C33</f>
        <v>264760</v>
      </c>
      <c r="D32" s="278">
        <f>D33</f>
        <v>250760</v>
      </c>
      <c r="E32" s="278">
        <f>E33</f>
        <v>253959.976</v>
      </c>
      <c r="F32" s="556">
        <f t="shared" si="0"/>
        <v>95.92082489802085</v>
      </c>
      <c r="G32" s="556">
        <f t="shared" si="1"/>
        <v>101.27611102249163</v>
      </c>
    </row>
    <row r="33" spans="1:7" ht="26.25" customHeight="1">
      <c r="A33" s="266" t="s">
        <v>1180</v>
      </c>
      <c r="B33" s="267" t="s">
        <v>1528</v>
      </c>
      <c r="C33" s="280">
        <v>264760</v>
      </c>
      <c r="D33" s="280">
        <v>250760</v>
      </c>
      <c r="E33" s="282">
        <v>253959.976</v>
      </c>
      <c r="F33" s="556">
        <f t="shared" si="0"/>
        <v>95.92082489802085</v>
      </c>
      <c r="G33" s="556">
        <f t="shared" si="1"/>
        <v>101.27611102249163</v>
      </c>
    </row>
    <row r="34" spans="1:7" ht="36" customHeight="1">
      <c r="A34" s="266" t="s">
        <v>1559</v>
      </c>
      <c r="B34" s="267" t="s">
        <v>1529</v>
      </c>
      <c r="C34" s="278">
        <f>C35+C37+C38</f>
        <v>22550</v>
      </c>
      <c r="D34" s="278">
        <f>D35+D37+D38</f>
        <v>59450</v>
      </c>
      <c r="E34" s="278">
        <f>E35+E37+E38</f>
        <v>59752.335999999996</v>
      </c>
      <c r="F34" s="606" t="s">
        <v>489</v>
      </c>
      <c r="G34" s="556">
        <f t="shared" si="1"/>
        <v>100.50855508830949</v>
      </c>
    </row>
    <row r="35" spans="1:7" ht="24">
      <c r="A35" s="266" t="s">
        <v>1560</v>
      </c>
      <c r="B35" s="267" t="s">
        <v>1183</v>
      </c>
      <c r="C35" s="278">
        <f>C36</f>
        <v>13000</v>
      </c>
      <c r="D35" s="278">
        <f>D36</f>
        <v>26000</v>
      </c>
      <c r="E35" s="278">
        <f>E36</f>
        <v>25969.391</v>
      </c>
      <c r="F35" s="556">
        <f t="shared" si="0"/>
        <v>199.76454615384617</v>
      </c>
      <c r="G35" s="556">
        <f t="shared" si="1"/>
        <v>99.88227307692308</v>
      </c>
    </row>
    <row r="36" spans="1:7" ht="36">
      <c r="A36" s="266" t="s">
        <v>1561</v>
      </c>
      <c r="B36" s="267" t="s">
        <v>392</v>
      </c>
      <c r="C36" s="280">
        <v>13000</v>
      </c>
      <c r="D36" s="280">
        <v>26000</v>
      </c>
      <c r="E36" s="282">
        <v>25969.391</v>
      </c>
      <c r="F36" s="556">
        <f t="shared" si="0"/>
        <v>199.76454615384617</v>
      </c>
      <c r="G36" s="556">
        <f t="shared" si="1"/>
        <v>99.88227307692308</v>
      </c>
    </row>
    <row r="37" spans="1:7" ht="24">
      <c r="A37" s="266" t="s">
        <v>1562</v>
      </c>
      <c r="B37" s="267" t="s">
        <v>347</v>
      </c>
      <c r="C37" s="280">
        <v>0</v>
      </c>
      <c r="D37" s="288">
        <v>0</v>
      </c>
      <c r="E37" s="291"/>
      <c r="F37" s="556"/>
      <c r="G37" s="556"/>
    </row>
    <row r="38" spans="1:7" ht="24" customHeight="1">
      <c r="A38" s="266" t="s">
        <v>1563</v>
      </c>
      <c r="B38" s="267" t="s">
        <v>1405</v>
      </c>
      <c r="C38" s="278">
        <f>C39+C40+C41</f>
        <v>9550</v>
      </c>
      <c r="D38" s="278">
        <f>D39+D40+D41</f>
        <v>33450</v>
      </c>
      <c r="E38" s="278">
        <f>E39+E40+E41</f>
        <v>33782.945</v>
      </c>
      <c r="F38" s="606" t="s">
        <v>489</v>
      </c>
      <c r="G38" s="556">
        <f t="shared" si="1"/>
        <v>100.99535127055306</v>
      </c>
    </row>
    <row r="39" spans="1:7" ht="60">
      <c r="A39" s="266" t="s">
        <v>1564</v>
      </c>
      <c r="B39" s="267" t="s">
        <v>756</v>
      </c>
      <c r="C39" s="280">
        <v>9000</v>
      </c>
      <c r="D39" s="280">
        <v>32400</v>
      </c>
      <c r="E39" s="281">
        <v>32648.945</v>
      </c>
      <c r="F39" s="606" t="s">
        <v>489</v>
      </c>
      <c r="G39" s="556">
        <f t="shared" si="1"/>
        <v>100.76834876543211</v>
      </c>
    </row>
    <row r="40" spans="1:7" ht="24">
      <c r="A40" s="266" t="s">
        <v>1565</v>
      </c>
      <c r="B40" s="267" t="s">
        <v>393</v>
      </c>
      <c r="C40" s="280">
        <v>550</v>
      </c>
      <c r="D40" s="280">
        <v>1050</v>
      </c>
      <c r="E40" s="282">
        <v>1134</v>
      </c>
      <c r="F40" s="606" t="s">
        <v>489</v>
      </c>
      <c r="G40" s="556">
        <f t="shared" si="1"/>
        <v>108</v>
      </c>
    </row>
    <row r="41" spans="1:7" ht="15">
      <c r="A41" s="266" t="s">
        <v>394</v>
      </c>
      <c r="B41" s="267" t="s">
        <v>395</v>
      </c>
      <c r="C41" s="280">
        <v>0</v>
      </c>
      <c r="D41" s="282">
        <v>0</v>
      </c>
      <c r="E41" s="287"/>
      <c r="F41" s="556"/>
      <c r="G41" s="556"/>
    </row>
    <row r="42" spans="1:7" ht="24">
      <c r="A42" s="266" t="s">
        <v>1192</v>
      </c>
      <c r="B42" s="267" t="s">
        <v>339</v>
      </c>
      <c r="C42" s="292">
        <f>C43+C48+C50+C45</f>
        <v>572</v>
      </c>
      <c r="D42" s="292">
        <f>D43+D48+D50+D45</f>
        <v>572</v>
      </c>
      <c r="E42" s="292">
        <f>E43+E48+E50+E45</f>
        <v>752.3880000000001</v>
      </c>
      <c r="F42" s="556">
        <f t="shared" si="0"/>
        <v>131.53636363636366</v>
      </c>
      <c r="G42" s="556">
        <f t="shared" si="1"/>
        <v>131.53636363636366</v>
      </c>
    </row>
    <row r="43" spans="1:7" ht="24">
      <c r="A43" s="266" t="s">
        <v>1055</v>
      </c>
      <c r="B43" s="149" t="s">
        <v>182</v>
      </c>
      <c r="C43" s="278">
        <f>SUM(C44)</f>
        <v>0</v>
      </c>
      <c r="D43" s="278">
        <f>SUM(D44)</f>
        <v>0</v>
      </c>
      <c r="E43" s="278">
        <f>SUM(E44)</f>
        <v>-465.5</v>
      </c>
      <c r="F43" s="556"/>
      <c r="G43" s="556"/>
    </row>
    <row r="44" spans="1:7" ht="24">
      <c r="A44" s="266" t="s">
        <v>95</v>
      </c>
      <c r="B44" s="149" t="s">
        <v>547</v>
      </c>
      <c r="C44" s="280"/>
      <c r="D44" s="280"/>
      <c r="E44" s="282">
        <v>-465.5</v>
      </c>
      <c r="F44" s="556"/>
      <c r="G44" s="556"/>
    </row>
    <row r="45" spans="1:7" ht="15">
      <c r="A45" s="266" t="s">
        <v>264</v>
      </c>
      <c r="B45" s="149" t="s">
        <v>265</v>
      </c>
      <c r="C45" s="278">
        <f aca="true" t="shared" si="2" ref="C45:E46">SUM(C46)</f>
        <v>553</v>
      </c>
      <c r="D45" s="278">
        <f t="shared" si="2"/>
        <v>553</v>
      </c>
      <c r="E45" s="278">
        <f t="shared" si="2"/>
        <v>1179.41</v>
      </c>
      <c r="F45" s="606" t="s">
        <v>489</v>
      </c>
      <c r="G45" s="606" t="s">
        <v>489</v>
      </c>
    </row>
    <row r="46" spans="1:7" ht="15">
      <c r="A46" s="266" t="s">
        <v>548</v>
      </c>
      <c r="B46" s="149" t="s">
        <v>1184</v>
      </c>
      <c r="C46" s="278">
        <f t="shared" si="2"/>
        <v>553</v>
      </c>
      <c r="D46" s="278">
        <f t="shared" si="2"/>
        <v>553</v>
      </c>
      <c r="E46" s="278">
        <f t="shared" si="2"/>
        <v>1179.41</v>
      </c>
      <c r="F46" s="606" t="s">
        <v>489</v>
      </c>
      <c r="G46" s="606" t="s">
        <v>489</v>
      </c>
    </row>
    <row r="47" spans="1:7" ht="24">
      <c r="A47" s="266" t="s">
        <v>549</v>
      </c>
      <c r="B47" s="149" t="s">
        <v>550</v>
      </c>
      <c r="C47" s="280">
        <v>553</v>
      </c>
      <c r="D47" s="280">
        <v>553</v>
      </c>
      <c r="E47" s="281">
        <v>1179.41</v>
      </c>
      <c r="F47" s="606" t="s">
        <v>489</v>
      </c>
      <c r="G47" s="606" t="s">
        <v>489</v>
      </c>
    </row>
    <row r="48" spans="1:7" ht="15">
      <c r="A48" s="266" t="s">
        <v>1472</v>
      </c>
      <c r="B48" s="267" t="s">
        <v>340</v>
      </c>
      <c r="C48" s="278">
        <f>SUM(C49)</f>
        <v>0</v>
      </c>
      <c r="D48" s="278">
        <f>SUM(D49)</f>
        <v>0</v>
      </c>
      <c r="E48" s="278">
        <f>SUM(E49)</f>
        <v>4.233</v>
      </c>
      <c r="F48" s="556"/>
      <c r="G48" s="556"/>
    </row>
    <row r="49" spans="1:7" ht="15">
      <c r="A49" s="266" t="s">
        <v>1473</v>
      </c>
      <c r="B49" s="267" t="s">
        <v>341</v>
      </c>
      <c r="C49" s="280"/>
      <c r="D49" s="282"/>
      <c r="E49" s="281">
        <v>4.233</v>
      </c>
      <c r="F49" s="556"/>
      <c r="G49" s="556"/>
    </row>
    <row r="50" spans="1:7" ht="15">
      <c r="A50" s="289" t="s">
        <v>551</v>
      </c>
      <c r="B50" s="267" t="s">
        <v>1296</v>
      </c>
      <c r="C50" s="278">
        <f>SUM(C51+C53+C55)</f>
        <v>19</v>
      </c>
      <c r="D50" s="278">
        <f>SUM(D51+D53+D55)</f>
        <v>19</v>
      </c>
      <c r="E50" s="278">
        <f>SUM(E51+E53+E55)</f>
        <v>34.245</v>
      </c>
      <c r="F50" s="556">
        <f t="shared" si="0"/>
        <v>180.23684210526315</v>
      </c>
      <c r="G50" s="556">
        <f t="shared" si="1"/>
        <v>180.23684210526315</v>
      </c>
    </row>
    <row r="51" spans="1:7" ht="15">
      <c r="A51" s="289" t="s">
        <v>552</v>
      </c>
      <c r="B51" s="149" t="s">
        <v>342</v>
      </c>
      <c r="C51" s="278">
        <f>SUM(C52)</f>
        <v>0</v>
      </c>
      <c r="D51" s="278">
        <f>SUM(D52)</f>
        <v>0</v>
      </c>
      <c r="E51" s="278">
        <f>SUM(E52)</f>
        <v>0.6</v>
      </c>
      <c r="F51" s="556"/>
      <c r="G51" s="556"/>
    </row>
    <row r="52" spans="1:7" ht="15">
      <c r="A52" s="289" t="s">
        <v>1392</v>
      </c>
      <c r="B52" s="149" t="s">
        <v>1025</v>
      </c>
      <c r="C52" s="280"/>
      <c r="D52" s="282"/>
      <c r="E52" s="281">
        <v>0.6</v>
      </c>
      <c r="F52" s="556"/>
      <c r="G52" s="556"/>
    </row>
    <row r="53" spans="1:7" ht="36">
      <c r="A53" s="289" t="s">
        <v>1026</v>
      </c>
      <c r="B53" s="149" t="s">
        <v>220</v>
      </c>
      <c r="C53" s="278">
        <f>SUM(C54)</f>
        <v>0</v>
      </c>
      <c r="D53" s="278">
        <f>SUM(D54)</f>
        <v>0</v>
      </c>
      <c r="E53" s="278">
        <f>SUM(E54)</f>
        <v>-5.2</v>
      </c>
      <c r="F53" s="556"/>
      <c r="G53" s="556"/>
    </row>
    <row r="54" spans="1:7" ht="36">
      <c r="A54" s="289" t="s">
        <v>1027</v>
      </c>
      <c r="B54" s="149" t="s">
        <v>1028</v>
      </c>
      <c r="C54" s="280"/>
      <c r="D54" s="282"/>
      <c r="E54" s="293">
        <v>-5.2</v>
      </c>
      <c r="F54" s="556"/>
      <c r="G54" s="556"/>
    </row>
    <row r="55" spans="1:7" ht="15">
      <c r="A55" s="289" t="s">
        <v>1029</v>
      </c>
      <c r="B55" s="149" t="s">
        <v>1191</v>
      </c>
      <c r="C55" s="278">
        <f>SUM(C56)</f>
        <v>19</v>
      </c>
      <c r="D55" s="278">
        <f>SUM(D56)</f>
        <v>19</v>
      </c>
      <c r="E55" s="278">
        <f>SUM(E56)</f>
        <v>38.845</v>
      </c>
      <c r="F55" s="606" t="s">
        <v>489</v>
      </c>
      <c r="G55" s="606" t="s">
        <v>489</v>
      </c>
    </row>
    <row r="56" spans="1:7" ht="27.75" customHeight="1">
      <c r="A56" s="289" t="s">
        <v>1030</v>
      </c>
      <c r="B56" s="149" t="s">
        <v>1031</v>
      </c>
      <c r="C56" s="280">
        <v>19</v>
      </c>
      <c r="D56" s="280">
        <v>19</v>
      </c>
      <c r="E56" s="288">
        <v>38.845</v>
      </c>
      <c r="F56" s="606" t="s">
        <v>489</v>
      </c>
      <c r="G56" s="606" t="s">
        <v>489</v>
      </c>
    </row>
    <row r="57" spans="1:7" ht="24">
      <c r="A57" s="289" t="s">
        <v>565</v>
      </c>
      <c r="B57" s="149" t="s">
        <v>1316</v>
      </c>
      <c r="C57" s="278">
        <f>SUM(C58+C60+C62+C69+C72)</f>
        <v>272402.4</v>
      </c>
      <c r="D57" s="278">
        <f>SUM(D58+D60+D62+D69+D72)</f>
        <v>352602.59</v>
      </c>
      <c r="E57" s="278">
        <f>SUM(E58+E60+E62+E69+E72)</f>
        <v>376089.88300000003</v>
      </c>
      <c r="F57" s="556">
        <f t="shared" si="0"/>
        <v>138.06408570555914</v>
      </c>
      <c r="G57" s="556">
        <f t="shared" si="1"/>
        <v>106.6611232209043</v>
      </c>
    </row>
    <row r="58" spans="1:7" ht="38.25" customHeight="1">
      <c r="A58" s="289" t="s">
        <v>566</v>
      </c>
      <c r="B58" s="149" t="s">
        <v>396</v>
      </c>
      <c r="C58" s="278">
        <f>SUM(C59)</f>
        <v>1160</v>
      </c>
      <c r="D58" s="278">
        <f>SUM(D59)</f>
        <v>1160.19</v>
      </c>
      <c r="E58" s="278">
        <f>SUM(E59)</f>
        <v>1160.184</v>
      </c>
      <c r="F58" s="556">
        <f t="shared" si="0"/>
        <v>100.0158620689655</v>
      </c>
      <c r="G58" s="556">
        <f t="shared" si="1"/>
        <v>99.99948284332739</v>
      </c>
    </row>
    <row r="59" spans="1:7" ht="24">
      <c r="A59" s="289" t="s">
        <v>1032</v>
      </c>
      <c r="B59" s="149" t="s">
        <v>1318</v>
      </c>
      <c r="C59" s="280">
        <v>1160</v>
      </c>
      <c r="D59" s="288">
        <v>1160.19</v>
      </c>
      <c r="E59" s="288">
        <v>1160.184</v>
      </c>
      <c r="F59" s="556">
        <f t="shared" si="0"/>
        <v>100.0158620689655</v>
      </c>
      <c r="G59" s="556">
        <f t="shared" si="1"/>
        <v>99.99948284332739</v>
      </c>
    </row>
    <row r="60" spans="1:7" ht="27" customHeight="1">
      <c r="A60" s="289" t="s">
        <v>567</v>
      </c>
      <c r="B60" s="149" t="s">
        <v>287</v>
      </c>
      <c r="C60" s="278">
        <f>SUM(C61)</f>
        <v>0</v>
      </c>
      <c r="D60" s="278">
        <f>SUM(D61)</f>
        <v>0</v>
      </c>
      <c r="E60" s="278">
        <f>SUM(E61)</f>
        <v>0</v>
      </c>
      <c r="F60" s="556"/>
      <c r="G60" s="556"/>
    </row>
    <row r="61" spans="1:7" ht="24" customHeight="1">
      <c r="A61" s="289" t="s">
        <v>1033</v>
      </c>
      <c r="B61" s="149" t="s">
        <v>1319</v>
      </c>
      <c r="C61" s="280"/>
      <c r="D61" s="280"/>
      <c r="E61" s="288"/>
      <c r="F61" s="556"/>
      <c r="G61" s="556"/>
    </row>
    <row r="62" spans="1:7" ht="65.25" customHeight="1">
      <c r="A62" s="289" t="s">
        <v>568</v>
      </c>
      <c r="B62" s="149" t="s">
        <v>500</v>
      </c>
      <c r="C62" s="292">
        <f>C63+C67</f>
        <v>267942.4</v>
      </c>
      <c r="D62" s="292">
        <f>D63+D67</f>
        <v>347442.4</v>
      </c>
      <c r="E62" s="292">
        <f>E63+E67</f>
        <v>370881.085</v>
      </c>
      <c r="F62" s="556">
        <f t="shared" si="0"/>
        <v>138.41821413856113</v>
      </c>
      <c r="G62" s="556">
        <f t="shared" si="1"/>
        <v>106.74606352016909</v>
      </c>
    </row>
    <row r="63" spans="1:7" ht="48">
      <c r="A63" s="294" t="s">
        <v>569</v>
      </c>
      <c r="B63" s="267" t="s">
        <v>704</v>
      </c>
      <c r="C63" s="278">
        <f>C64</f>
        <v>144140.7</v>
      </c>
      <c r="D63" s="278">
        <f>D64</f>
        <v>211140.7</v>
      </c>
      <c r="E63" s="278">
        <f>E64</f>
        <v>230279.684</v>
      </c>
      <c r="F63" s="556">
        <f t="shared" si="0"/>
        <v>159.76034804881618</v>
      </c>
      <c r="G63" s="556">
        <f t="shared" si="1"/>
        <v>109.06456405610099</v>
      </c>
    </row>
    <row r="64" spans="1:7" ht="48">
      <c r="A64" s="294" t="s">
        <v>1265</v>
      </c>
      <c r="B64" s="267" t="s">
        <v>1210</v>
      </c>
      <c r="C64" s="283">
        <v>144140.7</v>
      </c>
      <c r="D64" s="283">
        <v>211140.7</v>
      </c>
      <c r="E64" s="283">
        <v>230279.684</v>
      </c>
      <c r="F64" s="556">
        <f t="shared" si="0"/>
        <v>159.76034804881618</v>
      </c>
      <c r="G64" s="556">
        <f t="shared" si="1"/>
        <v>109.06456405610099</v>
      </c>
    </row>
    <row r="65" spans="1:7" ht="36">
      <c r="A65" s="266" t="s">
        <v>1320</v>
      </c>
      <c r="B65" s="295" t="s">
        <v>1321</v>
      </c>
      <c r="C65" s="278">
        <f>C66</f>
        <v>0</v>
      </c>
      <c r="D65" s="278">
        <f>D66</f>
        <v>0</v>
      </c>
      <c r="E65" s="278">
        <f>E66</f>
        <v>0</v>
      </c>
      <c r="F65" s="556"/>
      <c r="G65" s="556"/>
    </row>
    <row r="66" spans="1:7" ht="48.75" customHeight="1">
      <c r="A66" s="266" t="s">
        <v>1322</v>
      </c>
      <c r="B66" s="267" t="s">
        <v>1323</v>
      </c>
      <c r="C66" s="280">
        <v>0</v>
      </c>
      <c r="D66" s="282">
        <v>0</v>
      </c>
      <c r="E66" s="293"/>
      <c r="F66" s="556"/>
      <c r="G66" s="556"/>
    </row>
    <row r="67" spans="1:7" ht="48">
      <c r="A67" s="266" t="s">
        <v>570</v>
      </c>
      <c r="B67" s="267" t="s">
        <v>1211</v>
      </c>
      <c r="C67" s="278">
        <f>C68</f>
        <v>123801.7</v>
      </c>
      <c r="D67" s="278">
        <f>D68</f>
        <v>136301.7</v>
      </c>
      <c r="E67" s="278">
        <f>E68</f>
        <v>140601.401</v>
      </c>
      <c r="F67" s="556">
        <f t="shared" si="0"/>
        <v>113.5698467791638</v>
      </c>
      <c r="G67" s="556">
        <f t="shared" si="1"/>
        <v>103.15454686185133</v>
      </c>
    </row>
    <row r="68" spans="1:7" ht="36">
      <c r="A68" s="266" t="s">
        <v>1226</v>
      </c>
      <c r="B68" s="267" t="s">
        <v>1212</v>
      </c>
      <c r="C68" s="280">
        <v>123801.7</v>
      </c>
      <c r="D68" s="280">
        <v>136301.7</v>
      </c>
      <c r="E68" s="280">
        <v>140601.401</v>
      </c>
      <c r="F68" s="556">
        <f t="shared" si="0"/>
        <v>113.5698467791638</v>
      </c>
      <c r="G68" s="556">
        <f t="shared" si="1"/>
        <v>103.15454686185133</v>
      </c>
    </row>
    <row r="69" spans="1:7" ht="15">
      <c r="A69" s="266" t="s">
        <v>979</v>
      </c>
      <c r="B69" s="267" t="s">
        <v>343</v>
      </c>
      <c r="C69" s="278">
        <f aca="true" t="shared" si="3" ref="C69:E70">C70</f>
        <v>0</v>
      </c>
      <c r="D69" s="278">
        <f t="shared" si="3"/>
        <v>0</v>
      </c>
      <c r="E69" s="278">
        <f t="shared" si="3"/>
        <v>0</v>
      </c>
      <c r="F69" s="556"/>
      <c r="G69" s="556"/>
    </row>
    <row r="70" spans="1:7" ht="51" customHeight="1">
      <c r="A70" s="266" t="s">
        <v>980</v>
      </c>
      <c r="B70" s="267" t="s">
        <v>1217</v>
      </c>
      <c r="C70" s="278">
        <f t="shared" si="3"/>
        <v>0</v>
      </c>
      <c r="D70" s="278">
        <f t="shared" si="3"/>
        <v>0</v>
      </c>
      <c r="E70" s="278">
        <f t="shared" si="3"/>
        <v>0</v>
      </c>
      <c r="F70" s="556"/>
      <c r="G70" s="556"/>
    </row>
    <row r="71" spans="1:7" ht="50.25" customHeight="1">
      <c r="A71" s="266" t="s">
        <v>1227</v>
      </c>
      <c r="B71" s="267" t="s">
        <v>1228</v>
      </c>
      <c r="C71" s="280">
        <v>0</v>
      </c>
      <c r="D71" s="280">
        <v>0</v>
      </c>
      <c r="E71" s="282"/>
      <c r="F71" s="556"/>
      <c r="G71" s="556"/>
    </row>
    <row r="72" spans="1:7" ht="48">
      <c r="A72" s="266" t="s">
        <v>1266</v>
      </c>
      <c r="B72" s="113" t="s">
        <v>1213</v>
      </c>
      <c r="C72" s="278">
        <f>C73</f>
        <v>3300</v>
      </c>
      <c r="D72" s="278">
        <f>D73</f>
        <v>4000</v>
      </c>
      <c r="E72" s="278">
        <f>E73</f>
        <v>4048.614</v>
      </c>
      <c r="F72" s="556">
        <f t="shared" si="0"/>
        <v>122.68527272727272</v>
      </c>
      <c r="G72" s="556">
        <f t="shared" si="1"/>
        <v>101.21534999999999</v>
      </c>
    </row>
    <row r="73" spans="1:7" ht="48">
      <c r="A73" s="266" t="s">
        <v>1267</v>
      </c>
      <c r="B73" s="296" t="s">
        <v>1214</v>
      </c>
      <c r="C73" s="278">
        <f>SUM(C74)</f>
        <v>3300</v>
      </c>
      <c r="D73" s="278">
        <f>SUM(D74)</f>
        <v>4000</v>
      </c>
      <c r="E73" s="278">
        <f>SUM(E74)</f>
        <v>4048.614</v>
      </c>
      <c r="F73" s="556">
        <f t="shared" si="0"/>
        <v>122.68527272727272</v>
      </c>
      <c r="G73" s="556">
        <f t="shared" si="1"/>
        <v>101.21534999999999</v>
      </c>
    </row>
    <row r="74" spans="1:7" ht="48">
      <c r="A74" s="266" t="s">
        <v>1268</v>
      </c>
      <c r="B74" s="149" t="s">
        <v>1215</v>
      </c>
      <c r="C74" s="280">
        <v>3300</v>
      </c>
      <c r="D74" s="280">
        <v>4000</v>
      </c>
      <c r="E74" s="282">
        <v>4048.614</v>
      </c>
      <c r="F74" s="556">
        <f t="shared" si="0"/>
        <v>122.68527272727272</v>
      </c>
      <c r="G74" s="556">
        <f t="shared" si="1"/>
        <v>101.21534999999999</v>
      </c>
    </row>
    <row r="75" spans="1:7" ht="15">
      <c r="A75" s="297" t="s">
        <v>981</v>
      </c>
      <c r="B75" s="298" t="s">
        <v>1263</v>
      </c>
      <c r="C75" s="278">
        <f>SUM(C76)</f>
        <v>2500</v>
      </c>
      <c r="D75" s="278">
        <f>SUM(D76)</f>
        <v>4600</v>
      </c>
      <c r="E75" s="278">
        <f>SUM(E76)</f>
        <v>4541.691</v>
      </c>
      <c r="F75" s="556">
        <f>E75/C75*100</f>
        <v>181.66764</v>
      </c>
      <c r="G75" s="556">
        <f aca="true" t="shared" si="4" ref="G75:G138">E75/D75*100</f>
        <v>98.73241304347826</v>
      </c>
    </row>
    <row r="76" spans="1:7" ht="13.5" customHeight="1">
      <c r="A76" s="266" t="s">
        <v>739</v>
      </c>
      <c r="B76" s="267" t="s">
        <v>1333</v>
      </c>
      <c r="C76" s="280">
        <v>2500</v>
      </c>
      <c r="D76" s="280">
        <v>4600</v>
      </c>
      <c r="E76" s="282">
        <v>4541.691</v>
      </c>
      <c r="F76" s="556">
        <f>E76/C76*100</f>
        <v>181.66764</v>
      </c>
      <c r="G76" s="556">
        <f t="shared" si="4"/>
        <v>98.73241304347826</v>
      </c>
    </row>
    <row r="77" spans="1:7" ht="27" customHeight="1">
      <c r="A77" s="299" t="s">
        <v>744</v>
      </c>
      <c r="B77" s="267" t="s">
        <v>1261</v>
      </c>
      <c r="C77" s="278">
        <f>C78+C83</f>
        <v>2500</v>
      </c>
      <c r="D77" s="278">
        <f>D78+D83</f>
        <v>9000</v>
      </c>
      <c r="E77" s="278">
        <f>E78+E83</f>
        <v>8933.668</v>
      </c>
      <c r="F77" s="606" t="s">
        <v>489</v>
      </c>
      <c r="G77" s="556">
        <f t="shared" si="4"/>
        <v>99.26297777777778</v>
      </c>
    </row>
    <row r="78" spans="1:7" ht="24" customHeight="1" hidden="1">
      <c r="A78" s="299" t="s">
        <v>745</v>
      </c>
      <c r="B78" s="267" t="s">
        <v>1262</v>
      </c>
      <c r="C78" s="278">
        <f>C79+C81</f>
        <v>0</v>
      </c>
      <c r="D78" s="278">
        <f>D79+D81</f>
        <v>0</v>
      </c>
      <c r="E78" s="278">
        <f>E79+E81</f>
        <v>0</v>
      </c>
      <c r="F78" s="606" t="s">
        <v>489</v>
      </c>
      <c r="G78" s="556"/>
    </row>
    <row r="79" spans="1:7" ht="13.5" customHeight="1" hidden="1">
      <c r="A79" s="299" t="s">
        <v>1492</v>
      </c>
      <c r="B79" s="267" t="s">
        <v>740</v>
      </c>
      <c r="C79" s="278">
        <f>SUM(C80)</f>
        <v>0</v>
      </c>
      <c r="D79" s="278">
        <f>SUM(D80)</f>
        <v>0</v>
      </c>
      <c r="E79" s="278">
        <f>SUM(E80)</f>
        <v>0</v>
      </c>
      <c r="F79" s="606" t="s">
        <v>489</v>
      </c>
      <c r="G79" s="556"/>
    </row>
    <row r="80" spans="1:7" ht="13.5" customHeight="1" hidden="1">
      <c r="A80" s="300" t="s">
        <v>1324</v>
      </c>
      <c r="B80" s="267" t="s">
        <v>1325</v>
      </c>
      <c r="C80" s="280">
        <v>0</v>
      </c>
      <c r="D80" s="288">
        <v>0</v>
      </c>
      <c r="E80" s="291">
        <v>0</v>
      </c>
      <c r="F80" s="606" t="s">
        <v>489</v>
      </c>
      <c r="G80" s="556"/>
    </row>
    <row r="81" spans="1:7" ht="15.75" hidden="1">
      <c r="A81" s="300" t="s">
        <v>1493</v>
      </c>
      <c r="B81" s="267" t="s">
        <v>741</v>
      </c>
      <c r="C81" s="278">
        <f>C82</f>
        <v>0</v>
      </c>
      <c r="D81" s="278">
        <f>D82</f>
        <v>0</v>
      </c>
      <c r="E81" s="278">
        <f>E82</f>
        <v>0</v>
      </c>
      <c r="F81" s="606" t="s">
        <v>489</v>
      </c>
      <c r="G81" s="556"/>
    </row>
    <row r="82" spans="1:7" ht="15.75" hidden="1">
      <c r="A82" s="300" t="s">
        <v>1326</v>
      </c>
      <c r="B82" s="267" t="s">
        <v>1327</v>
      </c>
      <c r="C82" s="280">
        <v>0</v>
      </c>
      <c r="D82" s="288">
        <v>0</v>
      </c>
      <c r="E82" s="287">
        <v>0</v>
      </c>
      <c r="F82" s="606" t="s">
        <v>489</v>
      </c>
      <c r="G82" s="556"/>
    </row>
    <row r="83" spans="1:7" ht="24">
      <c r="A83" s="300" t="s">
        <v>1494</v>
      </c>
      <c r="B83" s="267" t="s">
        <v>1476</v>
      </c>
      <c r="C83" s="278">
        <f>C84</f>
        <v>2500</v>
      </c>
      <c r="D83" s="278">
        <f>D84</f>
        <v>9000</v>
      </c>
      <c r="E83" s="278">
        <f>E84</f>
        <v>8933.668</v>
      </c>
      <c r="F83" s="606" t="s">
        <v>489</v>
      </c>
      <c r="G83" s="556">
        <f t="shared" si="4"/>
        <v>99.26297777777778</v>
      </c>
    </row>
    <row r="84" spans="1:7" ht="24">
      <c r="A84" s="300" t="s">
        <v>1274</v>
      </c>
      <c r="B84" s="267" t="s">
        <v>1328</v>
      </c>
      <c r="C84" s="280">
        <v>2500</v>
      </c>
      <c r="D84" s="280">
        <v>9000</v>
      </c>
      <c r="E84" s="281">
        <v>8933.668</v>
      </c>
      <c r="F84" s="606" t="s">
        <v>489</v>
      </c>
      <c r="G84" s="556">
        <f t="shared" si="4"/>
        <v>99.26297777777778</v>
      </c>
    </row>
    <row r="85" spans="1:7" ht="15">
      <c r="A85" s="266" t="s">
        <v>1495</v>
      </c>
      <c r="B85" s="267" t="s">
        <v>742</v>
      </c>
      <c r="C85" s="278">
        <f>C86+C88+C95</f>
        <v>36210</v>
      </c>
      <c r="D85" s="278">
        <f>D86+D88+D95</f>
        <v>155799.2</v>
      </c>
      <c r="E85" s="278">
        <f>E86+E88+E95</f>
        <v>162894.234</v>
      </c>
      <c r="F85" s="606" t="s">
        <v>489</v>
      </c>
      <c r="G85" s="556">
        <f t="shared" si="4"/>
        <v>104.55396048246716</v>
      </c>
    </row>
    <row r="86" spans="1:7" ht="15">
      <c r="A86" s="266" t="s">
        <v>1496</v>
      </c>
      <c r="B86" s="267" t="s">
        <v>743</v>
      </c>
      <c r="C86" s="278">
        <f>C87</f>
        <v>210</v>
      </c>
      <c r="D86" s="278">
        <f>D87</f>
        <v>1239.7</v>
      </c>
      <c r="E86" s="278">
        <f>E87</f>
        <v>1254.674</v>
      </c>
      <c r="F86" s="606" t="s">
        <v>489</v>
      </c>
      <c r="G86" s="556">
        <f t="shared" si="4"/>
        <v>101.20787287246915</v>
      </c>
    </row>
    <row r="87" spans="1:7" ht="60.75" customHeight="1">
      <c r="A87" s="266" t="s">
        <v>162</v>
      </c>
      <c r="B87" s="267" t="s">
        <v>400</v>
      </c>
      <c r="C87" s="280">
        <v>210</v>
      </c>
      <c r="D87" s="280">
        <v>1239.7</v>
      </c>
      <c r="E87" s="282">
        <v>1254.674</v>
      </c>
      <c r="F87" s="606" t="s">
        <v>489</v>
      </c>
      <c r="G87" s="556">
        <f t="shared" si="4"/>
        <v>101.20787287246915</v>
      </c>
    </row>
    <row r="88" spans="1:7" ht="60.75" customHeight="1">
      <c r="A88" s="300" t="s">
        <v>401</v>
      </c>
      <c r="B88" s="267" t="s">
        <v>1216</v>
      </c>
      <c r="C88" s="278">
        <f>C89+C90</f>
        <v>0</v>
      </c>
      <c r="D88" s="278">
        <f>D89+D90</f>
        <v>4559.5</v>
      </c>
      <c r="E88" s="278">
        <f>E89+E90</f>
        <v>4559.5</v>
      </c>
      <c r="F88" s="556"/>
      <c r="G88" s="556">
        <f t="shared" si="4"/>
        <v>100</v>
      </c>
    </row>
    <row r="89" spans="1:7" ht="60">
      <c r="A89" s="300" t="s">
        <v>402</v>
      </c>
      <c r="B89" s="267" t="s">
        <v>578</v>
      </c>
      <c r="C89" s="278">
        <f aca="true" t="shared" si="5" ref="C89:E90">C91+C93</f>
        <v>0</v>
      </c>
      <c r="D89" s="278">
        <f t="shared" si="5"/>
        <v>4559.5</v>
      </c>
      <c r="E89" s="278">
        <f t="shared" si="5"/>
        <v>4559.5</v>
      </c>
      <c r="F89" s="556"/>
      <c r="G89" s="556">
        <f t="shared" si="4"/>
        <v>100</v>
      </c>
    </row>
    <row r="90" spans="1:7" ht="48.75" hidden="1">
      <c r="A90" s="300" t="s">
        <v>403</v>
      </c>
      <c r="B90" s="267" t="s">
        <v>779</v>
      </c>
      <c r="C90" s="278">
        <f t="shared" si="5"/>
        <v>0</v>
      </c>
      <c r="D90" s="278">
        <f t="shared" si="5"/>
        <v>0</v>
      </c>
      <c r="E90" s="278">
        <f t="shared" si="5"/>
        <v>0</v>
      </c>
      <c r="F90" s="556"/>
      <c r="G90" s="556"/>
    </row>
    <row r="91" spans="1:7" ht="60.75" customHeight="1" hidden="1">
      <c r="A91" s="300" t="s">
        <v>404</v>
      </c>
      <c r="B91" s="267" t="s">
        <v>780</v>
      </c>
      <c r="C91" s="280">
        <v>0</v>
      </c>
      <c r="D91" s="288"/>
      <c r="E91" s="287"/>
      <c r="F91" s="556"/>
      <c r="G91" s="556"/>
    </row>
    <row r="92" spans="1:7" ht="36" customHeight="1" hidden="1">
      <c r="A92" s="300" t="s">
        <v>405</v>
      </c>
      <c r="B92" s="267" t="s">
        <v>1543</v>
      </c>
      <c r="C92" s="301"/>
      <c r="D92" s="288"/>
      <c r="E92" s="287"/>
      <c r="F92" s="556"/>
      <c r="G92" s="556"/>
    </row>
    <row r="93" spans="1:7" ht="60">
      <c r="A93" s="300" t="s">
        <v>406</v>
      </c>
      <c r="B93" s="267" t="s">
        <v>1448</v>
      </c>
      <c r="C93" s="280">
        <v>0</v>
      </c>
      <c r="D93" s="288">
        <v>4559.5</v>
      </c>
      <c r="E93" s="288">
        <v>4559.5</v>
      </c>
      <c r="F93" s="556"/>
      <c r="G93" s="556">
        <f t="shared" si="4"/>
        <v>100</v>
      </c>
    </row>
    <row r="94" spans="1:7" ht="60.75" hidden="1">
      <c r="A94" s="300" t="s">
        <v>407</v>
      </c>
      <c r="B94" s="267" t="s">
        <v>1359</v>
      </c>
      <c r="C94" s="280"/>
      <c r="D94" s="291"/>
      <c r="E94" s="287"/>
      <c r="F94" s="556"/>
      <c r="G94" s="556"/>
    </row>
    <row r="95" spans="1:7" ht="48">
      <c r="A95" s="266" t="s">
        <v>1360</v>
      </c>
      <c r="B95" s="267" t="s">
        <v>987</v>
      </c>
      <c r="C95" s="278">
        <f aca="true" t="shared" si="6" ref="C95:E96">C96</f>
        <v>36000</v>
      </c>
      <c r="D95" s="278">
        <f t="shared" si="6"/>
        <v>150000</v>
      </c>
      <c r="E95" s="278">
        <f t="shared" si="6"/>
        <v>157080.06</v>
      </c>
      <c r="F95" s="606" t="s">
        <v>489</v>
      </c>
      <c r="G95" s="556">
        <f t="shared" si="4"/>
        <v>104.72004</v>
      </c>
    </row>
    <row r="96" spans="1:7" ht="24">
      <c r="A96" s="266" t="s">
        <v>1557</v>
      </c>
      <c r="B96" s="267" t="s">
        <v>988</v>
      </c>
      <c r="C96" s="278">
        <f t="shared" si="6"/>
        <v>36000</v>
      </c>
      <c r="D96" s="278">
        <f t="shared" si="6"/>
        <v>150000</v>
      </c>
      <c r="E96" s="278">
        <f t="shared" si="6"/>
        <v>157080.06</v>
      </c>
      <c r="F96" s="606" t="s">
        <v>489</v>
      </c>
      <c r="G96" s="556">
        <f t="shared" si="4"/>
        <v>104.72004</v>
      </c>
    </row>
    <row r="97" spans="1:7" ht="36">
      <c r="A97" s="266" t="s">
        <v>1361</v>
      </c>
      <c r="B97" s="267" t="s">
        <v>989</v>
      </c>
      <c r="C97" s="280">
        <v>36000</v>
      </c>
      <c r="D97" s="280">
        <v>150000</v>
      </c>
      <c r="E97" s="281">
        <v>157080.06</v>
      </c>
      <c r="F97" s="606" t="s">
        <v>489</v>
      </c>
      <c r="G97" s="556">
        <f t="shared" si="4"/>
        <v>104.72004</v>
      </c>
    </row>
    <row r="98" spans="1:7" ht="15">
      <c r="A98" s="266" t="s">
        <v>1287</v>
      </c>
      <c r="B98" s="267" t="s">
        <v>266</v>
      </c>
      <c r="C98" s="278">
        <f>C99+C102+C104+C106+C121+C103+C108+C116+C117+C118+C119</f>
        <v>34827</v>
      </c>
      <c r="D98" s="278">
        <f>D99+D102+D104+D106+D121+D103+D108+D116+D117+D118+D119</f>
        <v>44663.700000000004</v>
      </c>
      <c r="E98" s="278">
        <f>E99+E102+E104+E106+E121+E103+E108+E116+E117+E118+E119</f>
        <v>44725.261</v>
      </c>
      <c r="F98" s="556">
        <f aca="true" t="shared" si="7" ref="F98:F103">E98/C98*100</f>
        <v>128.42122778304187</v>
      </c>
      <c r="G98" s="556">
        <f t="shared" si="4"/>
        <v>100.13783228886098</v>
      </c>
    </row>
    <row r="99" spans="1:7" ht="24">
      <c r="A99" s="266" t="s">
        <v>1288</v>
      </c>
      <c r="B99" s="267" t="s">
        <v>1307</v>
      </c>
      <c r="C99" s="278">
        <f>C100+C101</f>
        <v>696</v>
      </c>
      <c r="D99" s="278">
        <f>D100+D101</f>
        <v>422</v>
      </c>
      <c r="E99" s="278">
        <f>E100+E101</f>
        <v>442.346</v>
      </c>
      <c r="F99" s="556">
        <f t="shared" si="7"/>
        <v>63.55545977011494</v>
      </c>
      <c r="G99" s="556">
        <f t="shared" si="4"/>
        <v>104.821327014218</v>
      </c>
    </row>
    <row r="100" spans="1:7" ht="48">
      <c r="A100" s="266" t="s">
        <v>1289</v>
      </c>
      <c r="B100" s="267" t="s">
        <v>1362</v>
      </c>
      <c r="C100" s="280">
        <v>554</v>
      </c>
      <c r="D100" s="280">
        <v>165</v>
      </c>
      <c r="E100" s="281">
        <v>182.144</v>
      </c>
      <c r="F100" s="556">
        <f t="shared" si="7"/>
        <v>32.877978339350186</v>
      </c>
      <c r="G100" s="556">
        <f t="shared" si="4"/>
        <v>110.39030303030304</v>
      </c>
    </row>
    <row r="101" spans="1:7" ht="36">
      <c r="A101" s="266" t="s">
        <v>1290</v>
      </c>
      <c r="B101" s="267" t="s">
        <v>1410</v>
      </c>
      <c r="C101" s="280">
        <v>142</v>
      </c>
      <c r="D101" s="280">
        <v>257</v>
      </c>
      <c r="E101" s="281">
        <v>260.202</v>
      </c>
      <c r="F101" s="556">
        <f t="shared" si="7"/>
        <v>183.24084507042252</v>
      </c>
      <c r="G101" s="556">
        <f t="shared" si="4"/>
        <v>101.24591439688714</v>
      </c>
    </row>
    <row r="102" spans="1:7" ht="13.5" customHeight="1">
      <c r="A102" s="266" t="s">
        <v>1291</v>
      </c>
      <c r="B102" s="267" t="s">
        <v>767</v>
      </c>
      <c r="C102" s="280">
        <v>3000</v>
      </c>
      <c r="D102" s="280">
        <v>1865</v>
      </c>
      <c r="E102" s="281">
        <v>1855.08</v>
      </c>
      <c r="F102" s="556">
        <f t="shared" si="7"/>
        <v>61.836</v>
      </c>
      <c r="G102" s="556">
        <f t="shared" si="4"/>
        <v>99.46809651474531</v>
      </c>
    </row>
    <row r="103" spans="1:7" ht="24" customHeight="1">
      <c r="A103" s="266" t="s">
        <v>113</v>
      </c>
      <c r="B103" s="267" t="s">
        <v>1363</v>
      </c>
      <c r="C103" s="280">
        <v>710</v>
      </c>
      <c r="D103" s="280">
        <v>47.6</v>
      </c>
      <c r="E103" s="281">
        <v>47.6</v>
      </c>
      <c r="F103" s="556">
        <f t="shared" si="7"/>
        <v>6.704225352112676</v>
      </c>
      <c r="G103" s="556">
        <f t="shared" si="4"/>
        <v>100</v>
      </c>
    </row>
    <row r="104" spans="1:7" ht="24" customHeight="1" hidden="1">
      <c r="A104" s="266" t="s">
        <v>1292</v>
      </c>
      <c r="B104" s="267" t="s">
        <v>1301</v>
      </c>
      <c r="C104" s="278">
        <f>SUM(C105)</f>
        <v>0</v>
      </c>
      <c r="D104" s="278">
        <f>SUM(D105)</f>
        <v>0</v>
      </c>
      <c r="E104" s="278">
        <f>SUM(E105)</f>
        <v>0</v>
      </c>
      <c r="F104" s="556"/>
      <c r="G104" s="556"/>
    </row>
    <row r="105" spans="1:7" ht="36" customHeight="1" hidden="1">
      <c r="A105" s="266" t="s">
        <v>1364</v>
      </c>
      <c r="B105" s="267" t="s">
        <v>1365</v>
      </c>
      <c r="C105" s="280"/>
      <c r="D105" s="291"/>
      <c r="E105" s="291"/>
      <c r="F105" s="556"/>
      <c r="G105" s="556"/>
    </row>
    <row r="106" spans="1:7" ht="24.75" hidden="1">
      <c r="A106" s="266" t="s">
        <v>1293</v>
      </c>
      <c r="B106" s="267" t="s">
        <v>543</v>
      </c>
      <c r="C106" s="278">
        <f>C107</f>
        <v>0</v>
      </c>
      <c r="D106" s="278">
        <f>D107</f>
        <v>0</v>
      </c>
      <c r="E106" s="278">
        <f>E107</f>
        <v>0</v>
      </c>
      <c r="F106" s="556"/>
      <c r="G106" s="556"/>
    </row>
    <row r="107" spans="1:7" ht="36.75" hidden="1">
      <c r="A107" s="266" t="s">
        <v>1366</v>
      </c>
      <c r="B107" s="267" t="s">
        <v>1367</v>
      </c>
      <c r="C107" s="280">
        <v>0</v>
      </c>
      <c r="D107" s="288">
        <v>0</v>
      </c>
      <c r="E107" s="291">
        <v>0</v>
      </c>
      <c r="F107" s="556"/>
      <c r="G107" s="556"/>
    </row>
    <row r="108" spans="1:7" ht="48">
      <c r="A108" s="266" t="s">
        <v>781</v>
      </c>
      <c r="B108" s="267" t="s">
        <v>1368</v>
      </c>
      <c r="C108" s="278">
        <f>SUM(C111+C113+C114+C109+C110+C112)</f>
        <v>330</v>
      </c>
      <c r="D108" s="278">
        <f>SUM(D111+D113+D114+D109+D110+D112)</f>
        <v>2925</v>
      </c>
      <c r="E108" s="278">
        <f>SUM(E111+E113+E114+E109+E110+E112)</f>
        <v>2926.503</v>
      </c>
      <c r="F108" s="606" t="s">
        <v>489</v>
      </c>
      <c r="G108" s="556">
        <f t="shared" si="4"/>
        <v>100.05138461538463</v>
      </c>
    </row>
    <row r="109" spans="1:7" ht="15">
      <c r="A109" s="266" t="s">
        <v>213</v>
      </c>
      <c r="B109" s="267" t="s">
        <v>1369</v>
      </c>
      <c r="C109" s="280">
        <v>0</v>
      </c>
      <c r="D109" s="280">
        <v>98</v>
      </c>
      <c r="E109" s="280">
        <v>108</v>
      </c>
      <c r="F109" s="556"/>
      <c r="G109" s="556">
        <f t="shared" si="4"/>
        <v>110.20408163265304</v>
      </c>
    </row>
    <row r="110" spans="1:7" ht="24.75" hidden="1">
      <c r="A110" s="266" t="s">
        <v>214</v>
      </c>
      <c r="B110" s="267" t="s">
        <v>1370</v>
      </c>
      <c r="C110" s="280">
        <v>0</v>
      </c>
      <c r="D110" s="280"/>
      <c r="E110" s="280"/>
      <c r="F110" s="556"/>
      <c r="G110" s="556"/>
    </row>
    <row r="111" spans="1:7" ht="24.75" hidden="1">
      <c r="A111" s="266" t="s">
        <v>1354</v>
      </c>
      <c r="B111" s="267" t="s">
        <v>1355</v>
      </c>
      <c r="C111" s="280">
        <v>0</v>
      </c>
      <c r="D111" s="302">
        <v>0</v>
      </c>
      <c r="E111" s="288"/>
      <c r="F111" s="556"/>
      <c r="G111" s="556"/>
    </row>
    <row r="112" spans="1:7" ht="24.75" customHeight="1">
      <c r="A112" s="266" t="s">
        <v>1356</v>
      </c>
      <c r="B112" s="267" t="s">
        <v>1383</v>
      </c>
      <c r="C112" s="280">
        <v>330</v>
      </c>
      <c r="D112" s="280">
        <v>2581.5</v>
      </c>
      <c r="E112" s="288">
        <v>2571.5</v>
      </c>
      <c r="F112" s="606" t="s">
        <v>489</v>
      </c>
      <c r="G112" s="556">
        <f t="shared" si="4"/>
        <v>99.61262831687003</v>
      </c>
    </row>
    <row r="113" spans="1:7" ht="36" customHeight="1">
      <c r="A113" s="266" t="s">
        <v>782</v>
      </c>
      <c r="B113" s="267" t="s">
        <v>1053</v>
      </c>
      <c r="C113" s="280">
        <v>0</v>
      </c>
      <c r="D113" s="280">
        <v>245.5</v>
      </c>
      <c r="E113" s="282">
        <v>247.003</v>
      </c>
      <c r="F113" s="556"/>
      <c r="G113" s="556">
        <f t="shared" si="4"/>
        <v>100.6122199592668</v>
      </c>
    </row>
    <row r="114" spans="1:7" ht="13.5" customHeight="1" hidden="1">
      <c r="A114" s="266" t="s">
        <v>1054</v>
      </c>
      <c r="B114" s="267" t="s">
        <v>1449</v>
      </c>
      <c r="C114" s="278">
        <f>C115</f>
        <v>0</v>
      </c>
      <c r="D114" s="278">
        <f>D115</f>
        <v>0</v>
      </c>
      <c r="E114" s="278">
        <f>E115</f>
        <v>0</v>
      </c>
      <c r="F114" s="556"/>
      <c r="G114" s="556"/>
    </row>
    <row r="115" spans="1:7" ht="36.75" hidden="1">
      <c r="A115" s="266" t="s">
        <v>1558</v>
      </c>
      <c r="B115" s="267" t="s">
        <v>1450</v>
      </c>
      <c r="C115" s="280">
        <v>0</v>
      </c>
      <c r="D115" s="302">
        <v>0</v>
      </c>
      <c r="E115" s="288"/>
      <c r="F115" s="556"/>
      <c r="G115" s="556"/>
    </row>
    <row r="116" spans="1:7" ht="15.75" hidden="1">
      <c r="A116" s="266" t="s">
        <v>1264</v>
      </c>
      <c r="B116" s="267" t="s">
        <v>1297</v>
      </c>
      <c r="C116" s="280">
        <v>0</v>
      </c>
      <c r="D116" s="280">
        <v>0</v>
      </c>
      <c r="E116" s="288"/>
      <c r="F116" s="556"/>
      <c r="G116" s="556"/>
    </row>
    <row r="117" spans="1:7" ht="36">
      <c r="A117" s="266" t="s">
        <v>1298</v>
      </c>
      <c r="B117" s="267" t="s">
        <v>1299</v>
      </c>
      <c r="C117" s="280">
        <v>2363</v>
      </c>
      <c r="D117" s="280">
        <v>2900</v>
      </c>
      <c r="E117" s="282">
        <v>3044.962</v>
      </c>
      <c r="F117" s="556">
        <f>E117/C117*100</f>
        <v>128.86000846381717</v>
      </c>
      <c r="G117" s="556">
        <f t="shared" si="4"/>
        <v>104.9986896551724</v>
      </c>
    </row>
    <row r="118" spans="1:7" ht="24">
      <c r="A118" s="266" t="s">
        <v>1300</v>
      </c>
      <c r="B118" s="267" t="s">
        <v>262</v>
      </c>
      <c r="C118" s="280">
        <v>17482</v>
      </c>
      <c r="D118" s="280">
        <v>23177.2</v>
      </c>
      <c r="E118" s="282">
        <v>23196.813</v>
      </c>
      <c r="F118" s="556">
        <f>E118/C118*100</f>
        <v>132.68969797506006</v>
      </c>
      <c r="G118" s="556">
        <f t="shared" si="4"/>
        <v>100.08462195606025</v>
      </c>
    </row>
    <row r="119" spans="1:7" ht="36">
      <c r="A119" s="266" t="s">
        <v>1371</v>
      </c>
      <c r="B119" s="267" t="s">
        <v>1372</v>
      </c>
      <c r="C119" s="278">
        <f>C120</f>
        <v>0</v>
      </c>
      <c r="D119" s="278">
        <f>D120</f>
        <v>80.9</v>
      </c>
      <c r="E119" s="278">
        <f>E120</f>
        <v>80.93</v>
      </c>
      <c r="F119" s="556"/>
      <c r="G119" s="556">
        <f t="shared" si="4"/>
        <v>100.0370828182942</v>
      </c>
    </row>
    <row r="120" spans="1:7" ht="36">
      <c r="A120" s="266" t="s">
        <v>480</v>
      </c>
      <c r="B120" s="267" t="s">
        <v>481</v>
      </c>
      <c r="C120" s="280">
        <v>0</v>
      </c>
      <c r="D120" s="280">
        <v>80.9</v>
      </c>
      <c r="E120" s="282">
        <v>80.93</v>
      </c>
      <c r="F120" s="556"/>
      <c r="G120" s="556">
        <f t="shared" si="4"/>
        <v>100.0370828182942</v>
      </c>
    </row>
    <row r="121" spans="1:7" ht="24">
      <c r="A121" s="266" t="s">
        <v>1294</v>
      </c>
      <c r="B121" s="267" t="s">
        <v>294</v>
      </c>
      <c r="C121" s="278">
        <f>SUM(C122)</f>
        <v>10246</v>
      </c>
      <c r="D121" s="278">
        <f>SUM(D122)</f>
        <v>13246</v>
      </c>
      <c r="E121" s="278">
        <f>SUM(E122)</f>
        <v>13131.027</v>
      </c>
      <c r="F121" s="556">
        <f>E121/C121*100</f>
        <v>128.1575932071052</v>
      </c>
      <c r="G121" s="556">
        <f t="shared" si="4"/>
        <v>99.13201721274348</v>
      </c>
    </row>
    <row r="122" spans="1:7" ht="24" customHeight="1">
      <c r="A122" s="266" t="s">
        <v>1384</v>
      </c>
      <c r="B122" s="267" t="s">
        <v>1570</v>
      </c>
      <c r="C122" s="280">
        <v>10246</v>
      </c>
      <c r="D122" s="280">
        <v>13246</v>
      </c>
      <c r="E122" s="303">
        <v>13131.027</v>
      </c>
      <c r="F122" s="556">
        <f>E122/C122*100</f>
        <v>128.1575932071052</v>
      </c>
      <c r="G122" s="556">
        <f t="shared" si="4"/>
        <v>99.13201721274348</v>
      </c>
    </row>
    <row r="123" spans="1:7" ht="24" customHeight="1">
      <c r="A123" s="266" t="s">
        <v>1334</v>
      </c>
      <c r="B123" s="267" t="s">
        <v>283</v>
      </c>
      <c r="C123" s="278">
        <f>C124+C126+C128</f>
        <v>500</v>
      </c>
      <c r="D123" s="278">
        <f>D124+D126+D128</f>
        <v>7494.8</v>
      </c>
      <c r="E123" s="278">
        <f>E124+E126+E128</f>
        <v>9619.996</v>
      </c>
      <c r="F123" s="606" t="s">
        <v>489</v>
      </c>
      <c r="G123" s="556">
        <f t="shared" si="4"/>
        <v>128.35560655387735</v>
      </c>
    </row>
    <row r="124" spans="1:7" ht="15">
      <c r="A124" s="266" t="s">
        <v>1335</v>
      </c>
      <c r="B124" s="267" t="s">
        <v>918</v>
      </c>
      <c r="C124" s="280">
        <f>C125</f>
        <v>0</v>
      </c>
      <c r="D124" s="280">
        <f>D125</f>
        <v>0</v>
      </c>
      <c r="E124" s="278">
        <f>E125</f>
        <v>35.839</v>
      </c>
      <c r="F124" s="556"/>
      <c r="G124" s="556"/>
    </row>
    <row r="125" spans="1:7" ht="15">
      <c r="A125" s="266" t="s">
        <v>1385</v>
      </c>
      <c r="B125" s="267" t="s">
        <v>1571</v>
      </c>
      <c r="C125" s="280"/>
      <c r="D125" s="291"/>
      <c r="E125" s="282">
        <v>35.839</v>
      </c>
      <c r="F125" s="556"/>
      <c r="G125" s="556"/>
    </row>
    <row r="126" spans="1:7" ht="24.75" hidden="1">
      <c r="A126" s="266" t="s">
        <v>1572</v>
      </c>
      <c r="B126" s="267" t="s">
        <v>1295</v>
      </c>
      <c r="C126" s="278">
        <f>C127</f>
        <v>0</v>
      </c>
      <c r="D126" s="278">
        <f>D127</f>
        <v>0</v>
      </c>
      <c r="E126" s="278">
        <f>E127</f>
        <v>0</v>
      </c>
      <c r="F126" s="568"/>
      <c r="G126" s="556"/>
    </row>
    <row r="127" spans="1:7" ht="36.75" hidden="1">
      <c r="A127" s="266" t="s">
        <v>1573</v>
      </c>
      <c r="B127" s="267" t="s">
        <v>1574</v>
      </c>
      <c r="C127" s="280"/>
      <c r="D127" s="280"/>
      <c r="E127" s="287"/>
      <c r="F127" s="568"/>
      <c r="G127" s="556"/>
    </row>
    <row r="128" spans="1:7" ht="15">
      <c r="A128" s="266" t="s">
        <v>1336</v>
      </c>
      <c r="B128" s="267" t="s">
        <v>919</v>
      </c>
      <c r="C128" s="278">
        <f>SUM(C129)</f>
        <v>500</v>
      </c>
      <c r="D128" s="278">
        <f>SUM(D129)</f>
        <v>7494.8</v>
      </c>
      <c r="E128" s="278">
        <f>SUM(E129)</f>
        <v>9584.157</v>
      </c>
      <c r="F128" s="606" t="s">
        <v>489</v>
      </c>
      <c r="G128" s="556">
        <f t="shared" si="4"/>
        <v>127.87742167903077</v>
      </c>
    </row>
    <row r="129" spans="1:7" ht="15">
      <c r="A129" s="266" t="s">
        <v>92</v>
      </c>
      <c r="B129" s="267" t="s">
        <v>1575</v>
      </c>
      <c r="C129" s="280">
        <v>500</v>
      </c>
      <c r="D129" s="280">
        <v>7494.8</v>
      </c>
      <c r="E129" s="280">
        <v>9584.157</v>
      </c>
      <c r="F129" s="606" t="s">
        <v>489</v>
      </c>
      <c r="G129" s="556">
        <f t="shared" si="4"/>
        <v>127.87742167903077</v>
      </c>
    </row>
    <row r="130" spans="1:7" ht="24">
      <c r="A130" s="304" t="s">
        <v>228</v>
      </c>
      <c r="B130" s="305" t="s">
        <v>1576</v>
      </c>
      <c r="C130" s="306">
        <v>0</v>
      </c>
      <c r="D130" s="306">
        <f>D131</f>
        <v>-2603.6</v>
      </c>
      <c r="E130" s="306">
        <f>E131</f>
        <v>-2603.55</v>
      </c>
      <c r="F130" s="556"/>
      <c r="G130" s="556">
        <f t="shared" si="4"/>
        <v>99.99807958211709</v>
      </c>
    </row>
    <row r="131" spans="1:7" ht="13.5" customHeight="1">
      <c r="A131" s="304" t="s">
        <v>733</v>
      </c>
      <c r="B131" s="305" t="s">
        <v>1577</v>
      </c>
      <c r="C131" s="307">
        <v>0</v>
      </c>
      <c r="D131" s="307">
        <v>-2603.6</v>
      </c>
      <c r="E131" s="308">
        <v>-2603.55</v>
      </c>
      <c r="F131" s="556"/>
      <c r="G131" s="556">
        <f t="shared" si="4"/>
        <v>99.99807958211709</v>
      </c>
    </row>
    <row r="132" spans="1:7" ht="26.25" customHeight="1">
      <c r="A132" s="268" t="s">
        <v>229</v>
      </c>
      <c r="B132" s="309" t="s">
        <v>1253</v>
      </c>
      <c r="C132" s="310">
        <f>C133+C175</f>
        <v>516648</v>
      </c>
      <c r="D132" s="310">
        <f>D133+D175</f>
        <v>800568.5</v>
      </c>
      <c r="E132" s="310">
        <f>E133+E175</f>
        <v>794657.16</v>
      </c>
      <c r="F132" s="556">
        <f>E132/C132*100</f>
        <v>153.81016862544712</v>
      </c>
      <c r="G132" s="556">
        <f t="shared" si="4"/>
        <v>99.26160722036903</v>
      </c>
    </row>
    <row r="133" spans="1:7" ht="25.5">
      <c r="A133" s="268" t="s">
        <v>1578</v>
      </c>
      <c r="B133" s="309" t="s">
        <v>1579</v>
      </c>
      <c r="C133" s="311">
        <f>C136+C147+C170+C134</f>
        <v>516648</v>
      </c>
      <c r="D133" s="311">
        <f>D136+D147+D170+D134</f>
        <v>798108.4</v>
      </c>
      <c r="E133" s="311">
        <f>E136+E147+E170+E134</f>
        <v>792134.28</v>
      </c>
      <c r="F133" s="556">
        <f>E133/C133*100</f>
        <v>153.32185162818786</v>
      </c>
      <c r="G133" s="556">
        <f t="shared" si="4"/>
        <v>99.25146508920342</v>
      </c>
    </row>
    <row r="134" spans="1:7" ht="15">
      <c r="A134" s="266" t="s">
        <v>1580</v>
      </c>
      <c r="B134" s="267" t="s">
        <v>1581</v>
      </c>
      <c r="C134" s="311">
        <f>C135</f>
        <v>0</v>
      </c>
      <c r="D134" s="311">
        <f>D135</f>
        <v>12908</v>
      </c>
      <c r="E134" s="311">
        <f>E135</f>
        <v>12450</v>
      </c>
      <c r="F134" s="556"/>
      <c r="G134" s="556">
        <f t="shared" si="4"/>
        <v>96.45181282925319</v>
      </c>
    </row>
    <row r="135" spans="1:7" ht="27.75" customHeight="1">
      <c r="A135" s="266" t="s">
        <v>1582</v>
      </c>
      <c r="B135" s="267" t="s">
        <v>1583</v>
      </c>
      <c r="C135" s="312">
        <v>0</v>
      </c>
      <c r="D135" s="312">
        <v>12908</v>
      </c>
      <c r="E135" s="313">
        <v>12450</v>
      </c>
      <c r="F135" s="556"/>
      <c r="G135" s="556">
        <f t="shared" si="4"/>
        <v>96.45181282925319</v>
      </c>
    </row>
    <row r="136" spans="1:7" ht="24">
      <c r="A136" s="266" t="s">
        <v>483</v>
      </c>
      <c r="B136" s="267" t="s">
        <v>1275</v>
      </c>
      <c r="C136" s="311">
        <f>C145+C137+C139+C142</f>
        <v>513</v>
      </c>
      <c r="D136" s="311">
        <f>D145+D137+D139+D142</f>
        <v>243234.6</v>
      </c>
      <c r="E136" s="311">
        <f>E145+E137+E139+E142</f>
        <v>241745.995</v>
      </c>
      <c r="F136" s="606" t="s">
        <v>489</v>
      </c>
      <c r="G136" s="556">
        <f t="shared" si="4"/>
        <v>99.38799619790933</v>
      </c>
    </row>
    <row r="137" spans="1:7" ht="24">
      <c r="A137" s="266" t="s">
        <v>484</v>
      </c>
      <c r="B137" s="267" t="s">
        <v>485</v>
      </c>
      <c r="C137" s="311">
        <f>C138</f>
        <v>0</v>
      </c>
      <c r="D137" s="311">
        <f>D138</f>
        <v>1530</v>
      </c>
      <c r="E137" s="311">
        <f>E138</f>
        <v>1528.418</v>
      </c>
      <c r="F137" s="556"/>
      <c r="G137" s="556">
        <f t="shared" si="4"/>
        <v>99.89660130718954</v>
      </c>
    </row>
    <row r="138" spans="1:7" ht="36">
      <c r="A138" s="266" t="s">
        <v>486</v>
      </c>
      <c r="B138" s="267" t="s">
        <v>487</v>
      </c>
      <c r="C138" s="312">
        <v>0</v>
      </c>
      <c r="D138" s="312">
        <v>1530</v>
      </c>
      <c r="E138" s="313">
        <v>1528.418</v>
      </c>
      <c r="F138" s="556"/>
      <c r="G138" s="556">
        <f t="shared" si="4"/>
        <v>99.89660130718954</v>
      </c>
    </row>
    <row r="139" spans="1:7" ht="49.5" customHeight="1">
      <c r="A139" s="266" t="s">
        <v>488</v>
      </c>
      <c r="B139" s="267" t="s">
        <v>1584</v>
      </c>
      <c r="C139" s="311">
        <f aca="true" t="shared" si="8" ref="C139:E140">C140</f>
        <v>0</v>
      </c>
      <c r="D139" s="311">
        <f t="shared" si="8"/>
        <v>204023.6</v>
      </c>
      <c r="E139" s="311">
        <f t="shared" si="8"/>
        <v>204023.561</v>
      </c>
      <c r="F139" s="556"/>
      <c r="G139" s="556">
        <f aca="true" t="shared" si="9" ref="G139:G200">E139/D139*100</f>
        <v>99.99998088456432</v>
      </c>
    </row>
    <row r="140" spans="1:7" ht="36" customHeight="1">
      <c r="A140" s="266" t="s">
        <v>1585</v>
      </c>
      <c r="B140" s="267" t="s">
        <v>493</v>
      </c>
      <c r="C140" s="311">
        <f t="shared" si="8"/>
        <v>0</v>
      </c>
      <c r="D140" s="311">
        <f t="shared" si="8"/>
        <v>204023.6</v>
      </c>
      <c r="E140" s="311">
        <f t="shared" si="8"/>
        <v>204023.561</v>
      </c>
      <c r="F140" s="556"/>
      <c r="G140" s="556">
        <f t="shared" si="9"/>
        <v>99.99998088456432</v>
      </c>
    </row>
    <row r="141" spans="1:7" ht="36" customHeight="1">
      <c r="A141" s="266" t="s">
        <v>494</v>
      </c>
      <c r="B141" s="267" t="s">
        <v>495</v>
      </c>
      <c r="C141" s="312">
        <v>0</v>
      </c>
      <c r="D141" s="312">
        <v>204023.6</v>
      </c>
      <c r="E141" s="313">
        <v>204023.561</v>
      </c>
      <c r="F141" s="556"/>
      <c r="G141" s="556">
        <f t="shared" si="9"/>
        <v>99.99998088456432</v>
      </c>
    </row>
    <row r="142" spans="1:7" ht="24" customHeight="1">
      <c r="A142" s="266" t="s">
        <v>496</v>
      </c>
      <c r="B142" s="267" t="s">
        <v>141</v>
      </c>
      <c r="C142" s="311">
        <f aca="true" t="shared" si="10" ref="C142:E143">C143</f>
        <v>0</v>
      </c>
      <c r="D142" s="311">
        <f t="shared" si="10"/>
        <v>26115</v>
      </c>
      <c r="E142" s="311">
        <f t="shared" si="10"/>
        <v>26115.016</v>
      </c>
      <c r="F142" s="556"/>
      <c r="G142" s="556">
        <f t="shared" si="9"/>
        <v>100.00006126747081</v>
      </c>
    </row>
    <row r="143" spans="1:7" ht="36">
      <c r="A143" s="266" t="s">
        <v>497</v>
      </c>
      <c r="B143" s="267" t="s">
        <v>1586</v>
      </c>
      <c r="C143" s="311">
        <f t="shared" si="10"/>
        <v>0</v>
      </c>
      <c r="D143" s="311">
        <f t="shared" si="10"/>
        <v>26115</v>
      </c>
      <c r="E143" s="311">
        <f t="shared" si="10"/>
        <v>26115.016</v>
      </c>
      <c r="F143" s="556"/>
      <c r="G143" s="556">
        <f t="shared" si="9"/>
        <v>100.00006126747081</v>
      </c>
    </row>
    <row r="144" spans="1:7" ht="24">
      <c r="A144" s="266" t="s">
        <v>1587</v>
      </c>
      <c r="B144" s="267" t="s">
        <v>1588</v>
      </c>
      <c r="C144" s="312">
        <v>0</v>
      </c>
      <c r="D144" s="312">
        <v>26115</v>
      </c>
      <c r="E144" s="312">
        <v>26115.016</v>
      </c>
      <c r="F144" s="556"/>
      <c r="G144" s="556">
        <f t="shared" si="9"/>
        <v>100.00006126747081</v>
      </c>
    </row>
    <row r="145" spans="1:7" ht="15">
      <c r="A145" s="266" t="s">
        <v>1589</v>
      </c>
      <c r="B145" s="267" t="s">
        <v>85</v>
      </c>
      <c r="C145" s="311">
        <f>C146</f>
        <v>513</v>
      </c>
      <c r="D145" s="311">
        <f>D146</f>
        <v>11566</v>
      </c>
      <c r="E145" s="311">
        <f>E146</f>
        <v>10079</v>
      </c>
      <c r="F145" s="606" t="s">
        <v>489</v>
      </c>
      <c r="G145" s="556">
        <f t="shared" si="9"/>
        <v>87.14335120179837</v>
      </c>
    </row>
    <row r="146" spans="1:7" ht="15">
      <c r="A146" s="266" t="s">
        <v>1590</v>
      </c>
      <c r="B146" s="267" t="s">
        <v>1357</v>
      </c>
      <c r="C146" s="312">
        <v>513</v>
      </c>
      <c r="D146" s="312">
        <v>11566</v>
      </c>
      <c r="E146" s="312">
        <v>10079</v>
      </c>
      <c r="F146" s="606" t="s">
        <v>489</v>
      </c>
      <c r="G146" s="556">
        <f t="shared" si="9"/>
        <v>87.14335120179837</v>
      </c>
    </row>
    <row r="147" spans="1:7" ht="15">
      <c r="A147" s="266" t="s">
        <v>1591</v>
      </c>
      <c r="B147" s="267" t="s">
        <v>1592</v>
      </c>
      <c r="C147" s="311">
        <f>C152+C154+C156+C158+C160+C162+C168+C148+C164+C166+C150</f>
        <v>515867</v>
      </c>
      <c r="D147" s="311">
        <f>D152+D154+D156+D158+D160+D162+D168+D148+D164+D166+D150</f>
        <v>541394.8</v>
      </c>
      <c r="E147" s="311">
        <f>E152+E154+E156+E158+E160+E162+E168+E148+E164+E166</f>
        <v>537367.285</v>
      </c>
      <c r="F147" s="556">
        <f aca="true" t="shared" si="11" ref="F147:F200">E147/C147*100</f>
        <v>104.16779615676136</v>
      </c>
      <c r="G147" s="556">
        <f t="shared" si="9"/>
        <v>99.25608539276698</v>
      </c>
    </row>
    <row r="148" spans="1:7" ht="24">
      <c r="A148" s="266" t="s">
        <v>1593</v>
      </c>
      <c r="B148" s="267" t="s">
        <v>1594</v>
      </c>
      <c r="C148" s="311">
        <f>C149</f>
        <v>0</v>
      </c>
      <c r="D148" s="311">
        <f>D149</f>
        <v>703</v>
      </c>
      <c r="E148" s="311">
        <f>E149</f>
        <v>440</v>
      </c>
      <c r="F148" s="556"/>
      <c r="G148" s="556">
        <f t="shared" si="9"/>
        <v>62.58890469416786</v>
      </c>
    </row>
    <row r="149" spans="1:7" ht="24">
      <c r="A149" s="266" t="s">
        <v>1595</v>
      </c>
      <c r="B149" s="267" t="s">
        <v>1596</v>
      </c>
      <c r="C149" s="312">
        <v>0</v>
      </c>
      <c r="D149" s="312">
        <v>703</v>
      </c>
      <c r="E149" s="312">
        <v>440</v>
      </c>
      <c r="F149" s="556"/>
      <c r="G149" s="556">
        <f t="shared" si="9"/>
        <v>62.58890469416786</v>
      </c>
    </row>
    <row r="150" spans="1:7" ht="36">
      <c r="A150" s="266" t="s">
        <v>1597</v>
      </c>
      <c r="B150" s="267" t="s">
        <v>1598</v>
      </c>
      <c r="C150" s="311">
        <f>C151</f>
        <v>0</v>
      </c>
      <c r="D150" s="311">
        <f>D151</f>
        <v>27</v>
      </c>
      <c r="E150" s="311">
        <f>E151</f>
        <v>0</v>
      </c>
      <c r="F150" s="556"/>
      <c r="G150" s="556">
        <f t="shared" si="9"/>
        <v>0</v>
      </c>
    </row>
    <row r="151" spans="1:7" ht="36">
      <c r="A151" s="266" t="s">
        <v>1599</v>
      </c>
      <c r="B151" s="267" t="s">
        <v>888</v>
      </c>
      <c r="C151" s="312">
        <v>0</v>
      </c>
      <c r="D151" s="312">
        <v>27</v>
      </c>
      <c r="E151" s="312"/>
      <c r="F151" s="556"/>
      <c r="G151" s="556">
        <f t="shared" si="9"/>
        <v>0</v>
      </c>
    </row>
    <row r="152" spans="1:7" ht="24">
      <c r="A152" s="266" t="s">
        <v>889</v>
      </c>
      <c r="B152" s="267" t="s">
        <v>359</v>
      </c>
      <c r="C152" s="311">
        <f>C153</f>
        <v>0</v>
      </c>
      <c r="D152" s="311">
        <f>D153</f>
        <v>8283</v>
      </c>
      <c r="E152" s="311">
        <f>E153</f>
        <v>7206.824</v>
      </c>
      <c r="F152" s="556"/>
      <c r="G152" s="556">
        <f t="shared" si="9"/>
        <v>87.00741277314982</v>
      </c>
    </row>
    <row r="153" spans="1:7" ht="24">
      <c r="A153" s="266" t="s">
        <v>890</v>
      </c>
      <c r="B153" s="267" t="s">
        <v>360</v>
      </c>
      <c r="C153" s="312">
        <v>0</v>
      </c>
      <c r="D153" s="312">
        <v>8283</v>
      </c>
      <c r="E153" s="312">
        <v>7206.824</v>
      </c>
      <c r="F153" s="556"/>
      <c r="G153" s="556">
        <f t="shared" si="9"/>
        <v>87.00741277314982</v>
      </c>
    </row>
    <row r="154" spans="1:7" ht="24">
      <c r="A154" s="266" t="s">
        <v>891</v>
      </c>
      <c r="B154" s="267" t="s">
        <v>361</v>
      </c>
      <c r="C154" s="311">
        <f>C155</f>
        <v>46182</v>
      </c>
      <c r="D154" s="311">
        <f>D155</f>
        <v>37511</v>
      </c>
      <c r="E154" s="311">
        <f>E155</f>
        <v>37107.282</v>
      </c>
      <c r="F154" s="556">
        <f t="shared" si="11"/>
        <v>80.35009744056126</v>
      </c>
      <c r="G154" s="556">
        <f t="shared" si="9"/>
        <v>98.92373437125109</v>
      </c>
    </row>
    <row r="155" spans="1:7" ht="24">
      <c r="A155" s="266" t="s">
        <v>892</v>
      </c>
      <c r="B155" s="267" t="s">
        <v>362</v>
      </c>
      <c r="C155" s="312">
        <v>46182</v>
      </c>
      <c r="D155" s="312">
        <v>37511</v>
      </c>
      <c r="E155" s="312">
        <v>37107.282</v>
      </c>
      <c r="F155" s="556">
        <f t="shared" si="11"/>
        <v>80.35009744056126</v>
      </c>
      <c r="G155" s="556">
        <f t="shared" si="9"/>
        <v>98.92373437125109</v>
      </c>
    </row>
    <row r="156" spans="1:7" ht="28.5" customHeight="1">
      <c r="A156" s="266" t="s">
        <v>893</v>
      </c>
      <c r="B156" s="267" t="s">
        <v>363</v>
      </c>
      <c r="C156" s="311">
        <f>C157</f>
        <v>24113</v>
      </c>
      <c r="D156" s="311">
        <f>D157</f>
        <v>25983</v>
      </c>
      <c r="E156" s="311">
        <f>E157</f>
        <v>24778.196</v>
      </c>
      <c r="F156" s="556">
        <f t="shared" si="11"/>
        <v>102.75866130303154</v>
      </c>
      <c r="G156" s="556">
        <f t="shared" si="9"/>
        <v>95.36310664665358</v>
      </c>
    </row>
    <row r="157" spans="1:7" ht="27.75" customHeight="1">
      <c r="A157" s="266" t="s">
        <v>894</v>
      </c>
      <c r="B157" s="267" t="s">
        <v>364</v>
      </c>
      <c r="C157" s="312">
        <v>24113</v>
      </c>
      <c r="D157" s="312">
        <v>25983</v>
      </c>
      <c r="E157" s="312">
        <v>24778.196</v>
      </c>
      <c r="F157" s="556">
        <f t="shared" si="11"/>
        <v>102.75866130303154</v>
      </c>
      <c r="G157" s="556">
        <f t="shared" si="9"/>
        <v>95.36310664665358</v>
      </c>
    </row>
    <row r="158" spans="1:7" ht="51" customHeight="1">
      <c r="A158" s="266" t="s">
        <v>895</v>
      </c>
      <c r="B158" s="267" t="s">
        <v>365</v>
      </c>
      <c r="C158" s="311">
        <f>C159</f>
        <v>2817</v>
      </c>
      <c r="D158" s="311">
        <f>D159</f>
        <v>2475</v>
      </c>
      <c r="E158" s="311">
        <f>E159</f>
        <v>2475</v>
      </c>
      <c r="F158" s="556">
        <f t="shared" si="11"/>
        <v>87.8594249201278</v>
      </c>
      <c r="G158" s="556">
        <f t="shared" si="9"/>
        <v>100</v>
      </c>
    </row>
    <row r="159" spans="1:7" ht="52.5" customHeight="1">
      <c r="A159" s="266" t="s">
        <v>896</v>
      </c>
      <c r="B159" s="267" t="s">
        <v>1219</v>
      </c>
      <c r="C159" s="312">
        <v>2817</v>
      </c>
      <c r="D159" s="312">
        <v>2475</v>
      </c>
      <c r="E159" s="312">
        <v>2475</v>
      </c>
      <c r="F159" s="556">
        <f t="shared" si="11"/>
        <v>87.8594249201278</v>
      </c>
      <c r="G159" s="556">
        <f t="shared" si="9"/>
        <v>100</v>
      </c>
    </row>
    <row r="160" spans="1:7" ht="48">
      <c r="A160" s="266" t="s">
        <v>897</v>
      </c>
      <c r="B160" s="267" t="s">
        <v>1220</v>
      </c>
      <c r="C160" s="311">
        <f>C161</f>
        <v>12968</v>
      </c>
      <c r="D160" s="311">
        <f>D161</f>
        <v>13005</v>
      </c>
      <c r="E160" s="311">
        <f>E161</f>
        <v>12927.371</v>
      </c>
      <c r="F160" s="556">
        <f t="shared" si="11"/>
        <v>99.68669802590992</v>
      </c>
      <c r="G160" s="556">
        <f t="shared" si="9"/>
        <v>99.4030834294502</v>
      </c>
    </row>
    <row r="161" spans="1:7" ht="48">
      <c r="A161" s="266" t="s">
        <v>898</v>
      </c>
      <c r="B161" s="267" t="s">
        <v>1445</v>
      </c>
      <c r="C161" s="312">
        <v>12968</v>
      </c>
      <c r="D161" s="312">
        <v>13005</v>
      </c>
      <c r="E161" s="312">
        <v>12927.371</v>
      </c>
      <c r="F161" s="556">
        <f t="shared" si="11"/>
        <v>99.68669802590992</v>
      </c>
      <c r="G161" s="556">
        <f t="shared" si="9"/>
        <v>99.4030834294502</v>
      </c>
    </row>
    <row r="162" spans="1:7" ht="36">
      <c r="A162" s="266" t="s">
        <v>861</v>
      </c>
      <c r="B162" s="267" t="s">
        <v>1446</v>
      </c>
      <c r="C162" s="311">
        <f>C163</f>
        <v>5824</v>
      </c>
      <c r="D162" s="311">
        <f>D163</f>
        <v>5855</v>
      </c>
      <c r="E162" s="311">
        <f>E163</f>
        <v>5166.203</v>
      </c>
      <c r="F162" s="556">
        <f t="shared" si="11"/>
        <v>88.70540865384616</v>
      </c>
      <c r="G162" s="556">
        <f t="shared" si="9"/>
        <v>88.23574722459438</v>
      </c>
    </row>
    <row r="163" spans="1:7" ht="36">
      <c r="A163" s="266" t="s">
        <v>862</v>
      </c>
      <c r="B163" s="267" t="s">
        <v>1447</v>
      </c>
      <c r="C163" s="312">
        <v>5824</v>
      </c>
      <c r="D163" s="312">
        <v>5855</v>
      </c>
      <c r="E163" s="312">
        <v>5166.203</v>
      </c>
      <c r="F163" s="556">
        <f t="shared" si="11"/>
        <v>88.70540865384616</v>
      </c>
      <c r="G163" s="556">
        <f t="shared" si="9"/>
        <v>88.23574722459438</v>
      </c>
    </row>
    <row r="164" spans="1:7" ht="60">
      <c r="A164" s="266" t="s">
        <v>863</v>
      </c>
      <c r="B164" s="267" t="s">
        <v>864</v>
      </c>
      <c r="C164" s="311">
        <f>C165</f>
        <v>0</v>
      </c>
      <c r="D164" s="311">
        <f>D165</f>
        <v>13915.8</v>
      </c>
      <c r="E164" s="311">
        <f>E165</f>
        <v>13915.8</v>
      </c>
      <c r="F164" s="556"/>
      <c r="G164" s="556">
        <f t="shared" si="9"/>
        <v>100</v>
      </c>
    </row>
    <row r="165" spans="1:7" ht="60">
      <c r="A165" s="266" t="s">
        <v>865</v>
      </c>
      <c r="B165" s="267" t="s">
        <v>866</v>
      </c>
      <c r="C165" s="312">
        <v>0</v>
      </c>
      <c r="D165" s="312">
        <v>13915.8</v>
      </c>
      <c r="E165" s="312">
        <v>13915.8</v>
      </c>
      <c r="F165" s="556"/>
      <c r="G165" s="556">
        <f t="shared" si="9"/>
        <v>100</v>
      </c>
    </row>
    <row r="166" spans="1:7" ht="48">
      <c r="A166" s="266" t="s">
        <v>867</v>
      </c>
      <c r="B166" s="267" t="s">
        <v>868</v>
      </c>
      <c r="C166" s="311">
        <f>C167</f>
        <v>0</v>
      </c>
      <c r="D166" s="311">
        <f>D167</f>
        <v>2320</v>
      </c>
      <c r="E166" s="311">
        <f>E167</f>
        <v>2319.3</v>
      </c>
      <c r="F166" s="556"/>
      <c r="G166" s="556">
        <f t="shared" si="9"/>
        <v>99.9698275862069</v>
      </c>
    </row>
    <row r="167" spans="1:7" ht="48">
      <c r="A167" s="266" t="s">
        <v>869</v>
      </c>
      <c r="B167" s="267" t="s">
        <v>870</v>
      </c>
      <c r="C167" s="312">
        <v>0</v>
      </c>
      <c r="D167" s="312">
        <v>2320</v>
      </c>
      <c r="E167" s="312">
        <v>2319.3</v>
      </c>
      <c r="F167" s="556"/>
      <c r="G167" s="556">
        <f t="shared" si="9"/>
        <v>99.9698275862069</v>
      </c>
    </row>
    <row r="168" spans="1:7" ht="15">
      <c r="A168" s="266" t="s">
        <v>871</v>
      </c>
      <c r="B168" s="113" t="s">
        <v>84</v>
      </c>
      <c r="C168" s="311">
        <f>C169</f>
        <v>423963</v>
      </c>
      <c r="D168" s="311">
        <f>D169</f>
        <v>431317</v>
      </c>
      <c r="E168" s="311">
        <f>E169</f>
        <v>431031.309</v>
      </c>
      <c r="F168" s="556">
        <f t="shared" si="11"/>
        <v>101.66719949618246</v>
      </c>
      <c r="G168" s="556">
        <f t="shared" si="9"/>
        <v>99.93376310231223</v>
      </c>
    </row>
    <row r="169" spans="1:7" ht="15">
      <c r="A169" s="266" t="s">
        <v>872</v>
      </c>
      <c r="B169" s="267" t="s">
        <v>506</v>
      </c>
      <c r="C169" s="312">
        <v>423963</v>
      </c>
      <c r="D169" s="312">
        <v>431317</v>
      </c>
      <c r="E169" s="312">
        <v>431031.309</v>
      </c>
      <c r="F169" s="556">
        <f t="shared" si="11"/>
        <v>101.66719949618246</v>
      </c>
      <c r="G169" s="556">
        <f t="shared" si="9"/>
        <v>99.93376310231223</v>
      </c>
    </row>
    <row r="170" spans="1:7" ht="15">
      <c r="A170" s="266" t="s">
        <v>873</v>
      </c>
      <c r="B170" s="113" t="s">
        <v>992</v>
      </c>
      <c r="C170" s="311">
        <f>C171+C173</f>
        <v>268</v>
      </c>
      <c r="D170" s="311">
        <f>D171+D173</f>
        <v>571</v>
      </c>
      <c r="E170" s="311">
        <f>E171+E173</f>
        <v>571</v>
      </c>
      <c r="F170" s="606" t="s">
        <v>489</v>
      </c>
      <c r="G170" s="556">
        <f t="shared" si="9"/>
        <v>100</v>
      </c>
    </row>
    <row r="171" spans="1:7" ht="36" customHeight="1">
      <c r="A171" s="266" t="s">
        <v>874</v>
      </c>
      <c r="B171" s="113" t="s">
        <v>875</v>
      </c>
      <c r="C171" s="311">
        <f aca="true" t="shared" si="12" ref="C171:E173">C172</f>
        <v>268</v>
      </c>
      <c r="D171" s="311">
        <f t="shared" si="12"/>
        <v>268</v>
      </c>
      <c r="E171" s="311">
        <f t="shared" si="12"/>
        <v>268</v>
      </c>
      <c r="F171" s="556">
        <f t="shared" si="11"/>
        <v>100</v>
      </c>
      <c r="G171" s="556">
        <f t="shared" si="9"/>
        <v>100</v>
      </c>
    </row>
    <row r="172" spans="1:7" ht="36" customHeight="1">
      <c r="A172" s="266" t="s">
        <v>876</v>
      </c>
      <c r="B172" s="113" t="s">
        <v>877</v>
      </c>
      <c r="C172" s="312">
        <v>268</v>
      </c>
      <c r="D172" s="312">
        <v>268</v>
      </c>
      <c r="E172" s="312">
        <v>268</v>
      </c>
      <c r="F172" s="556">
        <f t="shared" si="11"/>
        <v>100</v>
      </c>
      <c r="G172" s="556">
        <f t="shared" si="9"/>
        <v>100</v>
      </c>
    </row>
    <row r="173" spans="1:7" ht="24">
      <c r="A173" s="266" t="s">
        <v>878</v>
      </c>
      <c r="B173" s="113" t="s">
        <v>879</v>
      </c>
      <c r="C173" s="311">
        <f t="shared" si="12"/>
        <v>0</v>
      </c>
      <c r="D173" s="311">
        <f t="shared" si="12"/>
        <v>303</v>
      </c>
      <c r="E173" s="311">
        <f t="shared" si="12"/>
        <v>303</v>
      </c>
      <c r="F173" s="556"/>
      <c r="G173" s="556">
        <f t="shared" si="9"/>
        <v>100</v>
      </c>
    </row>
    <row r="174" spans="1:7" ht="36">
      <c r="A174" s="266" t="s">
        <v>880</v>
      </c>
      <c r="B174" s="113" t="s">
        <v>881</v>
      </c>
      <c r="C174" s="312">
        <v>0</v>
      </c>
      <c r="D174" s="312">
        <v>303</v>
      </c>
      <c r="E174" s="312">
        <v>303</v>
      </c>
      <c r="F174" s="556"/>
      <c r="G174" s="556">
        <f t="shared" si="9"/>
        <v>100</v>
      </c>
    </row>
    <row r="175" spans="1:7" ht="15">
      <c r="A175" s="266" t="s">
        <v>1093</v>
      </c>
      <c r="B175" s="267" t="s">
        <v>1380</v>
      </c>
      <c r="C175" s="314">
        <f>SUM(C176)</f>
        <v>0</v>
      </c>
      <c r="D175" s="314">
        <f>SUM(D176)</f>
        <v>2460.1</v>
      </c>
      <c r="E175" s="314">
        <f>SUM(E176)</f>
        <v>2522.88</v>
      </c>
      <c r="F175" s="556"/>
      <c r="G175" s="556">
        <f t="shared" si="9"/>
        <v>102.55192878338279</v>
      </c>
    </row>
    <row r="176" spans="1:7" ht="15">
      <c r="A176" s="266" t="s">
        <v>1544</v>
      </c>
      <c r="B176" s="267" t="s">
        <v>882</v>
      </c>
      <c r="C176" s="283">
        <v>0</v>
      </c>
      <c r="D176" s="283">
        <v>2460.1</v>
      </c>
      <c r="E176" s="283">
        <v>2522.88</v>
      </c>
      <c r="F176" s="556"/>
      <c r="G176" s="556">
        <f t="shared" si="9"/>
        <v>102.55192878338279</v>
      </c>
    </row>
    <row r="177" spans="1:7" ht="25.5">
      <c r="A177" s="268" t="s">
        <v>1096</v>
      </c>
      <c r="B177" s="309" t="s">
        <v>1094</v>
      </c>
      <c r="C177" s="310">
        <f>C178+C181</f>
        <v>534044</v>
      </c>
      <c r="D177" s="310">
        <f>D178+D181</f>
        <v>501748.2</v>
      </c>
      <c r="E177" s="310">
        <f>E178+E181</f>
        <v>500952.431</v>
      </c>
      <c r="F177" s="41">
        <f t="shared" si="11"/>
        <v>93.80358753211345</v>
      </c>
      <c r="G177" s="41">
        <f t="shared" si="9"/>
        <v>99.84140072649986</v>
      </c>
    </row>
    <row r="178" spans="1:7" ht="15">
      <c r="A178" s="266" t="s">
        <v>1097</v>
      </c>
      <c r="B178" s="267" t="s">
        <v>284</v>
      </c>
      <c r="C178" s="292">
        <f aca="true" t="shared" si="13" ref="C178:E179">C179</f>
        <v>130988</v>
      </c>
      <c r="D178" s="292">
        <f t="shared" si="13"/>
        <v>104534.7</v>
      </c>
      <c r="E178" s="292">
        <f t="shared" si="13"/>
        <v>107650.577</v>
      </c>
      <c r="F178" s="556">
        <f t="shared" si="11"/>
        <v>82.18354124041898</v>
      </c>
      <c r="G178" s="556">
        <f t="shared" si="9"/>
        <v>102.98071071137144</v>
      </c>
    </row>
    <row r="179" spans="1:7" ht="15">
      <c r="A179" s="266" t="s">
        <v>1098</v>
      </c>
      <c r="B179" s="267" t="s">
        <v>883</v>
      </c>
      <c r="C179" s="292">
        <f t="shared" si="13"/>
        <v>130988</v>
      </c>
      <c r="D179" s="292">
        <f t="shared" si="13"/>
        <v>104534.7</v>
      </c>
      <c r="E179" s="292">
        <f t="shared" si="13"/>
        <v>107650.577</v>
      </c>
      <c r="F179" s="556">
        <f t="shared" si="11"/>
        <v>82.18354124041898</v>
      </c>
      <c r="G179" s="556">
        <f t="shared" si="9"/>
        <v>102.98071071137144</v>
      </c>
    </row>
    <row r="180" spans="1:7" ht="24">
      <c r="A180" s="266" t="s">
        <v>1490</v>
      </c>
      <c r="B180" s="296" t="s">
        <v>884</v>
      </c>
      <c r="C180" s="280">
        <v>130988</v>
      </c>
      <c r="D180" s="280">
        <v>104534.7</v>
      </c>
      <c r="E180" s="282">
        <v>107650.577</v>
      </c>
      <c r="F180" s="556">
        <f t="shared" si="11"/>
        <v>82.18354124041898</v>
      </c>
      <c r="G180" s="556">
        <f t="shared" si="9"/>
        <v>102.98071071137144</v>
      </c>
    </row>
    <row r="181" spans="1:7" ht="48.75" customHeight="1">
      <c r="A181" s="266" t="s">
        <v>1099</v>
      </c>
      <c r="B181" s="149" t="s">
        <v>295</v>
      </c>
      <c r="C181" s="278">
        <f>C184+C186+C190</f>
        <v>403056</v>
      </c>
      <c r="D181" s="278">
        <f>D184+D186+D190</f>
        <v>397213.5</v>
      </c>
      <c r="E181" s="278">
        <f>E184+E186+E190+E182+E188</f>
        <v>393301.854</v>
      </c>
      <c r="F181" s="556">
        <f t="shared" si="11"/>
        <v>97.57995266166488</v>
      </c>
      <c r="G181" s="556">
        <f t="shared" si="9"/>
        <v>99.0152283343844</v>
      </c>
    </row>
    <row r="182" spans="1:7" ht="15.75" hidden="1">
      <c r="A182" s="266" t="s">
        <v>1100</v>
      </c>
      <c r="B182" s="149" t="s">
        <v>1404</v>
      </c>
      <c r="C182" s="278"/>
      <c r="D182" s="278"/>
      <c r="E182" s="315"/>
      <c r="F182" s="556"/>
      <c r="G182" s="556"/>
    </row>
    <row r="183" spans="1:7" ht="35.25" customHeight="1" hidden="1">
      <c r="A183" s="266" t="s">
        <v>1491</v>
      </c>
      <c r="B183" s="149" t="s">
        <v>885</v>
      </c>
      <c r="C183" s="278"/>
      <c r="D183" s="278"/>
      <c r="E183" s="315"/>
      <c r="F183" s="556"/>
      <c r="G183" s="556"/>
    </row>
    <row r="184" spans="1:7" ht="36">
      <c r="A184" s="266" t="s">
        <v>1393</v>
      </c>
      <c r="B184" s="149" t="s">
        <v>1394</v>
      </c>
      <c r="C184" s="278">
        <f>C185</f>
        <v>394210</v>
      </c>
      <c r="D184" s="278">
        <f>D185</f>
        <v>383768</v>
      </c>
      <c r="E184" s="278">
        <f>E185</f>
        <v>378554.18</v>
      </c>
      <c r="F184" s="556">
        <f t="shared" si="11"/>
        <v>96.02855838258796</v>
      </c>
      <c r="G184" s="556">
        <f t="shared" si="9"/>
        <v>98.6414135623606</v>
      </c>
    </row>
    <row r="185" spans="1:7" ht="35.25" customHeight="1">
      <c r="A185" s="266" t="s">
        <v>1395</v>
      </c>
      <c r="B185" s="149" t="s">
        <v>1396</v>
      </c>
      <c r="C185" s="280">
        <v>394210</v>
      </c>
      <c r="D185" s="280">
        <v>383768</v>
      </c>
      <c r="E185" s="280">
        <v>378554.18</v>
      </c>
      <c r="F185" s="556">
        <f t="shared" si="11"/>
        <v>96.02855838258796</v>
      </c>
      <c r="G185" s="556">
        <f t="shared" si="9"/>
        <v>98.6414135623606</v>
      </c>
    </row>
    <row r="186" spans="1:7" ht="24">
      <c r="A186" s="266" t="s">
        <v>1397</v>
      </c>
      <c r="B186" s="149" t="s">
        <v>1398</v>
      </c>
      <c r="C186" s="278">
        <f>C187</f>
        <v>8846</v>
      </c>
      <c r="D186" s="278">
        <f>D187</f>
        <v>8846</v>
      </c>
      <c r="E186" s="278">
        <f>E187</f>
        <v>9401</v>
      </c>
      <c r="F186" s="556">
        <f t="shared" si="11"/>
        <v>106.27402215690707</v>
      </c>
      <c r="G186" s="556">
        <f t="shared" si="9"/>
        <v>106.27402215690707</v>
      </c>
    </row>
    <row r="187" spans="1:7" ht="48">
      <c r="A187" s="266" t="s">
        <v>1399</v>
      </c>
      <c r="B187" s="149" t="s">
        <v>1400</v>
      </c>
      <c r="C187" s="280">
        <v>8846</v>
      </c>
      <c r="D187" s="280">
        <v>8846</v>
      </c>
      <c r="E187" s="280">
        <v>9401</v>
      </c>
      <c r="F187" s="556">
        <f t="shared" si="11"/>
        <v>106.27402215690707</v>
      </c>
      <c r="G187" s="556">
        <f t="shared" si="9"/>
        <v>106.27402215690707</v>
      </c>
    </row>
    <row r="188" spans="1:7" ht="24">
      <c r="A188" s="266" t="s">
        <v>736</v>
      </c>
      <c r="B188" s="149" t="s">
        <v>738</v>
      </c>
      <c r="C188" s="280"/>
      <c r="D188" s="280"/>
      <c r="E188" s="316">
        <f>E189</f>
        <v>88.417</v>
      </c>
      <c r="F188" s="556"/>
      <c r="G188" s="556"/>
    </row>
    <row r="189" spans="1:7" ht="24">
      <c r="A189" s="266" t="s">
        <v>737</v>
      </c>
      <c r="B189" s="149" t="s">
        <v>738</v>
      </c>
      <c r="C189" s="280"/>
      <c r="D189" s="280"/>
      <c r="E189" s="280">
        <v>88.417</v>
      </c>
      <c r="F189" s="556"/>
      <c r="G189" s="556"/>
    </row>
    <row r="190" spans="1:7" ht="15">
      <c r="A190" s="266" t="s">
        <v>1401</v>
      </c>
      <c r="B190" s="149" t="s">
        <v>1095</v>
      </c>
      <c r="C190" s="278">
        <f>C191</f>
        <v>0</v>
      </c>
      <c r="D190" s="278">
        <f>D191</f>
        <v>4599.5</v>
      </c>
      <c r="E190" s="278">
        <f>E191</f>
        <v>5258.257</v>
      </c>
      <c r="F190" s="556"/>
      <c r="G190" s="556">
        <f t="shared" si="9"/>
        <v>114.32236112620937</v>
      </c>
    </row>
    <row r="191" spans="1:7" ht="24">
      <c r="A191" s="266" t="s">
        <v>1402</v>
      </c>
      <c r="B191" s="149" t="s">
        <v>1403</v>
      </c>
      <c r="C191" s="283">
        <v>0</v>
      </c>
      <c r="D191" s="283">
        <v>4599.5</v>
      </c>
      <c r="E191" s="283">
        <v>5258.257</v>
      </c>
      <c r="F191" s="556"/>
      <c r="G191" s="556">
        <f t="shared" si="9"/>
        <v>114.32236112620937</v>
      </c>
    </row>
    <row r="192" spans="1:7" ht="15.75">
      <c r="A192" s="300" t="s">
        <v>886</v>
      </c>
      <c r="B192" s="317" t="s">
        <v>887</v>
      </c>
      <c r="C192" s="310">
        <f>C11+C132+C177</f>
        <v>2981550.4</v>
      </c>
      <c r="D192" s="310">
        <f>D11+D132+D177</f>
        <v>3773812.49</v>
      </c>
      <c r="E192" s="310">
        <f>E11+E132+E177</f>
        <v>3844919.8350000004</v>
      </c>
      <c r="F192" s="41">
        <f t="shared" si="11"/>
        <v>128.95706324467972</v>
      </c>
      <c r="G192" s="41">
        <f t="shared" si="9"/>
        <v>101.88423100481074</v>
      </c>
    </row>
    <row r="193" spans="1:7" ht="15">
      <c r="A193" s="318"/>
      <c r="B193" s="319" t="s">
        <v>1010</v>
      </c>
      <c r="C193" s="320"/>
      <c r="D193" s="320"/>
      <c r="E193" s="321"/>
      <c r="F193" s="41"/>
      <c r="G193" s="41"/>
    </row>
    <row r="194" spans="1:7" ht="15">
      <c r="A194" s="322" t="s">
        <v>1011</v>
      </c>
      <c r="B194" s="323" t="s">
        <v>1312</v>
      </c>
      <c r="C194" s="324">
        <f>SUM(C195:C205)</f>
        <v>237127.6</v>
      </c>
      <c r="D194" s="324">
        <f>SUM(D195:D205)</f>
        <v>363247.6</v>
      </c>
      <c r="E194" s="324">
        <f>SUM(E195:E205)</f>
        <v>353463.07200000004</v>
      </c>
      <c r="F194" s="41">
        <f t="shared" si="11"/>
        <v>149.0602831555669</v>
      </c>
      <c r="G194" s="41">
        <f t="shared" si="9"/>
        <v>97.30637504556124</v>
      </c>
    </row>
    <row r="195" spans="1:7" ht="24">
      <c r="A195" s="325" t="s">
        <v>1313</v>
      </c>
      <c r="B195" s="326" t="s">
        <v>932</v>
      </c>
      <c r="C195" s="327">
        <v>1517</v>
      </c>
      <c r="D195" s="327">
        <v>1551.6</v>
      </c>
      <c r="E195" s="321">
        <v>1551.586</v>
      </c>
      <c r="F195" s="556">
        <f t="shared" si="11"/>
        <v>102.27989452867502</v>
      </c>
      <c r="G195" s="556">
        <f t="shared" si="9"/>
        <v>99.99909770559424</v>
      </c>
    </row>
    <row r="196" spans="1:7" ht="36">
      <c r="A196" s="325" t="s">
        <v>1315</v>
      </c>
      <c r="B196" s="326" t="s">
        <v>1270</v>
      </c>
      <c r="C196" s="327">
        <v>7570</v>
      </c>
      <c r="D196" s="327">
        <v>7535.4</v>
      </c>
      <c r="E196" s="321">
        <v>6481.733</v>
      </c>
      <c r="F196" s="556">
        <f t="shared" si="11"/>
        <v>85.6239498018494</v>
      </c>
      <c r="G196" s="556">
        <f t="shared" si="9"/>
        <v>86.01710592669268</v>
      </c>
    </row>
    <row r="197" spans="1:7" ht="24" customHeight="1">
      <c r="A197" s="325" t="s">
        <v>1308</v>
      </c>
      <c r="B197" s="326" t="s">
        <v>1470</v>
      </c>
      <c r="C197" s="327">
        <v>182714</v>
      </c>
      <c r="D197" s="327">
        <v>194857.3</v>
      </c>
      <c r="E197" s="328">
        <v>191350.9</v>
      </c>
      <c r="F197" s="556">
        <f t="shared" si="11"/>
        <v>104.72700504613768</v>
      </c>
      <c r="G197" s="556">
        <f t="shared" si="9"/>
        <v>98.20052931042358</v>
      </c>
    </row>
    <row r="198" spans="1:7" ht="17.25" customHeight="1">
      <c r="A198" s="325" t="s">
        <v>344</v>
      </c>
      <c r="B198" s="326" t="s">
        <v>1303</v>
      </c>
      <c r="C198" s="327"/>
      <c r="D198" s="327">
        <v>27</v>
      </c>
      <c r="E198" s="328">
        <v>0</v>
      </c>
      <c r="F198" s="556"/>
      <c r="G198" s="556">
        <f t="shared" si="9"/>
        <v>0</v>
      </c>
    </row>
    <row r="199" spans="1:7" ht="17.25" customHeight="1">
      <c r="A199" s="325" t="s">
        <v>933</v>
      </c>
      <c r="B199" s="329" t="s">
        <v>934</v>
      </c>
      <c r="C199" s="327"/>
      <c r="D199" s="565">
        <v>5429</v>
      </c>
      <c r="E199" s="566">
        <v>4783.287</v>
      </c>
      <c r="F199" s="567"/>
      <c r="G199" s="567">
        <f t="shared" si="9"/>
        <v>88.10622582427705</v>
      </c>
    </row>
    <row r="200" spans="1:7" ht="15">
      <c r="A200" s="325" t="s">
        <v>1471</v>
      </c>
      <c r="B200" s="326" t="s">
        <v>1040</v>
      </c>
      <c r="C200" s="327">
        <v>2635</v>
      </c>
      <c r="D200" s="327">
        <v>3460.4</v>
      </c>
      <c r="E200" s="331">
        <v>2914.108</v>
      </c>
      <c r="F200" s="556">
        <f t="shared" si="11"/>
        <v>110.5923339658444</v>
      </c>
      <c r="G200" s="556">
        <f t="shared" si="9"/>
        <v>84.21303895503411</v>
      </c>
    </row>
    <row r="201" spans="1:7" ht="15" hidden="1">
      <c r="A201" s="325" t="s">
        <v>935</v>
      </c>
      <c r="B201" s="326" t="s">
        <v>936</v>
      </c>
      <c r="C201" s="327"/>
      <c r="D201" s="327"/>
      <c r="E201" s="331"/>
      <c r="F201" s="556"/>
      <c r="G201" s="556"/>
    </row>
    <row r="202" spans="1:7" ht="13.5" customHeight="1">
      <c r="A202" s="325" t="s">
        <v>1070</v>
      </c>
      <c r="B202" s="326" t="s">
        <v>1042</v>
      </c>
      <c r="C202" s="327">
        <v>15000</v>
      </c>
      <c r="D202" s="327"/>
      <c r="E202" s="331"/>
      <c r="F202" s="556"/>
      <c r="G202" s="556"/>
    </row>
    <row r="203" spans="1:7" ht="15">
      <c r="A203" s="325" t="s">
        <v>1041</v>
      </c>
      <c r="B203" s="326" t="s">
        <v>723</v>
      </c>
      <c r="C203" s="327">
        <v>7000</v>
      </c>
      <c r="D203" s="327">
        <v>366.7</v>
      </c>
      <c r="E203" s="331"/>
      <c r="F203" s="556">
        <f aca="true" t="shared" si="14" ref="F203:F266">E203/C203*100</f>
        <v>0</v>
      </c>
      <c r="G203" s="556">
        <f aca="true" t="shared" si="15" ref="G203:G266">E203/D203*100</f>
        <v>0</v>
      </c>
    </row>
    <row r="204" spans="1:7" ht="15" hidden="1">
      <c r="A204" s="325" t="s">
        <v>1043</v>
      </c>
      <c r="B204" s="332" t="s">
        <v>937</v>
      </c>
      <c r="C204" s="327"/>
      <c r="D204" s="327"/>
      <c r="E204" s="331"/>
      <c r="F204" s="556"/>
      <c r="G204" s="556"/>
    </row>
    <row r="205" spans="1:7" ht="17.25" customHeight="1">
      <c r="A205" s="325" t="s">
        <v>1004</v>
      </c>
      <c r="B205" s="326" t="s">
        <v>1044</v>
      </c>
      <c r="C205" s="327">
        <v>20691.6</v>
      </c>
      <c r="D205" s="327">
        <v>150020.2</v>
      </c>
      <c r="E205" s="331">
        <f>145941.458+440</f>
        <v>146381.458</v>
      </c>
      <c r="F205" s="588" t="s">
        <v>489</v>
      </c>
      <c r="G205" s="556">
        <f t="shared" si="15"/>
        <v>97.57449863418393</v>
      </c>
    </row>
    <row r="206" spans="1:7" ht="15.75">
      <c r="A206" s="322" t="s">
        <v>1045</v>
      </c>
      <c r="B206" s="323" t="s">
        <v>1046</v>
      </c>
      <c r="C206" s="333">
        <f>C207</f>
        <v>195</v>
      </c>
      <c r="D206" s="333">
        <f>D207</f>
        <v>195</v>
      </c>
      <c r="E206" s="324">
        <f>E207</f>
        <v>0</v>
      </c>
      <c r="F206" s="41">
        <f t="shared" si="14"/>
        <v>0</v>
      </c>
      <c r="G206" s="41">
        <f t="shared" si="15"/>
        <v>0</v>
      </c>
    </row>
    <row r="207" spans="1:7" ht="13.5" customHeight="1">
      <c r="A207" s="325" t="s">
        <v>1071</v>
      </c>
      <c r="B207" s="326" t="s">
        <v>275</v>
      </c>
      <c r="C207" s="334">
        <v>195</v>
      </c>
      <c r="D207" s="327">
        <v>195</v>
      </c>
      <c r="E207" s="321"/>
      <c r="F207" s="41">
        <f t="shared" si="14"/>
        <v>0</v>
      </c>
      <c r="G207" s="41">
        <f t="shared" si="15"/>
        <v>0</v>
      </c>
    </row>
    <row r="208" spans="1:7" ht="24" customHeight="1">
      <c r="A208" s="322" t="s">
        <v>1047</v>
      </c>
      <c r="B208" s="323" t="s">
        <v>1048</v>
      </c>
      <c r="C208" s="324">
        <f>C209+C210+C211+C212+C213</f>
        <v>7992</v>
      </c>
      <c r="D208" s="324">
        <f>D209+D210+D211+D212+D213</f>
        <v>9992.4</v>
      </c>
      <c r="E208" s="324">
        <f>E209+E210+E211+E212+E213</f>
        <v>9450.513</v>
      </c>
      <c r="F208" s="561">
        <f t="shared" si="14"/>
        <v>118.24966216216217</v>
      </c>
      <c r="G208" s="561">
        <f t="shared" si="15"/>
        <v>94.57700852648013</v>
      </c>
    </row>
    <row r="209" spans="1:7" ht="13.5" customHeight="1">
      <c r="A209" s="325" t="s">
        <v>1049</v>
      </c>
      <c r="B209" s="326" t="s">
        <v>541</v>
      </c>
      <c r="C209" s="327">
        <v>5262</v>
      </c>
      <c r="D209" s="327">
        <v>7491.2</v>
      </c>
      <c r="E209" s="331">
        <f>7223.26+76.4</f>
        <v>7299.66</v>
      </c>
      <c r="F209" s="556">
        <f t="shared" si="14"/>
        <v>138.7240592930445</v>
      </c>
      <c r="G209" s="556">
        <f t="shared" si="15"/>
        <v>97.44313327637761</v>
      </c>
    </row>
    <row r="210" spans="1:7" ht="13.5" customHeight="1" hidden="1">
      <c r="A210" s="325" t="s">
        <v>1050</v>
      </c>
      <c r="B210" s="326" t="s">
        <v>542</v>
      </c>
      <c r="C210" s="327"/>
      <c r="D210" s="327"/>
      <c r="E210" s="331"/>
      <c r="F210" s="556"/>
      <c r="G210" s="556"/>
    </row>
    <row r="211" spans="1:7" ht="24">
      <c r="A211" s="325" t="s">
        <v>1051</v>
      </c>
      <c r="B211" s="326" t="s">
        <v>348</v>
      </c>
      <c r="C211" s="327">
        <v>1265</v>
      </c>
      <c r="D211" s="327">
        <v>1436.2</v>
      </c>
      <c r="E211" s="321">
        <v>1376.727</v>
      </c>
      <c r="F211" s="556">
        <f t="shared" si="14"/>
        <v>108.83217391304349</v>
      </c>
      <c r="G211" s="556">
        <f t="shared" si="15"/>
        <v>95.8590029243838</v>
      </c>
    </row>
    <row r="212" spans="1:7" ht="15" hidden="1">
      <c r="A212" s="325" t="s">
        <v>202</v>
      </c>
      <c r="B212" s="326" t="s">
        <v>1483</v>
      </c>
      <c r="C212" s="327"/>
      <c r="D212" s="327"/>
      <c r="E212" s="330"/>
      <c r="F212" s="556"/>
      <c r="G212" s="556"/>
    </row>
    <row r="213" spans="1:7" ht="13.5" customHeight="1">
      <c r="A213" s="325" t="s">
        <v>1281</v>
      </c>
      <c r="B213" s="326" t="s">
        <v>203</v>
      </c>
      <c r="C213" s="327">
        <v>1465</v>
      </c>
      <c r="D213" s="327">
        <v>1065</v>
      </c>
      <c r="E213" s="331">
        <v>774.126</v>
      </c>
      <c r="F213" s="556">
        <f t="shared" si="14"/>
        <v>52.84136518771331</v>
      </c>
      <c r="G213" s="556">
        <f t="shared" si="15"/>
        <v>72.68788732394366</v>
      </c>
    </row>
    <row r="214" spans="1:7" ht="15">
      <c r="A214" s="322" t="s">
        <v>204</v>
      </c>
      <c r="B214" s="323" t="s">
        <v>205</v>
      </c>
      <c r="C214" s="324">
        <f>SUM(C215:C222)</f>
        <v>223999</v>
      </c>
      <c r="D214" s="324">
        <f>SUM(D215:D222)</f>
        <v>211774.4</v>
      </c>
      <c r="E214" s="324">
        <f>SUM(E215:E222)</f>
        <v>206610.18500000003</v>
      </c>
      <c r="F214" s="41">
        <f t="shared" si="14"/>
        <v>92.23710150491743</v>
      </c>
      <c r="G214" s="41">
        <f t="shared" si="15"/>
        <v>97.56145454785849</v>
      </c>
    </row>
    <row r="215" spans="1:7" ht="13.5" customHeight="1" hidden="1">
      <c r="A215" s="325" t="s">
        <v>206</v>
      </c>
      <c r="B215" s="326" t="s">
        <v>938</v>
      </c>
      <c r="C215" s="327"/>
      <c r="D215" s="327"/>
      <c r="E215" s="335"/>
      <c r="F215" s="41"/>
      <c r="G215" s="41"/>
    </row>
    <row r="216" spans="1:7" ht="13.5" customHeight="1" hidden="1">
      <c r="A216" s="325" t="s">
        <v>939</v>
      </c>
      <c r="B216" s="326" t="s">
        <v>949</v>
      </c>
      <c r="C216" s="327"/>
      <c r="D216" s="327"/>
      <c r="E216" s="321"/>
      <c r="F216" s="41"/>
      <c r="G216" s="41"/>
    </row>
    <row r="217" spans="1:7" ht="15" hidden="1">
      <c r="A217" s="325" t="s">
        <v>207</v>
      </c>
      <c r="B217" s="326" t="s">
        <v>208</v>
      </c>
      <c r="C217" s="327"/>
      <c r="D217" s="327"/>
      <c r="E217" s="585"/>
      <c r="F217" s="272"/>
      <c r="G217" s="41"/>
    </row>
    <row r="218" spans="1:7" ht="15">
      <c r="A218" s="325" t="s">
        <v>209</v>
      </c>
      <c r="B218" s="326" t="s">
        <v>210</v>
      </c>
      <c r="C218" s="327">
        <v>1000</v>
      </c>
      <c r="D218" s="327">
        <v>2125.8</v>
      </c>
      <c r="E218" s="336">
        <v>2125.78</v>
      </c>
      <c r="F218" s="588" t="s">
        <v>489</v>
      </c>
      <c r="G218" s="583">
        <f t="shared" si="15"/>
        <v>99.99905917772132</v>
      </c>
    </row>
    <row r="219" spans="1:7" ht="15">
      <c r="A219" s="325" t="s">
        <v>211</v>
      </c>
      <c r="B219" s="326" t="s">
        <v>575</v>
      </c>
      <c r="C219" s="327">
        <v>59264</v>
      </c>
      <c r="D219" s="327">
        <v>51218.7</v>
      </c>
      <c r="E219" s="321">
        <v>48183.787</v>
      </c>
      <c r="F219" s="556">
        <f t="shared" si="14"/>
        <v>81.30363627159826</v>
      </c>
      <c r="G219" s="583">
        <f t="shared" si="15"/>
        <v>94.07459970674773</v>
      </c>
    </row>
    <row r="220" spans="1:7" ht="15">
      <c r="A220" s="325" t="s">
        <v>576</v>
      </c>
      <c r="B220" s="326" t="s">
        <v>722</v>
      </c>
      <c r="C220" s="327">
        <v>153420</v>
      </c>
      <c r="D220" s="327">
        <v>143887.9</v>
      </c>
      <c r="E220" s="321">
        <v>142496.198</v>
      </c>
      <c r="F220" s="556">
        <f t="shared" si="14"/>
        <v>92.87980576196063</v>
      </c>
      <c r="G220" s="583">
        <f t="shared" si="15"/>
        <v>99.03278732958088</v>
      </c>
    </row>
    <row r="221" spans="1:7" ht="15">
      <c r="A221" s="325" t="s">
        <v>1072</v>
      </c>
      <c r="B221" s="326" t="s">
        <v>577</v>
      </c>
      <c r="C221" s="327">
        <v>9715</v>
      </c>
      <c r="D221" s="327">
        <v>11342</v>
      </c>
      <c r="E221" s="321">
        <v>11243.54</v>
      </c>
      <c r="F221" s="556">
        <f t="shared" si="14"/>
        <v>115.73381369016984</v>
      </c>
      <c r="G221" s="583">
        <f t="shared" si="15"/>
        <v>99.13189913595487</v>
      </c>
    </row>
    <row r="222" spans="1:7" ht="15">
      <c r="A222" s="325" t="s">
        <v>1073</v>
      </c>
      <c r="B222" s="326" t="s">
        <v>1566</v>
      </c>
      <c r="C222" s="327">
        <v>600</v>
      </c>
      <c r="D222" s="327">
        <v>3200</v>
      </c>
      <c r="E222" s="321">
        <v>2560.88</v>
      </c>
      <c r="F222" s="588" t="s">
        <v>489</v>
      </c>
      <c r="G222" s="583">
        <f t="shared" si="15"/>
        <v>80.0275</v>
      </c>
    </row>
    <row r="223" spans="1:7" ht="15">
      <c r="A223" s="322" t="s">
        <v>539</v>
      </c>
      <c r="B223" s="323" t="s">
        <v>1567</v>
      </c>
      <c r="C223" s="324">
        <f>C224+C225+C226</f>
        <v>222135.4</v>
      </c>
      <c r="D223" s="324">
        <f>D224+D225+D226</f>
        <v>482836.6</v>
      </c>
      <c r="E223" s="324">
        <f>E224+E225+E226</f>
        <v>473511.067</v>
      </c>
      <c r="F223" s="603" t="s">
        <v>489</v>
      </c>
      <c r="G223" s="584">
        <f t="shared" si="15"/>
        <v>98.06859442718303</v>
      </c>
    </row>
    <row r="224" spans="1:7" ht="15">
      <c r="A224" s="325" t="s">
        <v>540</v>
      </c>
      <c r="B224" s="326" t="s">
        <v>1501</v>
      </c>
      <c r="C224" s="327">
        <v>110775.4</v>
      </c>
      <c r="D224" s="327">
        <v>344223.1</v>
      </c>
      <c r="E224" s="321">
        <v>340115.153</v>
      </c>
      <c r="F224" s="588" t="s">
        <v>489</v>
      </c>
      <c r="G224" s="583">
        <f t="shared" si="15"/>
        <v>98.80660333371003</v>
      </c>
    </row>
    <row r="225" spans="1:7" ht="15">
      <c r="A225" s="325" t="s">
        <v>1568</v>
      </c>
      <c r="B225" s="326" t="s">
        <v>571</v>
      </c>
      <c r="C225" s="327"/>
      <c r="D225" s="327">
        <v>17208.2</v>
      </c>
      <c r="E225" s="586">
        <v>14931.41</v>
      </c>
      <c r="F225" s="587"/>
      <c r="G225" s="556">
        <f t="shared" si="15"/>
        <v>86.76915656489348</v>
      </c>
    </row>
    <row r="226" spans="1:7" ht="13.5" customHeight="1">
      <c r="A226" s="325" t="s">
        <v>1282</v>
      </c>
      <c r="B226" s="326" t="s">
        <v>164</v>
      </c>
      <c r="C226" s="327">
        <v>111360</v>
      </c>
      <c r="D226" s="327">
        <v>121405.3</v>
      </c>
      <c r="E226" s="321">
        <v>118464.504</v>
      </c>
      <c r="F226" s="556">
        <f t="shared" si="14"/>
        <v>106.37976293103448</v>
      </c>
      <c r="G226" s="556">
        <f t="shared" si="15"/>
        <v>97.5777037740527</v>
      </c>
    </row>
    <row r="227" spans="1:7" ht="15">
      <c r="A227" s="322" t="s">
        <v>1569</v>
      </c>
      <c r="B227" s="323" t="s">
        <v>1600</v>
      </c>
      <c r="C227" s="324">
        <f>C228+C229+C230</f>
        <v>200</v>
      </c>
      <c r="D227" s="324">
        <f>D228+D229+D230</f>
        <v>250</v>
      </c>
      <c r="E227" s="324">
        <f>E228+E229+E230</f>
        <v>247.999</v>
      </c>
      <c r="F227" s="41">
        <f t="shared" si="14"/>
        <v>123.9995</v>
      </c>
      <c r="G227" s="41">
        <f t="shared" si="15"/>
        <v>99.1996</v>
      </c>
    </row>
    <row r="228" spans="1:7" ht="13.5" customHeight="1" hidden="1">
      <c r="A228" s="325" t="s">
        <v>1601</v>
      </c>
      <c r="B228" s="326" t="s">
        <v>950</v>
      </c>
      <c r="C228" s="327"/>
      <c r="D228" s="327"/>
      <c r="E228" s="321"/>
      <c r="F228" s="41"/>
      <c r="G228" s="41"/>
    </row>
    <row r="229" spans="1:7" ht="15">
      <c r="A229" s="325" t="s">
        <v>1074</v>
      </c>
      <c r="B229" s="326" t="s">
        <v>951</v>
      </c>
      <c r="C229" s="327">
        <v>200</v>
      </c>
      <c r="D229" s="327">
        <v>250</v>
      </c>
      <c r="E229" s="321">
        <v>247.999</v>
      </c>
      <c r="F229" s="556">
        <f t="shared" si="14"/>
        <v>123.9995</v>
      </c>
      <c r="G229" s="556">
        <f t="shared" si="15"/>
        <v>99.1996</v>
      </c>
    </row>
    <row r="230" spans="1:7" ht="15" hidden="1">
      <c r="A230" s="325" t="s">
        <v>952</v>
      </c>
      <c r="B230" s="326" t="s">
        <v>1502</v>
      </c>
      <c r="C230" s="327"/>
      <c r="D230" s="327"/>
      <c r="E230" s="321"/>
      <c r="F230" s="41"/>
      <c r="G230" s="41"/>
    </row>
    <row r="231" spans="1:7" ht="15">
      <c r="A231" s="322" t="s">
        <v>1497</v>
      </c>
      <c r="B231" s="323" t="s">
        <v>1503</v>
      </c>
      <c r="C231" s="324">
        <f>C232+C233+C234+C235+C236+C237+C238+C239</f>
        <v>1174599.8</v>
      </c>
      <c r="D231" s="324">
        <f>D232+D233+D234+D235+D236+D237+D238+D239</f>
        <v>1227857.5999999999</v>
      </c>
      <c r="E231" s="324">
        <f>E232+E233+E234+E235+E236+E237+E238+E239</f>
        <v>1217157.807</v>
      </c>
      <c r="F231" s="41">
        <f t="shared" si="14"/>
        <v>103.62319208635998</v>
      </c>
      <c r="G231" s="41">
        <f t="shared" si="15"/>
        <v>99.12858030116848</v>
      </c>
    </row>
    <row r="232" spans="1:7" ht="15">
      <c r="A232" s="325" t="s">
        <v>1504</v>
      </c>
      <c r="B232" s="326" t="s">
        <v>573</v>
      </c>
      <c r="C232" s="327">
        <v>370492</v>
      </c>
      <c r="D232" s="327">
        <v>373081.7</v>
      </c>
      <c r="E232" s="321">
        <v>372389.2</v>
      </c>
      <c r="F232" s="556">
        <f t="shared" si="14"/>
        <v>100.51207583429603</v>
      </c>
      <c r="G232" s="556">
        <f t="shared" si="15"/>
        <v>99.8143838199515</v>
      </c>
    </row>
    <row r="233" spans="1:7" ht="13.5" customHeight="1">
      <c r="A233" s="325" t="s">
        <v>1505</v>
      </c>
      <c r="B233" s="326" t="s">
        <v>574</v>
      </c>
      <c r="C233" s="327">
        <v>693536</v>
      </c>
      <c r="D233" s="327">
        <v>726507.9</v>
      </c>
      <c r="E233" s="321">
        <f>711705.168+7206.8</f>
        <v>718911.968</v>
      </c>
      <c r="F233" s="556">
        <f t="shared" si="14"/>
        <v>103.65892585244313</v>
      </c>
      <c r="G233" s="556">
        <f t="shared" si="15"/>
        <v>98.95445982073973</v>
      </c>
    </row>
    <row r="234" spans="1:7" ht="15">
      <c r="A234" s="325" t="s">
        <v>1506</v>
      </c>
      <c r="B234" s="326" t="s">
        <v>1507</v>
      </c>
      <c r="C234" s="327">
        <v>9155</v>
      </c>
      <c r="D234" s="327"/>
      <c r="E234" s="321"/>
      <c r="F234" s="556"/>
      <c r="G234" s="556"/>
    </row>
    <row r="235" spans="1:7" ht="13.5" customHeight="1" hidden="1">
      <c r="A235" s="325" t="s">
        <v>1508</v>
      </c>
      <c r="B235" s="326" t="s">
        <v>1530</v>
      </c>
      <c r="C235" s="327"/>
      <c r="D235" s="327"/>
      <c r="E235" s="321"/>
      <c r="F235" s="556"/>
      <c r="G235" s="556"/>
    </row>
    <row r="236" spans="1:7" ht="24">
      <c r="A236" s="325" t="s">
        <v>1531</v>
      </c>
      <c r="B236" s="326" t="s">
        <v>953</v>
      </c>
      <c r="C236" s="327">
        <v>365</v>
      </c>
      <c r="D236" s="327">
        <v>257.9</v>
      </c>
      <c r="E236" s="321">
        <v>224.549</v>
      </c>
      <c r="F236" s="556">
        <f t="shared" si="14"/>
        <v>61.520273972602745</v>
      </c>
      <c r="G236" s="556">
        <f t="shared" si="15"/>
        <v>87.0682435052346</v>
      </c>
    </row>
    <row r="237" spans="1:7" ht="15" hidden="1">
      <c r="A237" s="325" t="s">
        <v>1532</v>
      </c>
      <c r="B237" s="326" t="s">
        <v>1533</v>
      </c>
      <c r="C237" s="327"/>
      <c r="D237" s="327"/>
      <c r="E237" s="321"/>
      <c r="F237" s="556"/>
      <c r="G237" s="556"/>
    </row>
    <row r="238" spans="1:7" ht="15">
      <c r="A238" s="325" t="s">
        <v>1498</v>
      </c>
      <c r="B238" s="326" t="s">
        <v>1534</v>
      </c>
      <c r="C238" s="327">
        <v>32495</v>
      </c>
      <c r="D238" s="327">
        <v>43135.4</v>
      </c>
      <c r="E238" s="321">
        <v>41036.9</v>
      </c>
      <c r="F238" s="556">
        <f t="shared" si="14"/>
        <v>126.2868133559009</v>
      </c>
      <c r="G238" s="556">
        <f t="shared" si="15"/>
        <v>95.13508626325478</v>
      </c>
    </row>
    <row r="239" spans="1:7" ht="15">
      <c r="A239" s="325" t="s">
        <v>1535</v>
      </c>
      <c r="B239" s="326" t="s">
        <v>1536</v>
      </c>
      <c r="C239" s="327">
        <v>68556.8</v>
      </c>
      <c r="D239" s="327">
        <v>84874.7</v>
      </c>
      <c r="E239" s="331">
        <v>84595.19</v>
      </c>
      <c r="F239" s="556">
        <f t="shared" si="14"/>
        <v>123.39430953603434</v>
      </c>
      <c r="G239" s="556">
        <f t="shared" si="15"/>
        <v>99.67067924835081</v>
      </c>
    </row>
    <row r="240" spans="1:7" ht="13.5" customHeight="1">
      <c r="A240" s="322" t="s">
        <v>1537</v>
      </c>
      <c r="B240" s="323" t="s">
        <v>1538</v>
      </c>
      <c r="C240" s="324">
        <f>C241+C242+C243+C244+C245</f>
        <v>271075.1</v>
      </c>
      <c r="D240" s="324">
        <f>D241+D242+D243+D244+D245</f>
        <v>283029.8</v>
      </c>
      <c r="E240" s="324">
        <f>E241+E242+E243+E244+E245</f>
        <v>277718.25</v>
      </c>
      <c r="F240" s="41">
        <f t="shared" si="14"/>
        <v>102.45066773008662</v>
      </c>
      <c r="G240" s="41">
        <f t="shared" si="15"/>
        <v>98.12332482303984</v>
      </c>
    </row>
    <row r="241" spans="1:7" ht="15">
      <c r="A241" s="325" t="s">
        <v>1539</v>
      </c>
      <c r="B241" s="326" t="s">
        <v>1540</v>
      </c>
      <c r="C241" s="327">
        <v>185654</v>
      </c>
      <c r="D241" s="327">
        <v>192756.3</v>
      </c>
      <c r="E241" s="321">
        <f>189093.247+303</f>
        <v>189396.247</v>
      </c>
      <c r="F241" s="556">
        <f t="shared" si="14"/>
        <v>102.0157104075323</v>
      </c>
      <c r="G241" s="556">
        <f t="shared" si="15"/>
        <v>98.256838816682</v>
      </c>
    </row>
    <row r="242" spans="1:7" ht="15" hidden="1">
      <c r="A242" s="325" t="s">
        <v>1541</v>
      </c>
      <c r="B242" s="326" t="s">
        <v>718</v>
      </c>
      <c r="C242" s="327"/>
      <c r="D242" s="327"/>
      <c r="E242" s="321"/>
      <c r="F242" s="556"/>
      <c r="G242" s="556"/>
    </row>
    <row r="243" spans="1:7" ht="15">
      <c r="A243" s="325" t="s">
        <v>1542</v>
      </c>
      <c r="B243" s="326" t="s">
        <v>719</v>
      </c>
      <c r="C243" s="327">
        <v>8727</v>
      </c>
      <c r="D243" s="327">
        <v>8727</v>
      </c>
      <c r="E243" s="321">
        <v>8727</v>
      </c>
      <c r="F243" s="556">
        <f t="shared" si="14"/>
        <v>100</v>
      </c>
      <c r="G243" s="556">
        <f t="shared" si="15"/>
        <v>100</v>
      </c>
    </row>
    <row r="244" spans="1:7" ht="15">
      <c r="A244" s="325" t="s">
        <v>167</v>
      </c>
      <c r="B244" s="326" t="s">
        <v>720</v>
      </c>
      <c r="C244" s="327">
        <v>5900</v>
      </c>
      <c r="D244" s="327">
        <v>5900</v>
      </c>
      <c r="E244" s="321">
        <v>5900</v>
      </c>
      <c r="F244" s="556">
        <f t="shared" si="14"/>
        <v>100</v>
      </c>
      <c r="G244" s="556">
        <f t="shared" si="15"/>
        <v>100</v>
      </c>
    </row>
    <row r="245" spans="1:7" ht="24">
      <c r="A245" s="325" t="s">
        <v>168</v>
      </c>
      <c r="B245" s="326" t="s">
        <v>357</v>
      </c>
      <c r="C245" s="327">
        <v>70794.1</v>
      </c>
      <c r="D245" s="327">
        <v>75646.5</v>
      </c>
      <c r="E245" s="321">
        <v>73695.003</v>
      </c>
      <c r="F245" s="556">
        <f t="shared" si="14"/>
        <v>104.09766209331002</v>
      </c>
      <c r="G245" s="556">
        <f t="shared" si="15"/>
        <v>97.42024151811385</v>
      </c>
    </row>
    <row r="246" spans="1:7" ht="15">
      <c r="A246" s="322" t="s">
        <v>1317</v>
      </c>
      <c r="B246" s="323" t="s">
        <v>954</v>
      </c>
      <c r="C246" s="324">
        <f>C247+C248+C249+C250+C251+C252+C253</f>
        <v>962555</v>
      </c>
      <c r="D246" s="324">
        <f>D247+D248+D249+D250+D251+D252+D253</f>
        <v>1118085.5999999999</v>
      </c>
      <c r="E246" s="324">
        <f>E247+E248+E249+E250+E251+E252+E253</f>
        <v>1083976.97</v>
      </c>
      <c r="F246" s="41">
        <f t="shared" si="14"/>
        <v>112.61454877903081</v>
      </c>
      <c r="G246" s="41">
        <f t="shared" si="15"/>
        <v>96.94937221264635</v>
      </c>
    </row>
    <row r="247" spans="1:7" ht="15">
      <c r="A247" s="325" t="s">
        <v>358</v>
      </c>
      <c r="B247" s="326" t="s">
        <v>1461</v>
      </c>
      <c r="C247" s="327">
        <v>396569</v>
      </c>
      <c r="D247" s="327">
        <v>482207.5</v>
      </c>
      <c r="E247" s="321">
        <v>458594.5</v>
      </c>
      <c r="F247" s="556">
        <f t="shared" si="14"/>
        <v>115.64053166031636</v>
      </c>
      <c r="G247" s="556">
        <f t="shared" si="15"/>
        <v>95.10314543013122</v>
      </c>
    </row>
    <row r="248" spans="1:7" ht="15">
      <c r="A248" s="325" t="s">
        <v>734</v>
      </c>
      <c r="B248" s="326" t="s">
        <v>1015</v>
      </c>
      <c r="C248" s="327">
        <v>351437</v>
      </c>
      <c r="D248" s="327">
        <v>414608.6</v>
      </c>
      <c r="E248" s="321">
        <v>405820.2</v>
      </c>
      <c r="F248" s="556">
        <f t="shared" si="14"/>
        <v>115.47452317200522</v>
      </c>
      <c r="G248" s="556">
        <f t="shared" si="15"/>
        <v>97.88031410829396</v>
      </c>
    </row>
    <row r="249" spans="1:7" ht="14.25" customHeight="1">
      <c r="A249" s="325" t="s">
        <v>1075</v>
      </c>
      <c r="B249" s="326" t="s">
        <v>1019</v>
      </c>
      <c r="C249" s="327">
        <v>14293</v>
      </c>
      <c r="D249" s="327">
        <v>14738.5</v>
      </c>
      <c r="E249" s="321">
        <v>14293.3</v>
      </c>
      <c r="F249" s="556">
        <f t="shared" si="14"/>
        <v>100.00209892954592</v>
      </c>
      <c r="G249" s="556">
        <f t="shared" si="15"/>
        <v>96.97933982426976</v>
      </c>
    </row>
    <row r="250" spans="1:7" ht="15">
      <c r="A250" s="325" t="s">
        <v>143</v>
      </c>
      <c r="B250" s="326" t="s">
        <v>1020</v>
      </c>
      <c r="C250" s="327">
        <v>91094</v>
      </c>
      <c r="D250" s="327">
        <v>90386.6</v>
      </c>
      <c r="E250" s="321">
        <f>84920.389+4617.5</f>
        <v>89537.889</v>
      </c>
      <c r="F250" s="556">
        <f t="shared" si="14"/>
        <v>98.2917524754649</v>
      </c>
      <c r="G250" s="556">
        <f t="shared" si="15"/>
        <v>99.06102121332142</v>
      </c>
    </row>
    <row r="251" spans="1:7" ht="24">
      <c r="A251" s="325" t="s">
        <v>1076</v>
      </c>
      <c r="B251" s="326" t="s">
        <v>1106</v>
      </c>
      <c r="C251" s="327">
        <v>3991</v>
      </c>
      <c r="D251" s="327">
        <v>4883.2</v>
      </c>
      <c r="E251" s="321">
        <v>4774.957</v>
      </c>
      <c r="F251" s="556">
        <f t="shared" si="14"/>
        <v>119.64312202455525</v>
      </c>
      <c r="G251" s="556">
        <f t="shared" si="15"/>
        <v>97.78335927260814</v>
      </c>
    </row>
    <row r="252" spans="1:7" ht="15">
      <c r="A252" s="325" t="s">
        <v>1077</v>
      </c>
      <c r="B252" s="326" t="s">
        <v>1223</v>
      </c>
      <c r="C252" s="327">
        <v>105171</v>
      </c>
      <c r="D252" s="327">
        <v>111261.2</v>
      </c>
      <c r="E252" s="321">
        <v>110956.124</v>
      </c>
      <c r="F252" s="556">
        <f t="shared" si="14"/>
        <v>105.50068364853429</v>
      </c>
      <c r="G252" s="556">
        <f t="shared" si="15"/>
        <v>99.7258019866764</v>
      </c>
    </row>
    <row r="253" spans="1:7" ht="15" customHeight="1" hidden="1">
      <c r="A253" s="325" t="s">
        <v>1078</v>
      </c>
      <c r="B253" s="326" t="s">
        <v>1108</v>
      </c>
      <c r="C253" s="327"/>
      <c r="D253" s="327"/>
      <c r="E253" s="321"/>
      <c r="F253" s="41"/>
      <c r="G253" s="41"/>
    </row>
    <row r="254" spans="1:7" ht="13.5" customHeight="1">
      <c r="A254" s="322" t="s">
        <v>1499</v>
      </c>
      <c r="B254" s="323" t="s">
        <v>145</v>
      </c>
      <c r="C254" s="324">
        <f>C255+C256+C257+C258+C259</f>
        <v>95709</v>
      </c>
      <c r="D254" s="324">
        <f>D255+D256+D257+D258+D259</f>
        <v>169592.5</v>
      </c>
      <c r="E254" s="324">
        <f>E255+E256+E257+E258+E259</f>
        <v>155470.438</v>
      </c>
      <c r="F254" s="41">
        <f t="shared" si="14"/>
        <v>162.44077150529208</v>
      </c>
      <c r="G254" s="41">
        <f t="shared" si="15"/>
        <v>91.67294426345505</v>
      </c>
    </row>
    <row r="255" spans="1:9" ht="15">
      <c r="A255" s="325" t="s">
        <v>146</v>
      </c>
      <c r="B255" s="326" t="s">
        <v>147</v>
      </c>
      <c r="C255" s="327">
        <v>4108</v>
      </c>
      <c r="D255" s="327">
        <v>4108</v>
      </c>
      <c r="E255" s="331">
        <v>4007.533</v>
      </c>
      <c r="F255" s="556">
        <f t="shared" si="14"/>
        <v>97.55435735150925</v>
      </c>
      <c r="G255" s="556">
        <f t="shared" si="15"/>
        <v>97.55435735150925</v>
      </c>
      <c r="I255" s="557"/>
    </row>
    <row r="256" spans="1:7" ht="15" hidden="1">
      <c r="A256" s="325" t="s">
        <v>148</v>
      </c>
      <c r="B256" s="326" t="s">
        <v>149</v>
      </c>
      <c r="C256" s="327"/>
      <c r="D256" s="327"/>
      <c r="E256" s="321"/>
      <c r="F256" s="556"/>
      <c r="G256" s="556"/>
    </row>
    <row r="257" spans="1:7" ht="13.5" customHeight="1">
      <c r="A257" s="325" t="s">
        <v>150</v>
      </c>
      <c r="B257" s="326" t="s">
        <v>151</v>
      </c>
      <c r="C257" s="327">
        <v>79439</v>
      </c>
      <c r="D257" s="327">
        <v>153243.5</v>
      </c>
      <c r="E257" s="330">
        <f>126090.475+12369.6+763</f>
        <v>139223.075</v>
      </c>
      <c r="F257" s="556">
        <f t="shared" si="14"/>
        <v>175.25783934843088</v>
      </c>
      <c r="G257" s="556">
        <f t="shared" si="15"/>
        <v>90.85088437682512</v>
      </c>
    </row>
    <row r="258" spans="1:7" ht="13.5" customHeight="1">
      <c r="A258" s="325" t="s">
        <v>152</v>
      </c>
      <c r="B258" s="326" t="s">
        <v>977</v>
      </c>
      <c r="C258" s="327">
        <v>12162</v>
      </c>
      <c r="D258" s="327">
        <v>12241</v>
      </c>
      <c r="E258" s="321">
        <v>12239.83</v>
      </c>
      <c r="F258" s="556">
        <f t="shared" si="14"/>
        <v>100.63994408814341</v>
      </c>
      <c r="G258" s="556">
        <f t="shared" si="15"/>
        <v>99.99044195735642</v>
      </c>
    </row>
    <row r="259" spans="1:7" ht="13.5" customHeight="1" hidden="1">
      <c r="A259" s="325" t="s">
        <v>153</v>
      </c>
      <c r="B259" s="326" t="s">
        <v>154</v>
      </c>
      <c r="C259" s="327"/>
      <c r="D259" s="327"/>
      <c r="E259" s="331"/>
      <c r="F259" s="41"/>
      <c r="G259" s="41"/>
    </row>
    <row r="260" spans="1:7" ht="13.5" customHeight="1" hidden="1">
      <c r="A260" s="322" t="s">
        <v>155</v>
      </c>
      <c r="B260" s="323" t="s">
        <v>156</v>
      </c>
      <c r="C260" s="337">
        <f>C261+C262</f>
        <v>0</v>
      </c>
      <c r="D260" s="337">
        <f>D261+D262</f>
        <v>0</v>
      </c>
      <c r="E260" s="337">
        <f>E261+E262</f>
        <v>0</v>
      </c>
      <c r="F260" s="41"/>
      <c r="G260" s="41"/>
    </row>
    <row r="261" spans="1:7" ht="13.5" customHeight="1" hidden="1">
      <c r="A261" s="325" t="s">
        <v>157</v>
      </c>
      <c r="B261" s="326" t="s">
        <v>1034</v>
      </c>
      <c r="C261" s="327"/>
      <c r="D261" s="327"/>
      <c r="E261" s="331"/>
      <c r="F261" s="41"/>
      <c r="G261" s="41"/>
    </row>
    <row r="262" spans="1:7" ht="13.5" customHeight="1" hidden="1">
      <c r="A262" s="325" t="s">
        <v>955</v>
      </c>
      <c r="B262" s="326" t="s">
        <v>992</v>
      </c>
      <c r="C262" s="338"/>
      <c r="D262" s="338"/>
      <c r="E262" s="327"/>
      <c r="F262" s="41"/>
      <c r="G262" s="41"/>
    </row>
    <row r="263" spans="1:7" ht="13.5" customHeight="1" hidden="1">
      <c r="A263" s="325"/>
      <c r="B263" s="326"/>
      <c r="C263" s="320"/>
      <c r="D263" s="320"/>
      <c r="E263" s="327"/>
      <c r="F263" s="41"/>
      <c r="G263" s="41"/>
    </row>
    <row r="264" spans="1:7" ht="15">
      <c r="A264" s="322" t="s">
        <v>724</v>
      </c>
      <c r="B264" s="339" t="s">
        <v>725</v>
      </c>
      <c r="C264" s="324">
        <f>C194+C206+C208+C214+C223+C227+C231+C240+C246+C254+C260</f>
        <v>3195587.9</v>
      </c>
      <c r="D264" s="324">
        <f>D194+D206+D208+D214+D223+D227+D231+D240+D246+D254+D260</f>
        <v>3866861.499999999</v>
      </c>
      <c r="E264" s="324">
        <f>E194+E206+E208+E214+E223+E227+E231+E240+E246+E254+E260+0.1</f>
        <v>3777606.401</v>
      </c>
      <c r="F264" s="41">
        <f t="shared" si="14"/>
        <v>118.21319016134714</v>
      </c>
      <c r="G264" s="41">
        <f t="shared" si="15"/>
        <v>97.69179477982341</v>
      </c>
    </row>
    <row r="265" spans="1:7" ht="13.5" customHeight="1" hidden="1">
      <c r="A265" s="322" t="s">
        <v>158</v>
      </c>
      <c r="B265" s="339" t="s">
        <v>1009</v>
      </c>
      <c r="C265" s="337">
        <f>C260</f>
        <v>0</v>
      </c>
      <c r="D265" s="337">
        <f>D260</f>
        <v>0</v>
      </c>
      <c r="E265" s="337">
        <f>E260</f>
        <v>0</v>
      </c>
      <c r="F265" s="41"/>
      <c r="G265" s="41"/>
    </row>
    <row r="266" spans="1:7" ht="15">
      <c r="A266" s="322" t="s">
        <v>726</v>
      </c>
      <c r="B266" s="339" t="s">
        <v>727</v>
      </c>
      <c r="C266" s="324">
        <f>C264</f>
        <v>3195587.9</v>
      </c>
      <c r="D266" s="324">
        <f>D264</f>
        <v>3866861.499999999</v>
      </c>
      <c r="E266" s="324">
        <f>E264</f>
        <v>3777606.401</v>
      </c>
      <c r="F266" s="41">
        <f t="shared" si="14"/>
        <v>118.21319016134714</v>
      </c>
      <c r="G266" s="41">
        <f t="shared" si="15"/>
        <v>97.69179477982341</v>
      </c>
    </row>
    <row r="267" spans="1:7" ht="36">
      <c r="A267" s="340" t="s">
        <v>159</v>
      </c>
      <c r="B267" s="339" t="s">
        <v>160</v>
      </c>
      <c r="C267" s="324">
        <f>C192-C266</f>
        <v>-214037.5</v>
      </c>
      <c r="D267" s="324">
        <f>D192-D266</f>
        <v>-93049.00999999885</v>
      </c>
      <c r="E267" s="324">
        <f>E192-E266</f>
        <v>67313.43400000036</v>
      </c>
      <c r="F267" s="561">
        <f>E267/C267*100</f>
        <v>-31.449364714127366</v>
      </c>
      <c r="G267" s="561">
        <f>E267/D267*100</f>
        <v>-72.34191314878169</v>
      </c>
    </row>
    <row r="268" spans="1:7" ht="15">
      <c r="A268" s="325"/>
      <c r="B268" s="341" t="s">
        <v>161</v>
      </c>
      <c r="C268" s="342"/>
      <c r="D268" s="343"/>
      <c r="E268" s="337"/>
      <c r="F268" s="41"/>
      <c r="G268" s="41"/>
    </row>
    <row r="269" spans="1:7" ht="42.75">
      <c r="A269" s="344"/>
      <c r="B269" s="345" t="s">
        <v>956</v>
      </c>
      <c r="C269" s="346"/>
      <c r="D269" s="343"/>
      <c r="E269" s="321"/>
      <c r="F269" s="41"/>
      <c r="G269" s="41"/>
    </row>
    <row r="270" spans="1:7" ht="33.75" customHeight="1">
      <c r="A270" s="347" t="s">
        <v>731</v>
      </c>
      <c r="B270" s="165" t="s">
        <v>730</v>
      </c>
      <c r="C270" s="348">
        <v>146132.6</v>
      </c>
      <c r="D270" s="348"/>
      <c r="E270" s="337">
        <f>E271</f>
        <v>0</v>
      </c>
      <c r="F270" s="41">
        <f>E270/C270*100</f>
        <v>0</v>
      </c>
      <c r="G270" s="41"/>
    </row>
    <row r="271" spans="1:7" ht="33.75" customHeight="1">
      <c r="A271" s="349" t="s">
        <v>732</v>
      </c>
      <c r="B271" s="166" t="s">
        <v>1451</v>
      </c>
      <c r="C271" s="348">
        <f>C272</f>
        <v>200000</v>
      </c>
      <c r="D271" s="348"/>
      <c r="E271" s="337">
        <f>E272+E274</f>
        <v>0</v>
      </c>
      <c r="F271" s="41">
        <f>E271/C271*100</f>
        <v>0</v>
      </c>
      <c r="G271" s="41"/>
    </row>
    <row r="272" spans="1:7" ht="30.75" customHeight="1">
      <c r="A272" s="349" t="s">
        <v>957</v>
      </c>
      <c r="B272" s="167" t="s">
        <v>580</v>
      </c>
      <c r="C272" s="348">
        <v>200000</v>
      </c>
      <c r="D272" s="348"/>
      <c r="E272" s="350">
        <f>E273</f>
        <v>0</v>
      </c>
      <c r="F272" s="41">
        <f>E272/C272*100</f>
        <v>0</v>
      </c>
      <c r="G272" s="41"/>
    </row>
    <row r="273" spans="1:7" ht="33.75" customHeight="1">
      <c r="A273" s="349" t="s">
        <v>581</v>
      </c>
      <c r="B273" s="167" t="s">
        <v>582</v>
      </c>
      <c r="C273" s="348">
        <f>C274</f>
        <v>53867.4</v>
      </c>
      <c r="D273" s="348">
        <f>('[1]Источники'!D17)/1000</f>
        <v>0</v>
      </c>
      <c r="E273" s="331"/>
      <c r="F273" s="41"/>
      <c r="G273" s="41"/>
    </row>
    <row r="274" spans="1:7" ht="30" customHeight="1">
      <c r="A274" s="349" t="s">
        <v>958</v>
      </c>
      <c r="B274" s="168" t="s">
        <v>583</v>
      </c>
      <c r="C274" s="348">
        <v>53867.4</v>
      </c>
      <c r="D274" s="348">
        <f>('[1]Источники'!D18)/1000</f>
        <v>0</v>
      </c>
      <c r="E274" s="350">
        <f>E275</f>
        <v>0</v>
      </c>
      <c r="F274" s="41"/>
      <c r="G274" s="41"/>
    </row>
    <row r="275" spans="1:7" ht="24.75" customHeight="1" hidden="1">
      <c r="A275" s="351" t="s">
        <v>584</v>
      </c>
      <c r="B275" s="169" t="s">
        <v>1452</v>
      </c>
      <c r="C275" s="348">
        <f>'[1]Источники'!C19</f>
        <v>0</v>
      </c>
      <c r="D275" s="348">
        <f>('[1]Источники'!D19)/1000</f>
        <v>0</v>
      </c>
      <c r="E275" s="338">
        <f>E279</f>
        <v>0</v>
      </c>
      <c r="F275" s="41"/>
      <c r="G275" s="41"/>
    </row>
    <row r="276" spans="1:7" ht="24" hidden="1">
      <c r="A276" s="349" t="s">
        <v>585</v>
      </c>
      <c r="B276" s="170" t="s">
        <v>1453</v>
      </c>
      <c r="C276" s="348">
        <f>'[1]Источники'!C20/1000</f>
        <v>0</v>
      </c>
      <c r="D276" s="348">
        <f>D277</f>
        <v>0</v>
      </c>
      <c r="E276" s="337"/>
      <c r="F276" s="41"/>
      <c r="G276" s="41"/>
    </row>
    <row r="277" spans="1:7" ht="25.5" customHeight="1" hidden="1">
      <c r="A277" s="349" t="s">
        <v>959</v>
      </c>
      <c r="B277" s="171" t="s">
        <v>1454</v>
      </c>
      <c r="C277" s="348">
        <f>'[1]Источники'!C21/1000</f>
        <v>0</v>
      </c>
      <c r="D277" s="348">
        <f>('[1]Источники'!D21)/1000</f>
        <v>0</v>
      </c>
      <c r="E277" s="350"/>
      <c r="F277" s="41"/>
      <c r="G277" s="41"/>
    </row>
    <row r="278" spans="1:7" ht="28.5" customHeight="1" hidden="1">
      <c r="A278" s="349" t="s">
        <v>586</v>
      </c>
      <c r="B278" s="172" t="s">
        <v>1059</v>
      </c>
      <c r="C278" s="348">
        <f>C279</f>
        <v>0</v>
      </c>
      <c r="D278" s="348">
        <f>'[1]Источники'!D22</f>
        <v>0</v>
      </c>
      <c r="E278" s="348"/>
      <c r="F278" s="41"/>
      <c r="G278" s="41"/>
    </row>
    <row r="279" spans="1:7" ht="26.25" customHeight="1" hidden="1">
      <c r="A279" s="349" t="s">
        <v>960</v>
      </c>
      <c r="B279" s="167" t="s">
        <v>1060</v>
      </c>
      <c r="C279" s="348">
        <f>'[1]Источники'!C20/1000</f>
        <v>0</v>
      </c>
      <c r="D279" s="348">
        <f>'[1]Источники'!D23</f>
        <v>0</v>
      </c>
      <c r="E279" s="350"/>
      <c r="F279" s="41"/>
      <c r="G279" s="41"/>
    </row>
    <row r="280" spans="1:7" ht="27.75" customHeight="1">
      <c r="A280" s="351" t="s">
        <v>1061</v>
      </c>
      <c r="B280" s="165" t="s">
        <v>1062</v>
      </c>
      <c r="C280" s="558">
        <v>57088.9</v>
      </c>
      <c r="D280" s="559">
        <v>65549</v>
      </c>
      <c r="E280" s="560">
        <f>E286-E283</f>
        <v>-94813.3999999999</v>
      </c>
      <c r="F280" s="561"/>
      <c r="G280" s="561"/>
    </row>
    <row r="281" spans="1:7" ht="24">
      <c r="A281" s="173" t="s">
        <v>1063</v>
      </c>
      <c r="B281" s="170" t="s">
        <v>1037</v>
      </c>
      <c r="C281" s="558">
        <f>C282</f>
        <v>3203550.4</v>
      </c>
      <c r="D281" s="558">
        <f>D282</f>
        <v>3801312.5</v>
      </c>
      <c r="E281" s="562">
        <f>E283</f>
        <v>3872419.8</v>
      </c>
      <c r="F281" s="567"/>
      <c r="G281" s="567">
        <f aca="true" t="shared" si="16" ref="G281:G287">E281/D281*100</f>
        <v>101.87059864191643</v>
      </c>
    </row>
    <row r="282" spans="1:7" ht="27.75" customHeight="1">
      <c r="A282" s="173" t="s">
        <v>1064</v>
      </c>
      <c r="B282" s="171" t="s">
        <v>1193</v>
      </c>
      <c r="C282" s="558">
        <f>C283</f>
        <v>3203550.4</v>
      </c>
      <c r="D282" s="558">
        <f>D283</f>
        <v>3801312.5</v>
      </c>
      <c r="E282" s="563">
        <f>E283</f>
        <v>3872419.8</v>
      </c>
      <c r="F282" s="567"/>
      <c r="G282" s="567">
        <f t="shared" si="16"/>
        <v>101.87059864191643</v>
      </c>
    </row>
    <row r="283" spans="1:7" ht="32.25" customHeight="1">
      <c r="A283" s="173" t="s">
        <v>961</v>
      </c>
      <c r="B283" s="171" t="s">
        <v>1065</v>
      </c>
      <c r="C283" s="558">
        <v>3203550.4</v>
      </c>
      <c r="D283" s="559">
        <v>3801312.5</v>
      </c>
      <c r="E283" s="564">
        <v>3872419.8</v>
      </c>
      <c r="F283" s="567">
        <f>E283/C283*100</f>
        <v>120.87900349562159</v>
      </c>
      <c r="G283" s="567">
        <f t="shared" si="16"/>
        <v>101.87059864191643</v>
      </c>
    </row>
    <row r="284" spans="1:7" ht="27.75" customHeight="1">
      <c r="A284" s="173" t="s">
        <v>1066</v>
      </c>
      <c r="B284" s="170" t="s">
        <v>564</v>
      </c>
      <c r="C284" s="558">
        <f>C285</f>
        <v>3260639.3</v>
      </c>
      <c r="D284" s="558">
        <f>D285</f>
        <v>3866861.5</v>
      </c>
      <c r="E284" s="562">
        <f>E286</f>
        <v>3777606.4</v>
      </c>
      <c r="F284" s="567">
        <f>E284/C284*100</f>
        <v>115.85477731314838</v>
      </c>
      <c r="G284" s="567">
        <f t="shared" si="16"/>
        <v>97.69179475396261</v>
      </c>
    </row>
    <row r="285" spans="1:7" ht="27.75" customHeight="1">
      <c r="A285" s="173" t="s">
        <v>1067</v>
      </c>
      <c r="B285" s="171" t="s">
        <v>564</v>
      </c>
      <c r="C285" s="558">
        <f>C286</f>
        <v>3260639.3</v>
      </c>
      <c r="D285" s="558">
        <f>D286</f>
        <v>3866861.5</v>
      </c>
      <c r="E285" s="563">
        <f>E286</f>
        <v>3777606.4</v>
      </c>
      <c r="F285" s="567">
        <f>E285/C285*100</f>
        <v>115.85477731314838</v>
      </c>
      <c r="G285" s="567">
        <f t="shared" si="16"/>
        <v>97.69179475396261</v>
      </c>
    </row>
    <row r="286" spans="1:7" ht="24">
      <c r="A286" s="173" t="s">
        <v>962</v>
      </c>
      <c r="B286" s="171" t="s">
        <v>1068</v>
      </c>
      <c r="C286" s="348">
        <f>3260639.3</f>
        <v>3260639.3</v>
      </c>
      <c r="D286" s="346">
        <v>3866861.5</v>
      </c>
      <c r="E286" s="589">
        <v>3777606.4</v>
      </c>
      <c r="F286" s="604">
        <f>E286/C286*100</f>
        <v>115.85477731314838</v>
      </c>
      <c r="G286" s="556">
        <f t="shared" si="16"/>
        <v>97.69179475396261</v>
      </c>
    </row>
    <row r="287" spans="1:7" ht="24">
      <c r="A287" s="347" t="s">
        <v>1069</v>
      </c>
      <c r="B287" s="169" t="s">
        <v>544</v>
      </c>
      <c r="C287" s="348">
        <v>10816</v>
      </c>
      <c r="D287" s="348">
        <v>27500</v>
      </c>
      <c r="E287" s="350">
        <v>27500</v>
      </c>
      <c r="F287" s="605" t="s">
        <v>489</v>
      </c>
      <c r="G287" s="583">
        <f t="shared" si="16"/>
        <v>100</v>
      </c>
    </row>
    <row r="288" spans="1:7" ht="24">
      <c r="A288" s="347" t="s">
        <v>963</v>
      </c>
      <c r="B288" s="169" t="s">
        <v>964</v>
      </c>
      <c r="C288" s="348">
        <f aca="true" t="shared" si="17" ref="C288:E289">C289</f>
        <v>22000</v>
      </c>
      <c r="D288" s="348">
        <f t="shared" si="17"/>
        <v>27500</v>
      </c>
      <c r="E288" s="590">
        <f t="shared" si="17"/>
        <v>27500</v>
      </c>
      <c r="F288" s="591"/>
      <c r="G288" s="41"/>
    </row>
    <row r="289" spans="1:7" ht="24">
      <c r="A289" s="173" t="s">
        <v>965</v>
      </c>
      <c r="B289" s="170" t="s">
        <v>966</v>
      </c>
      <c r="C289" s="348">
        <f t="shared" si="17"/>
        <v>22000</v>
      </c>
      <c r="D289" s="348">
        <f t="shared" si="17"/>
        <v>27500</v>
      </c>
      <c r="E289" s="348">
        <f t="shared" si="17"/>
        <v>27500</v>
      </c>
      <c r="F289" s="41"/>
      <c r="G289" s="41"/>
    </row>
    <row r="290" spans="1:7" ht="24">
      <c r="A290" s="173" t="s">
        <v>967</v>
      </c>
      <c r="B290" s="171" t="s">
        <v>968</v>
      </c>
      <c r="C290" s="348">
        <v>22000</v>
      </c>
      <c r="D290" s="348">
        <v>27500</v>
      </c>
      <c r="E290" s="348">
        <v>27500</v>
      </c>
      <c r="F290" s="41"/>
      <c r="G290" s="41"/>
    </row>
    <row r="291" spans="1:7" ht="24">
      <c r="A291" s="347" t="s">
        <v>545</v>
      </c>
      <c r="B291" s="169" t="s">
        <v>1546</v>
      </c>
      <c r="C291" s="348">
        <f aca="true" t="shared" si="18" ref="C291:E292">C292</f>
        <v>-11184</v>
      </c>
      <c r="D291" s="348">
        <f t="shared" si="18"/>
        <v>0</v>
      </c>
      <c r="E291" s="348">
        <f t="shared" si="18"/>
        <v>0</v>
      </c>
      <c r="F291" s="41"/>
      <c r="G291" s="41"/>
    </row>
    <row r="292" spans="1:7" ht="60">
      <c r="A292" s="173" t="s">
        <v>546</v>
      </c>
      <c r="B292" s="569" t="s">
        <v>1455</v>
      </c>
      <c r="C292" s="570">
        <f t="shared" si="18"/>
        <v>-11184</v>
      </c>
      <c r="D292" s="570">
        <f t="shared" si="18"/>
        <v>0</v>
      </c>
      <c r="E292" s="348">
        <f t="shared" si="18"/>
        <v>0</v>
      </c>
      <c r="F292" s="41"/>
      <c r="G292" s="41"/>
    </row>
    <row r="293" spans="1:7" ht="60">
      <c r="A293" s="173" t="s">
        <v>969</v>
      </c>
      <c r="B293" s="571" t="s">
        <v>1456</v>
      </c>
      <c r="C293" s="570">
        <v>-11184</v>
      </c>
      <c r="D293" s="570"/>
      <c r="E293" s="348"/>
      <c r="F293" s="41"/>
      <c r="G293" s="41"/>
    </row>
    <row r="294" spans="1:7" ht="24" hidden="1">
      <c r="A294" s="347" t="s">
        <v>1553</v>
      </c>
      <c r="B294" s="572" t="s">
        <v>1554</v>
      </c>
      <c r="C294" s="570"/>
      <c r="D294" s="570"/>
      <c r="E294" s="348">
        <f>E295-E297</f>
        <v>0</v>
      </c>
      <c r="F294" s="41"/>
      <c r="G294" s="41"/>
    </row>
    <row r="295" spans="1:7" ht="13.5" customHeight="1" hidden="1">
      <c r="A295" s="173" t="s">
        <v>1555</v>
      </c>
      <c r="B295" s="573" t="s">
        <v>1457</v>
      </c>
      <c r="C295" s="570"/>
      <c r="D295" s="570"/>
      <c r="E295" s="348">
        <f>E296</f>
        <v>0</v>
      </c>
      <c r="F295" s="41"/>
      <c r="G295" s="41"/>
    </row>
    <row r="296" spans="1:7" ht="24" customHeight="1" hidden="1">
      <c r="A296" s="173" t="s">
        <v>970</v>
      </c>
      <c r="B296" s="574" t="s">
        <v>1458</v>
      </c>
      <c r="C296" s="570"/>
      <c r="D296" s="570"/>
      <c r="E296" s="348">
        <f>'[1]Источники'!E40/1000</f>
        <v>0</v>
      </c>
      <c r="F296" s="41"/>
      <c r="G296" s="41"/>
    </row>
    <row r="297" spans="1:7" ht="71.25" customHeight="1" hidden="1">
      <c r="A297" s="173" t="s">
        <v>1556</v>
      </c>
      <c r="B297" s="174" t="s">
        <v>1459</v>
      </c>
      <c r="C297" s="348">
        <f>C298</f>
        <v>0</v>
      </c>
      <c r="D297" s="348">
        <f>D298</f>
        <v>0</v>
      </c>
      <c r="E297" s="348">
        <f>E298</f>
        <v>0</v>
      </c>
      <c r="F297" s="41"/>
      <c r="G297" s="41"/>
    </row>
    <row r="298" spans="1:7" ht="63.75" customHeight="1" hidden="1">
      <c r="A298" s="173" t="s">
        <v>971</v>
      </c>
      <c r="B298" s="175" t="s">
        <v>1460</v>
      </c>
      <c r="C298" s="348">
        <f>'[1]Источники'!C42/1000</f>
        <v>0</v>
      </c>
      <c r="D298" s="348">
        <f>'[1]Источники'!D42/1000</f>
        <v>0</v>
      </c>
      <c r="E298" s="348">
        <f>'[1]Источники'!E42/1000</f>
        <v>0</v>
      </c>
      <c r="F298" s="41"/>
      <c r="G298" s="41"/>
    </row>
    <row r="299" spans="1:7" ht="29.25" customHeight="1">
      <c r="A299" s="318" t="s">
        <v>1305</v>
      </c>
      <c r="B299" s="352" t="s">
        <v>1306</v>
      </c>
      <c r="C299" s="348">
        <f>C300</f>
        <v>214037.5</v>
      </c>
      <c r="D299" s="348">
        <f>D270+D280+D288</f>
        <v>93049</v>
      </c>
      <c r="E299" s="608">
        <v>-67313.4</v>
      </c>
      <c r="F299" s="41"/>
      <c r="G299" s="41"/>
    </row>
    <row r="300" spans="1:7" ht="27.75" customHeight="1">
      <c r="A300" s="318" t="s">
        <v>1185</v>
      </c>
      <c r="B300" s="352" t="s">
        <v>1186</v>
      </c>
      <c r="C300" s="348">
        <v>214037.5</v>
      </c>
      <c r="D300" s="346">
        <v>93049</v>
      </c>
      <c r="E300" s="608">
        <v>-67313.4</v>
      </c>
      <c r="F300" s="41"/>
      <c r="G300" s="41"/>
    </row>
    <row r="301" spans="1:7" ht="28.5" customHeight="1" hidden="1">
      <c r="A301" s="273"/>
      <c r="B301" s="274"/>
      <c r="C301" s="275"/>
      <c r="D301" s="276"/>
      <c r="E301" s="276"/>
      <c r="F301" s="277"/>
      <c r="G301" s="277"/>
    </row>
    <row r="302" spans="1:7" ht="23.25" customHeight="1" hidden="1">
      <c r="A302" s="173"/>
      <c r="B302" s="174"/>
      <c r="C302" s="193"/>
      <c r="D302" s="197"/>
      <c r="E302" s="197"/>
      <c r="F302" s="42"/>
      <c r="G302" s="42"/>
    </row>
    <row r="303" spans="1:7" ht="31.5" customHeight="1" hidden="1">
      <c r="A303" s="173"/>
      <c r="B303" s="175"/>
      <c r="C303" s="195"/>
      <c r="D303" s="194"/>
      <c r="E303" s="198"/>
      <c r="F303" s="42"/>
      <c r="G303" s="42"/>
    </row>
    <row r="304" spans="1:7" ht="15" hidden="1">
      <c r="A304" s="40"/>
      <c r="B304" s="44"/>
      <c r="C304" s="199"/>
      <c r="D304" s="196"/>
      <c r="E304" s="196"/>
      <c r="F304" s="42"/>
      <c r="G304" s="42"/>
    </row>
    <row r="305" spans="1:7" ht="15" hidden="1">
      <c r="A305" s="40"/>
      <c r="B305" s="44"/>
      <c r="C305" s="199"/>
      <c r="D305" s="196"/>
      <c r="E305" s="196"/>
      <c r="F305" s="42"/>
      <c r="G305" s="42"/>
    </row>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sheetData>
  <mergeCells count="3">
    <mergeCell ref="A6:G6"/>
    <mergeCell ref="A7:G7"/>
    <mergeCell ref="A8:G8"/>
  </mergeCells>
  <dataValidations count="1">
    <dataValidation allowBlank="1" promptTitle="Расчетное значение" prompt="Считается автоматически" sqref="E181:E192 D123:E124 D63:E65 D50:E51 D44 D61:D62 D47 D39:D40 D36 D33 D31 D28 D22 D24:D25 D48:E48 E16 D34:E35 D53:E53 D60:E60 D57:E58 D29:E30 D45:E46 D38:E38 D32:E32 D26:E27 D23:E23 D55:D56 E55 D67:E70 E62 D84 D74 D71 D85:E86 D75:E75 D72:E73 D77:E79 D81:E81 D83:E83 C11:C91 C93:C107 D100:D103 D106:E106 D121:E121 D120 D98:E99 D104:E104 D126:E126 D95:E96 D97 C108:E110 D112:D114 D127 D122 E114 D88:E90 D119:E119 C206:D206 D42:E43 D16:D20 D76 D87 D116:D118 D128:E130 D11:D14 E11:E13 D131:D192 C111:C192 E132:E179"/>
  </dataValidations>
  <printOptions horizontalCentered="1"/>
  <pageMargins left="0.4330708661417323" right="0.1968503937007874" top="0.8661417322834646" bottom="0.8267716535433072" header="0.7480314960629921" footer="0.62"/>
  <pageSetup horizontalDpi="600" verticalDpi="600" orientation="landscape" paperSize="9" scale="99" r:id="rId3"/>
  <headerFooter alignWithMargins="0">
    <oddFooter>&amp;R&amp;P</oddFooter>
  </headerFooter>
  <legacyDrawing r:id="rId2"/>
</worksheet>
</file>

<file path=xl/worksheets/sheet2.xml><?xml version="1.0" encoding="utf-8"?>
<worksheet xmlns="http://schemas.openxmlformats.org/spreadsheetml/2006/main" xmlns:r="http://schemas.openxmlformats.org/officeDocument/2006/relationships">
  <dimension ref="A1:L623"/>
  <sheetViews>
    <sheetView showGridLines="0" showZeros="0" tabSelected="1" zoomScale="75" zoomScaleNormal="75" zoomScaleSheetLayoutView="75" workbookViewId="0" topLeftCell="A1">
      <selection activeCell="H3" sqref="H3"/>
    </sheetView>
  </sheetViews>
  <sheetFormatPr defaultColWidth="9.00390625" defaultRowHeight="12.75"/>
  <cols>
    <col min="1" max="1" width="59.75390625" style="2" customWidth="1"/>
    <col min="2" max="3" width="6.75390625" style="3" customWidth="1"/>
    <col min="4" max="4" width="13.25390625" style="3" customWidth="1"/>
    <col min="5" max="5" width="6.75390625" style="3" customWidth="1"/>
    <col min="6" max="6" width="16.75390625" style="4" customWidth="1"/>
    <col min="7" max="10" width="16.75390625" style="6" customWidth="1"/>
    <col min="11" max="11" width="9.75390625" style="6" hidden="1" customWidth="1"/>
    <col min="12" max="12" width="9.25390625" style="6" customWidth="1"/>
    <col min="13" max="16384" width="9.75390625" style="6" customWidth="1"/>
  </cols>
  <sheetData>
    <row r="1" spans="8:10" ht="15.75">
      <c r="H1" s="5" t="s">
        <v>1052</v>
      </c>
      <c r="I1" s="23"/>
      <c r="J1" s="26"/>
    </row>
    <row r="2" spans="8:10" ht="15">
      <c r="H2" s="22" t="s">
        <v>218</v>
      </c>
      <c r="I2" s="27"/>
      <c r="J2" s="26"/>
    </row>
    <row r="3" spans="1:10" ht="15">
      <c r="A3" s="6"/>
      <c r="H3" s="22" t="s">
        <v>499</v>
      </c>
      <c r="I3" s="28"/>
      <c r="J3" s="26"/>
    </row>
    <row r="4" ht="13.5" customHeight="1"/>
    <row r="5" spans="1:10" ht="15" customHeight="1">
      <c r="A5" s="623" t="s">
        <v>1204</v>
      </c>
      <c r="B5" s="623"/>
      <c r="C5" s="623"/>
      <c r="D5" s="623"/>
      <c r="E5" s="623"/>
      <c r="F5" s="623"/>
      <c r="G5" s="623"/>
      <c r="H5" s="623"/>
      <c r="I5" s="623"/>
      <c r="J5" s="623"/>
    </row>
    <row r="6" spans="1:10" ht="15.75">
      <c r="A6" s="624" t="s">
        <v>735</v>
      </c>
      <c r="B6" s="624"/>
      <c r="C6" s="624"/>
      <c r="D6" s="624"/>
      <c r="E6" s="624"/>
      <c r="F6" s="624"/>
      <c r="G6" s="624"/>
      <c r="H6" s="624"/>
      <c r="I6" s="624"/>
      <c r="J6" s="624"/>
    </row>
    <row r="7" spans="1:10" ht="15.75">
      <c r="A7" s="624" t="s">
        <v>1407</v>
      </c>
      <c r="B7" s="624"/>
      <c r="C7" s="624"/>
      <c r="D7" s="624"/>
      <c r="E7" s="624"/>
      <c r="F7" s="624"/>
      <c r="G7" s="624"/>
      <c r="H7" s="624"/>
      <c r="I7" s="624"/>
      <c r="J7" s="624"/>
    </row>
    <row r="8" spans="1:6" ht="16.5" thickBot="1">
      <c r="A8" s="6"/>
      <c r="B8" s="8"/>
      <c r="C8" s="8"/>
      <c r="D8" s="8"/>
      <c r="E8" s="8"/>
      <c r="F8" s="8"/>
    </row>
    <row r="9" spans="1:10" s="184" customFormat="1" ht="12">
      <c r="A9" s="626" t="s">
        <v>1408</v>
      </c>
      <c r="B9" s="631" t="s">
        <v>355</v>
      </c>
      <c r="C9" s="631"/>
      <c r="D9" s="631"/>
      <c r="E9" s="631"/>
      <c r="F9" s="632" t="s">
        <v>1409</v>
      </c>
      <c r="G9" s="632" t="s">
        <v>899</v>
      </c>
      <c r="H9" s="632" t="s">
        <v>729</v>
      </c>
      <c r="I9" s="625" t="s">
        <v>356</v>
      </c>
      <c r="J9" s="625"/>
    </row>
    <row r="10" spans="1:10" s="186" customFormat="1" ht="42" customHeight="1">
      <c r="A10" s="627"/>
      <c r="B10" s="629"/>
      <c r="C10" s="629"/>
      <c r="D10" s="629"/>
      <c r="E10" s="629"/>
      <c r="F10" s="633"/>
      <c r="G10" s="633"/>
      <c r="H10" s="633"/>
      <c r="I10" s="185" t="s">
        <v>1229</v>
      </c>
      <c r="J10" s="185" t="s">
        <v>1231</v>
      </c>
    </row>
    <row r="11" spans="1:10" s="186" customFormat="1" ht="13.5" customHeight="1">
      <c r="A11" s="627"/>
      <c r="B11" s="629" t="s">
        <v>900</v>
      </c>
      <c r="C11" s="629" t="s">
        <v>901</v>
      </c>
      <c r="D11" s="629" t="s">
        <v>902</v>
      </c>
      <c r="E11" s="629" t="s">
        <v>903</v>
      </c>
      <c r="F11" s="633"/>
      <c r="G11" s="633"/>
      <c r="H11" s="633"/>
      <c r="I11" s="621" t="s">
        <v>1230</v>
      </c>
      <c r="J11" s="621" t="s">
        <v>1230</v>
      </c>
    </row>
    <row r="12" spans="1:10" s="186" customFormat="1" ht="35.25" customHeight="1" thickBot="1">
      <c r="A12" s="628"/>
      <c r="B12" s="630"/>
      <c r="C12" s="630"/>
      <c r="D12" s="630"/>
      <c r="E12" s="630"/>
      <c r="F12" s="634"/>
      <c r="G12" s="634"/>
      <c r="H12" s="634"/>
      <c r="I12" s="622"/>
      <c r="J12" s="622"/>
    </row>
    <row r="13" spans="1:10" s="187" customFormat="1" ht="15.75">
      <c r="A13" s="353" t="s">
        <v>349</v>
      </c>
      <c r="B13" s="354"/>
      <c r="C13" s="354"/>
      <c r="D13" s="354"/>
      <c r="E13" s="354"/>
      <c r="F13" s="500">
        <f>F14+F76+F81+F116+F171+F249+F258+F343+F388+F450</f>
        <v>3195587.9</v>
      </c>
      <c r="G13" s="500">
        <f>G14+G76+G81+G116+G171+G249+G258+G343+G388+G450</f>
        <v>3866861.499999999</v>
      </c>
      <c r="H13" s="500">
        <f>H14+H81+H116+H171+H249+H258+H343+H388+H450</f>
        <v>3777606.4000000004</v>
      </c>
      <c r="I13" s="488">
        <f aca="true" t="shared" si="0" ref="I13:I20">H13/F13*100</f>
        <v>118.21319013005403</v>
      </c>
      <c r="J13" s="488">
        <f aca="true" t="shared" si="1" ref="J13:J22">H13/G13*100</f>
        <v>97.69179475396264</v>
      </c>
    </row>
    <row r="14" spans="1:10" s="188" customFormat="1" ht="15.75">
      <c r="A14" s="355" t="s">
        <v>785</v>
      </c>
      <c r="B14" s="356" t="s">
        <v>904</v>
      </c>
      <c r="C14" s="356"/>
      <c r="D14" s="116"/>
      <c r="E14" s="116"/>
      <c r="F14" s="504">
        <f>F15+F19+F24+F38+F49+F53+F62</f>
        <v>237127.6</v>
      </c>
      <c r="G14" s="504">
        <f>G15+G19+G24+G31+G34+G38+G46+G49+G53+G57+G62</f>
        <v>363247.6</v>
      </c>
      <c r="H14" s="504">
        <f>H15+H19+H24+H34+H38+H62</f>
        <v>353463</v>
      </c>
      <c r="I14" s="488">
        <f t="shared" si="0"/>
        <v>149.0602527921676</v>
      </c>
      <c r="J14" s="488">
        <f t="shared" si="1"/>
        <v>97.30635522437038</v>
      </c>
    </row>
    <row r="15" spans="1:10" s="188" customFormat="1" ht="34.5" customHeight="1">
      <c r="A15" s="158" t="s">
        <v>1314</v>
      </c>
      <c r="B15" s="116" t="s">
        <v>904</v>
      </c>
      <c r="C15" s="159" t="s">
        <v>909</v>
      </c>
      <c r="D15" s="116"/>
      <c r="E15" s="116"/>
      <c r="F15" s="540">
        <f aca="true" t="shared" si="2" ref="F15:G17">F16</f>
        <v>1517</v>
      </c>
      <c r="G15" s="540">
        <f t="shared" si="2"/>
        <v>1551.6</v>
      </c>
      <c r="H15" s="540">
        <f>H16</f>
        <v>1551.6</v>
      </c>
      <c r="I15" s="490">
        <f t="shared" si="0"/>
        <v>102.28081740276862</v>
      </c>
      <c r="J15" s="490">
        <f t="shared" si="1"/>
        <v>100</v>
      </c>
    </row>
    <row r="16" spans="1:10" s="188" customFormat="1" ht="24">
      <c r="A16" s="115" t="s">
        <v>1035</v>
      </c>
      <c r="B16" s="159" t="s">
        <v>904</v>
      </c>
      <c r="C16" s="159" t="s">
        <v>909</v>
      </c>
      <c r="D16" s="116" t="s">
        <v>94</v>
      </c>
      <c r="E16" s="159"/>
      <c r="F16" s="540">
        <f t="shared" si="2"/>
        <v>1517</v>
      </c>
      <c r="G16" s="540">
        <f t="shared" si="2"/>
        <v>1551.6</v>
      </c>
      <c r="H16" s="540">
        <f>H17</f>
        <v>1551.6</v>
      </c>
      <c r="I16" s="490">
        <f t="shared" si="0"/>
        <v>102.28081740276862</v>
      </c>
      <c r="J16" s="490">
        <f t="shared" si="1"/>
        <v>100</v>
      </c>
    </row>
    <row r="17" spans="1:10" s="188" customFormat="1" ht="15">
      <c r="A17" s="160" t="s">
        <v>922</v>
      </c>
      <c r="B17" s="159" t="s">
        <v>904</v>
      </c>
      <c r="C17" s="159" t="s">
        <v>909</v>
      </c>
      <c r="D17" s="116" t="s">
        <v>1036</v>
      </c>
      <c r="E17" s="159" t="s">
        <v>354</v>
      </c>
      <c r="F17" s="540">
        <f t="shared" si="2"/>
        <v>1517</v>
      </c>
      <c r="G17" s="540">
        <f t="shared" si="2"/>
        <v>1551.6</v>
      </c>
      <c r="H17" s="540">
        <f>H18</f>
        <v>1551.6</v>
      </c>
      <c r="I17" s="490">
        <f t="shared" si="0"/>
        <v>102.28081740276862</v>
      </c>
      <c r="J17" s="490">
        <f t="shared" si="1"/>
        <v>100</v>
      </c>
    </row>
    <row r="18" spans="1:10" s="188" customFormat="1" ht="20.25" customHeight="1">
      <c r="A18" s="160" t="s">
        <v>923</v>
      </c>
      <c r="B18" s="159" t="s">
        <v>904</v>
      </c>
      <c r="C18" s="159" t="s">
        <v>909</v>
      </c>
      <c r="D18" s="116" t="s">
        <v>1036</v>
      </c>
      <c r="E18" s="159" t="s">
        <v>701</v>
      </c>
      <c r="F18" s="542">
        <v>1517</v>
      </c>
      <c r="G18" s="542">
        <v>1551.6</v>
      </c>
      <c r="H18" s="542">
        <v>1551.6</v>
      </c>
      <c r="I18" s="490">
        <f t="shared" si="0"/>
        <v>102.28081740276862</v>
      </c>
      <c r="J18" s="490">
        <f t="shared" si="1"/>
        <v>100</v>
      </c>
    </row>
    <row r="19" spans="1:10" s="188" customFormat="1" ht="36">
      <c r="A19" s="102" t="s">
        <v>1270</v>
      </c>
      <c r="B19" s="116" t="s">
        <v>904</v>
      </c>
      <c r="C19" s="116" t="s">
        <v>911</v>
      </c>
      <c r="D19" s="116"/>
      <c r="E19" s="116"/>
      <c r="F19" s="540">
        <f aca="true" t="shared" si="3" ref="F19:G21">F20</f>
        <v>7570</v>
      </c>
      <c r="G19" s="540">
        <f t="shared" si="3"/>
        <v>7535.4</v>
      </c>
      <c r="H19" s="540">
        <f>H20</f>
        <v>6481.7</v>
      </c>
      <c r="I19" s="490">
        <f t="shared" si="0"/>
        <v>85.62351387054161</v>
      </c>
      <c r="J19" s="490">
        <f t="shared" si="1"/>
        <v>86.01666799373623</v>
      </c>
    </row>
    <row r="20" spans="1:10" s="188" customFormat="1" ht="24">
      <c r="A20" s="115" t="s">
        <v>1035</v>
      </c>
      <c r="B20" s="116" t="s">
        <v>904</v>
      </c>
      <c r="C20" s="116" t="s">
        <v>911</v>
      </c>
      <c r="D20" s="116" t="s">
        <v>94</v>
      </c>
      <c r="E20" s="116"/>
      <c r="F20" s="540">
        <f t="shared" si="3"/>
        <v>7570</v>
      </c>
      <c r="G20" s="540">
        <f t="shared" si="3"/>
        <v>7535.4</v>
      </c>
      <c r="H20" s="540">
        <f>H21</f>
        <v>6481.7</v>
      </c>
      <c r="I20" s="490">
        <f t="shared" si="0"/>
        <v>85.62351387054161</v>
      </c>
      <c r="J20" s="490">
        <f t="shared" si="1"/>
        <v>86.01666799373623</v>
      </c>
    </row>
    <row r="21" spans="1:10" s="184" customFormat="1" ht="15">
      <c r="A21" s="105" t="s">
        <v>83</v>
      </c>
      <c r="B21" s="116" t="s">
        <v>924</v>
      </c>
      <c r="C21" s="116" t="s">
        <v>911</v>
      </c>
      <c r="D21" s="116" t="s">
        <v>1269</v>
      </c>
      <c r="E21" s="116"/>
      <c r="F21" s="540">
        <f t="shared" si="3"/>
        <v>7570</v>
      </c>
      <c r="G21" s="540">
        <f t="shared" si="3"/>
        <v>7535.4</v>
      </c>
      <c r="H21" s="540">
        <f>H22</f>
        <v>6481.7</v>
      </c>
      <c r="I21" s="490">
        <f>H21/F21*100</f>
        <v>85.62351387054161</v>
      </c>
      <c r="J21" s="490">
        <f t="shared" si="1"/>
        <v>86.01666799373623</v>
      </c>
    </row>
    <row r="22" spans="1:10" s="184" customFormat="1" ht="15">
      <c r="A22" s="160" t="s">
        <v>923</v>
      </c>
      <c r="B22" s="116" t="s">
        <v>904</v>
      </c>
      <c r="C22" s="116" t="s">
        <v>911</v>
      </c>
      <c r="D22" s="116" t="s">
        <v>1269</v>
      </c>
      <c r="E22" s="116" t="s">
        <v>701</v>
      </c>
      <c r="F22" s="542">
        <v>7570</v>
      </c>
      <c r="G22" s="542">
        <v>7535.4</v>
      </c>
      <c r="H22" s="542">
        <v>6481.7</v>
      </c>
      <c r="I22" s="490">
        <f>H22/F22*100</f>
        <v>85.62351387054161</v>
      </c>
      <c r="J22" s="490">
        <f t="shared" si="1"/>
        <v>86.01666799373623</v>
      </c>
    </row>
    <row r="23" spans="1:10" s="184" customFormat="1" ht="15.75" hidden="1">
      <c r="A23" s="357" t="s">
        <v>925</v>
      </c>
      <c r="B23" s="116" t="s">
        <v>904</v>
      </c>
      <c r="C23" s="116" t="s">
        <v>911</v>
      </c>
      <c r="D23" s="116" t="s">
        <v>1079</v>
      </c>
      <c r="E23" s="116" t="s">
        <v>926</v>
      </c>
      <c r="F23" s="509"/>
      <c r="G23" s="509"/>
      <c r="H23" s="509"/>
      <c r="I23" s="490"/>
      <c r="J23" s="490"/>
    </row>
    <row r="24" spans="1:10" s="184" customFormat="1" ht="26.25" customHeight="1">
      <c r="A24" s="102" t="s">
        <v>927</v>
      </c>
      <c r="B24" s="116" t="s">
        <v>904</v>
      </c>
      <c r="C24" s="116" t="s">
        <v>678</v>
      </c>
      <c r="D24" s="116"/>
      <c r="E24" s="116"/>
      <c r="F24" s="540">
        <f aca="true" t="shared" si="4" ref="F24:G26">F25</f>
        <v>182714</v>
      </c>
      <c r="G24" s="540">
        <f t="shared" si="4"/>
        <v>194857.3</v>
      </c>
      <c r="H24" s="540">
        <f>H25</f>
        <v>191350.9</v>
      </c>
      <c r="I24" s="490">
        <f>H24/F24*100</f>
        <v>104.72700504613768</v>
      </c>
      <c r="J24" s="490">
        <f>H24/G24*100</f>
        <v>98.20052931042358</v>
      </c>
    </row>
    <row r="25" spans="1:10" s="184" customFormat="1" ht="15" customHeight="1">
      <c r="A25" s="115" t="s">
        <v>82</v>
      </c>
      <c r="B25" s="116" t="s">
        <v>904</v>
      </c>
      <c r="C25" s="116" t="s">
        <v>678</v>
      </c>
      <c r="D25" s="116" t="s">
        <v>94</v>
      </c>
      <c r="E25" s="116"/>
      <c r="F25" s="540">
        <f t="shared" si="4"/>
        <v>182714</v>
      </c>
      <c r="G25" s="540">
        <f t="shared" si="4"/>
        <v>194857.3</v>
      </c>
      <c r="H25" s="540">
        <f>H26</f>
        <v>191350.9</v>
      </c>
      <c r="I25" s="490">
        <f>H25/F25*100</f>
        <v>104.72700504613768</v>
      </c>
      <c r="J25" s="490">
        <f>H25/G25*100</f>
        <v>98.20052931042358</v>
      </c>
    </row>
    <row r="26" spans="1:10" s="184" customFormat="1" ht="26.25" customHeight="1">
      <c r="A26" s="105" t="s">
        <v>83</v>
      </c>
      <c r="B26" s="103" t="s">
        <v>904</v>
      </c>
      <c r="C26" s="116" t="s">
        <v>678</v>
      </c>
      <c r="D26" s="116" t="s">
        <v>1269</v>
      </c>
      <c r="E26" s="103" t="s">
        <v>354</v>
      </c>
      <c r="F26" s="540">
        <f t="shared" si="4"/>
        <v>182714</v>
      </c>
      <c r="G26" s="540">
        <f t="shared" si="4"/>
        <v>194857.3</v>
      </c>
      <c r="H26" s="540">
        <f>H27</f>
        <v>191350.9</v>
      </c>
      <c r="I26" s="490">
        <f>H26/F26*100</f>
        <v>104.72700504613768</v>
      </c>
      <c r="J26" s="490">
        <f>H26/G26*100</f>
        <v>98.20052931042358</v>
      </c>
    </row>
    <row r="27" spans="1:10" s="184" customFormat="1" ht="18" customHeight="1">
      <c r="A27" s="138" t="s">
        <v>923</v>
      </c>
      <c r="B27" s="103" t="s">
        <v>904</v>
      </c>
      <c r="C27" s="116" t="s">
        <v>678</v>
      </c>
      <c r="D27" s="116" t="s">
        <v>1269</v>
      </c>
      <c r="E27" s="116" t="s">
        <v>701</v>
      </c>
      <c r="F27" s="542">
        <v>182714</v>
      </c>
      <c r="G27" s="542">
        <v>194857.3</v>
      </c>
      <c r="H27" s="542">
        <v>191350.9</v>
      </c>
      <c r="I27" s="490">
        <f>H27/F27*100</f>
        <v>104.72700504613768</v>
      </c>
      <c r="J27" s="490">
        <f>H27/G27*100</f>
        <v>98.20052931042358</v>
      </c>
    </row>
    <row r="28" spans="1:10" s="184" customFormat="1" ht="15.75" hidden="1">
      <c r="A28" s="141" t="s">
        <v>974</v>
      </c>
      <c r="B28" s="103" t="s">
        <v>904</v>
      </c>
      <c r="C28" s="103" t="s">
        <v>678</v>
      </c>
      <c r="D28" s="116" t="s">
        <v>1101</v>
      </c>
      <c r="E28" s="116"/>
      <c r="F28" s="540"/>
      <c r="G28" s="540"/>
      <c r="H28" s="540"/>
      <c r="I28" s="490"/>
      <c r="J28" s="490"/>
    </row>
    <row r="29" spans="1:10" s="184" customFormat="1" ht="24" hidden="1">
      <c r="A29" s="138" t="s">
        <v>928</v>
      </c>
      <c r="B29" s="103" t="s">
        <v>904</v>
      </c>
      <c r="C29" s="103" t="s">
        <v>678</v>
      </c>
      <c r="D29" s="116" t="s">
        <v>929</v>
      </c>
      <c r="E29" s="116" t="s">
        <v>354</v>
      </c>
      <c r="F29" s="542"/>
      <c r="G29" s="542"/>
      <c r="H29" s="542"/>
      <c r="I29" s="490"/>
      <c r="J29" s="490"/>
    </row>
    <row r="30" spans="1:10" s="184" customFormat="1" ht="15.75" hidden="1">
      <c r="A30" s="138" t="s">
        <v>700</v>
      </c>
      <c r="B30" s="103" t="s">
        <v>904</v>
      </c>
      <c r="C30" s="103" t="s">
        <v>678</v>
      </c>
      <c r="D30" s="116" t="s">
        <v>929</v>
      </c>
      <c r="E30" s="116" t="s">
        <v>701</v>
      </c>
      <c r="F30" s="542"/>
      <c r="G30" s="542"/>
      <c r="H30" s="542"/>
      <c r="I30" s="490"/>
      <c r="J30" s="490"/>
    </row>
    <row r="31" spans="1:10" s="184" customFormat="1" ht="15">
      <c r="A31" s="102" t="s">
        <v>1303</v>
      </c>
      <c r="B31" s="103" t="s">
        <v>904</v>
      </c>
      <c r="C31" s="116" t="s">
        <v>906</v>
      </c>
      <c r="D31" s="116"/>
      <c r="E31" s="116"/>
      <c r="F31" s="510"/>
      <c r="G31" s="510">
        <f>G32</f>
        <v>27</v>
      </c>
      <c r="H31" s="510"/>
      <c r="I31" s="490"/>
      <c r="J31" s="490">
        <f aca="true" t="shared" si="5" ref="J31:J36">H31/G31*100</f>
        <v>0</v>
      </c>
    </row>
    <row r="32" spans="1:10" s="184" customFormat="1" ht="36">
      <c r="A32" s="115" t="s">
        <v>940</v>
      </c>
      <c r="B32" s="103" t="s">
        <v>904</v>
      </c>
      <c r="C32" s="116" t="s">
        <v>906</v>
      </c>
      <c r="D32" s="116" t="s">
        <v>1139</v>
      </c>
      <c r="E32" s="116"/>
      <c r="F32" s="510"/>
      <c r="G32" s="510">
        <f>G33</f>
        <v>27</v>
      </c>
      <c r="H32" s="510"/>
      <c r="I32" s="490"/>
      <c r="J32" s="490">
        <f t="shared" si="5"/>
        <v>0</v>
      </c>
    </row>
    <row r="33" spans="1:10" s="184" customFormat="1" ht="15">
      <c r="A33" s="138" t="s">
        <v>700</v>
      </c>
      <c r="B33" s="103" t="s">
        <v>904</v>
      </c>
      <c r="C33" s="116" t="s">
        <v>906</v>
      </c>
      <c r="D33" s="116" t="s">
        <v>1139</v>
      </c>
      <c r="E33" s="116" t="s">
        <v>701</v>
      </c>
      <c r="F33" s="501"/>
      <c r="G33" s="501">
        <v>27</v>
      </c>
      <c r="H33" s="501"/>
      <c r="I33" s="490"/>
      <c r="J33" s="490">
        <f t="shared" si="5"/>
        <v>0</v>
      </c>
    </row>
    <row r="34" spans="1:10" s="189" customFormat="1" ht="27" customHeight="1">
      <c r="A34" s="102" t="s">
        <v>941</v>
      </c>
      <c r="B34" s="103" t="s">
        <v>904</v>
      </c>
      <c r="C34" s="116" t="s">
        <v>905</v>
      </c>
      <c r="D34" s="116"/>
      <c r="E34" s="116"/>
      <c r="F34" s="506"/>
      <c r="G34" s="506">
        <f>G35</f>
        <v>5429</v>
      </c>
      <c r="H34" s="501">
        <f>H35</f>
        <v>4783.3</v>
      </c>
      <c r="I34" s="490"/>
      <c r="J34" s="490">
        <f t="shared" si="5"/>
        <v>88.10646527905692</v>
      </c>
    </row>
    <row r="35" spans="1:10" s="189" customFormat="1" ht="15">
      <c r="A35" s="105" t="s">
        <v>83</v>
      </c>
      <c r="B35" s="103" t="s">
        <v>904</v>
      </c>
      <c r="C35" s="116" t="s">
        <v>905</v>
      </c>
      <c r="D35" s="116" t="s">
        <v>1269</v>
      </c>
      <c r="E35" s="103" t="s">
        <v>354</v>
      </c>
      <c r="F35" s="506"/>
      <c r="G35" s="506">
        <f>G36</f>
        <v>5429</v>
      </c>
      <c r="H35" s="501">
        <f>H36</f>
        <v>4783.3</v>
      </c>
      <c r="I35" s="490"/>
      <c r="J35" s="490">
        <f t="shared" si="5"/>
        <v>88.10646527905692</v>
      </c>
    </row>
    <row r="36" spans="1:10" s="189" customFormat="1" ht="15">
      <c r="A36" s="138" t="s">
        <v>923</v>
      </c>
      <c r="B36" s="103" t="s">
        <v>904</v>
      </c>
      <c r="C36" s="116" t="s">
        <v>905</v>
      </c>
      <c r="D36" s="116" t="s">
        <v>1269</v>
      </c>
      <c r="E36" s="116" t="s">
        <v>701</v>
      </c>
      <c r="F36" s="543"/>
      <c r="G36" s="543">
        <v>5429</v>
      </c>
      <c r="H36" s="509">
        <v>4783.3</v>
      </c>
      <c r="I36" s="490"/>
      <c r="J36" s="490">
        <f t="shared" si="5"/>
        <v>88.10646527905692</v>
      </c>
    </row>
    <row r="37" spans="1:10" s="184" customFormat="1" ht="24" hidden="1">
      <c r="A37" s="358" t="s">
        <v>942</v>
      </c>
      <c r="B37" s="359" t="s">
        <v>904</v>
      </c>
      <c r="C37" s="360" t="s">
        <v>905</v>
      </c>
      <c r="D37" s="360" t="s">
        <v>1079</v>
      </c>
      <c r="E37" s="360" t="s">
        <v>1255</v>
      </c>
      <c r="F37" s="506"/>
      <c r="G37" s="506"/>
      <c r="H37" s="506"/>
      <c r="I37" s="490"/>
      <c r="J37" s="490"/>
    </row>
    <row r="38" spans="1:10" s="184" customFormat="1" ht="15">
      <c r="A38" s="140" t="s">
        <v>1040</v>
      </c>
      <c r="B38" s="103" t="s">
        <v>904</v>
      </c>
      <c r="C38" s="116" t="s">
        <v>908</v>
      </c>
      <c r="D38" s="116"/>
      <c r="E38" s="116"/>
      <c r="F38" s="506">
        <f>F45</f>
        <v>2635</v>
      </c>
      <c r="G38" s="506">
        <f>G39</f>
        <v>3460.4</v>
      </c>
      <c r="H38" s="506">
        <f>H39</f>
        <v>2914.1</v>
      </c>
      <c r="I38" s="490">
        <f>H38/F38*100</f>
        <v>110.59203036053131</v>
      </c>
      <c r="J38" s="490">
        <f>H38/G38*100</f>
        <v>84.2128077678881</v>
      </c>
    </row>
    <row r="39" spans="1:10" s="184" customFormat="1" ht="15">
      <c r="A39" s="141" t="s">
        <v>768</v>
      </c>
      <c r="B39" s="103" t="s">
        <v>904</v>
      </c>
      <c r="C39" s="116" t="s">
        <v>908</v>
      </c>
      <c r="D39" s="116" t="s">
        <v>350</v>
      </c>
      <c r="E39" s="116"/>
      <c r="F39" s="510"/>
      <c r="G39" s="510">
        <f>G41</f>
        <v>3460.4</v>
      </c>
      <c r="H39" s="510">
        <f>H41</f>
        <v>2914.1</v>
      </c>
      <c r="I39" s="490"/>
      <c r="J39" s="490">
        <f>H39/G39*100</f>
        <v>84.2128077678881</v>
      </c>
    </row>
    <row r="40" spans="1:10" s="184" customFormat="1" ht="24" hidden="1">
      <c r="A40" s="138" t="s">
        <v>345</v>
      </c>
      <c r="B40" s="103" t="s">
        <v>904</v>
      </c>
      <c r="C40" s="116" t="s">
        <v>908</v>
      </c>
      <c r="D40" s="116" t="s">
        <v>350</v>
      </c>
      <c r="E40" s="116" t="s">
        <v>346</v>
      </c>
      <c r="F40" s="510"/>
      <c r="G40" s="510"/>
      <c r="H40" s="510"/>
      <c r="I40" s="544"/>
      <c r="J40" s="490"/>
    </row>
    <row r="41" spans="1:10" s="184" customFormat="1" ht="15">
      <c r="A41" s="138" t="s">
        <v>335</v>
      </c>
      <c r="B41" s="103" t="s">
        <v>904</v>
      </c>
      <c r="C41" s="116" t="s">
        <v>908</v>
      </c>
      <c r="D41" s="116" t="s">
        <v>336</v>
      </c>
      <c r="E41" s="116"/>
      <c r="F41" s="510"/>
      <c r="G41" s="510">
        <f>G42</f>
        <v>3460.4</v>
      </c>
      <c r="H41" s="510">
        <f>H42</f>
        <v>2914.1</v>
      </c>
      <c r="I41" s="544"/>
      <c r="J41" s="490">
        <f>H41/G41*100</f>
        <v>84.2128077678881</v>
      </c>
    </row>
    <row r="42" spans="1:10" s="184" customFormat="1" ht="15">
      <c r="A42" s="138" t="s">
        <v>700</v>
      </c>
      <c r="B42" s="103" t="s">
        <v>904</v>
      </c>
      <c r="C42" s="116" t="s">
        <v>908</v>
      </c>
      <c r="D42" s="116" t="s">
        <v>336</v>
      </c>
      <c r="E42" s="116" t="s">
        <v>701</v>
      </c>
      <c r="F42" s="510"/>
      <c r="G42" s="509">
        <v>3460.4</v>
      </c>
      <c r="H42" s="509">
        <v>2914.1</v>
      </c>
      <c r="I42" s="544"/>
      <c r="J42" s="490">
        <f>H42/G42*100</f>
        <v>84.2128077678881</v>
      </c>
    </row>
    <row r="43" spans="1:10" s="184" customFormat="1" ht="15.75" hidden="1">
      <c r="A43" s="140" t="s">
        <v>1040</v>
      </c>
      <c r="B43" s="103" t="s">
        <v>904</v>
      </c>
      <c r="C43" s="116" t="s">
        <v>908</v>
      </c>
      <c r="D43" s="116"/>
      <c r="E43" s="116"/>
      <c r="F43" s="510"/>
      <c r="G43" s="510"/>
      <c r="H43" s="510"/>
      <c r="I43" s="544"/>
      <c r="J43" s="490"/>
    </row>
    <row r="44" spans="1:10" s="184" customFormat="1" ht="15.75" hidden="1">
      <c r="A44" s="105" t="s">
        <v>83</v>
      </c>
      <c r="B44" s="103" t="s">
        <v>904</v>
      </c>
      <c r="C44" s="116" t="s">
        <v>908</v>
      </c>
      <c r="D44" s="116" t="s">
        <v>1269</v>
      </c>
      <c r="E44" s="116"/>
      <c r="F44" s="510"/>
      <c r="G44" s="510"/>
      <c r="H44" s="510"/>
      <c r="I44" s="544"/>
      <c r="J44" s="490"/>
    </row>
    <row r="45" spans="1:10" s="184" customFormat="1" ht="15">
      <c r="A45" s="138" t="s">
        <v>700</v>
      </c>
      <c r="B45" s="103" t="s">
        <v>904</v>
      </c>
      <c r="C45" s="116" t="s">
        <v>908</v>
      </c>
      <c r="D45" s="116" t="s">
        <v>1269</v>
      </c>
      <c r="E45" s="116" t="s">
        <v>701</v>
      </c>
      <c r="F45" s="509">
        <v>2635</v>
      </c>
      <c r="G45" s="509"/>
      <c r="H45" s="509"/>
      <c r="I45" s="544">
        <f>H45/F45*100</f>
        <v>0</v>
      </c>
      <c r="J45" s="490"/>
    </row>
    <row r="46" spans="1:10" s="184" customFormat="1" ht="15.75" hidden="1">
      <c r="A46" s="140" t="s">
        <v>936</v>
      </c>
      <c r="B46" s="103" t="s">
        <v>904</v>
      </c>
      <c r="C46" s="116" t="s">
        <v>1196</v>
      </c>
      <c r="D46" s="116"/>
      <c r="E46" s="116"/>
      <c r="F46" s="510"/>
      <c r="G46" s="510"/>
      <c r="H46" s="510"/>
      <c r="I46" s="544"/>
      <c r="J46" s="490"/>
    </row>
    <row r="47" spans="1:12" s="184" customFormat="1" ht="15.75" hidden="1">
      <c r="A47" s="138" t="s">
        <v>943</v>
      </c>
      <c r="B47" s="103" t="s">
        <v>904</v>
      </c>
      <c r="C47" s="116" t="s">
        <v>1196</v>
      </c>
      <c r="D47" s="116" t="s">
        <v>944</v>
      </c>
      <c r="E47" s="116"/>
      <c r="F47" s="509"/>
      <c r="G47" s="509"/>
      <c r="H47" s="509"/>
      <c r="I47" s="544"/>
      <c r="J47" s="490"/>
      <c r="L47" s="190"/>
    </row>
    <row r="48" spans="1:12" s="184" customFormat="1" ht="15.75" hidden="1">
      <c r="A48" s="138" t="s">
        <v>945</v>
      </c>
      <c r="B48" s="103" t="s">
        <v>904</v>
      </c>
      <c r="C48" s="116" t="s">
        <v>1196</v>
      </c>
      <c r="D48" s="116" t="s">
        <v>944</v>
      </c>
      <c r="E48" s="116" t="s">
        <v>946</v>
      </c>
      <c r="F48" s="506"/>
      <c r="G48" s="506"/>
      <c r="H48" s="506"/>
      <c r="I48" s="544"/>
      <c r="J48" s="490"/>
      <c r="L48" s="191"/>
    </row>
    <row r="49" spans="1:12" s="184" customFormat="1" ht="15">
      <c r="A49" s="109" t="s">
        <v>1042</v>
      </c>
      <c r="B49" s="103" t="s">
        <v>904</v>
      </c>
      <c r="C49" s="116" t="s">
        <v>1200</v>
      </c>
      <c r="D49" s="103"/>
      <c r="E49" s="103"/>
      <c r="F49" s="506">
        <f>F50</f>
        <v>15000</v>
      </c>
      <c r="G49" s="501"/>
      <c r="H49" s="501"/>
      <c r="I49" s="544"/>
      <c r="J49" s="490"/>
      <c r="L49" s="191"/>
    </row>
    <row r="50" spans="1:12" s="184" customFormat="1" ht="15">
      <c r="A50" s="111" t="s">
        <v>351</v>
      </c>
      <c r="B50" s="103" t="s">
        <v>904</v>
      </c>
      <c r="C50" s="103" t="s">
        <v>1200</v>
      </c>
      <c r="D50" s="103" t="s">
        <v>352</v>
      </c>
      <c r="E50" s="103"/>
      <c r="F50" s="506">
        <f>F51</f>
        <v>15000</v>
      </c>
      <c r="G50" s="506"/>
      <c r="H50" s="506"/>
      <c r="I50" s="490">
        <f>H50/F50*100</f>
        <v>0</v>
      </c>
      <c r="J50" s="490"/>
      <c r="L50" s="190"/>
    </row>
    <row r="51" spans="1:10" s="184" customFormat="1" ht="15">
      <c r="A51" s="105" t="s">
        <v>947</v>
      </c>
      <c r="B51" s="103" t="s">
        <v>904</v>
      </c>
      <c r="C51" s="103" t="s">
        <v>1200</v>
      </c>
      <c r="D51" s="103" t="s">
        <v>1140</v>
      </c>
      <c r="E51" s="103" t="s">
        <v>354</v>
      </c>
      <c r="F51" s="510">
        <f>F52</f>
        <v>15000</v>
      </c>
      <c r="G51" s="510"/>
      <c r="H51" s="510"/>
      <c r="I51" s="490">
        <f>H51/F51*100</f>
        <v>0</v>
      </c>
      <c r="J51" s="490"/>
    </row>
    <row r="52" spans="1:10" s="184" customFormat="1" ht="15">
      <c r="A52" s="105" t="s">
        <v>1348</v>
      </c>
      <c r="B52" s="103" t="s">
        <v>904</v>
      </c>
      <c r="C52" s="103" t="s">
        <v>1200</v>
      </c>
      <c r="D52" s="103" t="s">
        <v>1140</v>
      </c>
      <c r="E52" s="103" t="s">
        <v>1374</v>
      </c>
      <c r="F52" s="509">
        <v>15000</v>
      </c>
      <c r="G52" s="509"/>
      <c r="H52" s="509"/>
      <c r="I52" s="490">
        <f>H52/F52*100</f>
        <v>0</v>
      </c>
      <c r="J52" s="490"/>
    </row>
    <row r="53" spans="1:10" s="184" customFormat="1" ht="14.25" customHeight="1">
      <c r="A53" s="132" t="s">
        <v>723</v>
      </c>
      <c r="B53" s="103" t="s">
        <v>904</v>
      </c>
      <c r="C53" s="103" t="s">
        <v>910</v>
      </c>
      <c r="D53" s="145"/>
      <c r="E53" s="103"/>
      <c r="F53" s="510">
        <f aca="true" t="shared" si="6" ref="F53:G55">F54</f>
        <v>7000</v>
      </c>
      <c r="G53" s="510">
        <f t="shared" si="6"/>
        <v>366.7</v>
      </c>
      <c r="H53" s="509"/>
      <c r="I53" s="490">
        <f>H53/F53*100</f>
        <v>0</v>
      </c>
      <c r="J53" s="490"/>
    </row>
    <row r="54" spans="1:10" s="184" customFormat="1" ht="15">
      <c r="A54" s="104" t="s">
        <v>723</v>
      </c>
      <c r="B54" s="103" t="s">
        <v>904</v>
      </c>
      <c r="C54" s="103" t="s">
        <v>910</v>
      </c>
      <c r="D54" s="103" t="s">
        <v>353</v>
      </c>
      <c r="E54" s="103"/>
      <c r="F54" s="510">
        <f t="shared" si="6"/>
        <v>7000</v>
      </c>
      <c r="G54" s="510">
        <f t="shared" si="6"/>
        <v>366.7</v>
      </c>
      <c r="H54" s="510"/>
      <c r="I54" s="490"/>
      <c r="J54" s="490"/>
    </row>
    <row r="55" spans="1:10" s="184" customFormat="1" ht="15">
      <c r="A55" s="105" t="s">
        <v>948</v>
      </c>
      <c r="B55" s="103" t="s">
        <v>904</v>
      </c>
      <c r="C55" s="103" t="s">
        <v>910</v>
      </c>
      <c r="D55" s="103" t="s">
        <v>1141</v>
      </c>
      <c r="E55" s="103" t="s">
        <v>354</v>
      </c>
      <c r="F55" s="510">
        <f t="shared" si="6"/>
        <v>7000</v>
      </c>
      <c r="G55" s="510">
        <f t="shared" si="6"/>
        <v>366.7</v>
      </c>
      <c r="H55" s="509"/>
      <c r="I55" s="490"/>
      <c r="J55" s="490"/>
    </row>
    <row r="56" spans="1:10" s="184" customFormat="1" ht="15">
      <c r="A56" s="138" t="s">
        <v>1348</v>
      </c>
      <c r="B56" s="103" t="s">
        <v>904</v>
      </c>
      <c r="C56" s="103" t="s">
        <v>910</v>
      </c>
      <c r="D56" s="103" t="s">
        <v>1141</v>
      </c>
      <c r="E56" s="103" t="s">
        <v>1374</v>
      </c>
      <c r="F56" s="509">
        <v>7000</v>
      </c>
      <c r="G56" s="509">
        <v>366.7</v>
      </c>
      <c r="H56" s="510"/>
      <c r="I56" s="490">
        <f>H56/F56*100</f>
        <v>0</v>
      </c>
      <c r="J56" s="490">
        <f aca="true" t="shared" si="7" ref="J56:J98">H56/G56*100</f>
        <v>0</v>
      </c>
    </row>
    <row r="57" spans="1:10" s="184" customFormat="1" ht="24" hidden="1">
      <c r="A57" s="140" t="s">
        <v>1142</v>
      </c>
      <c r="B57" s="103" t="s">
        <v>904</v>
      </c>
      <c r="C57" s="103" t="s">
        <v>1377</v>
      </c>
      <c r="D57" s="103"/>
      <c r="E57" s="103"/>
      <c r="F57" s="510"/>
      <c r="G57" s="510"/>
      <c r="H57" s="510"/>
      <c r="I57" s="490"/>
      <c r="J57" s="490"/>
    </row>
    <row r="58" spans="1:10" s="184" customFormat="1" ht="27.75" customHeight="1" hidden="1">
      <c r="A58" s="115" t="s">
        <v>82</v>
      </c>
      <c r="B58" s="103" t="s">
        <v>904</v>
      </c>
      <c r="C58" s="116" t="s">
        <v>1377</v>
      </c>
      <c r="D58" s="116" t="s">
        <v>5</v>
      </c>
      <c r="E58" s="116"/>
      <c r="F58" s="510"/>
      <c r="G58" s="510"/>
      <c r="H58" s="510"/>
      <c r="I58" s="490"/>
      <c r="J58" s="490"/>
    </row>
    <row r="59" spans="1:10" s="184" customFormat="1" ht="15.75" hidden="1">
      <c r="A59" s="105" t="s">
        <v>6</v>
      </c>
      <c r="B59" s="103" t="s">
        <v>904</v>
      </c>
      <c r="C59" s="116" t="s">
        <v>1377</v>
      </c>
      <c r="D59" s="116" t="s">
        <v>1477</v>
      </c>
      <c r="E59" s="505"/>
      <c r="F59" s="509"/>
      <c r="G59" s="509"/>
      <c r="H59" s="509"/>
      <c r="I59" s="490"/>
      <c r="J59" s="490"/>
    </row>
    <row r="60" spans="1:10" s="192" customFormat="1" ht="15.75" hidden="1">
      <c r="A60" s="138" t="s">
        <v>984</v>
      </c>
      <c r="B60" s="103" t="s">
        <v>904</v>
      </c>
      <c r="C60" s="116" t="s">
        <v>1377</v>
      </c>
      <c r="D60" s="116" t="s">
        <v>1478</v>
      </c>
      <c r="E60" s="116" t="s">
        <v>354</v>
      </c>
      <c r="F60" s="510"/>
      <c r="G60" s="510"/>
      <c r="H60" s="510"/>
      <c r="I60" s="490"/>
      <c r="J60" s="490"/>
    </row>
    <row r="61" spans="1:10" s="184" customFormat="1" ht="15.75" hidden="1">
      <c r="A61" s="138" t="s">
        <v>186</v>
      </c>
      <c r="B61" s="103" t="s">
        <v>904</v>
      </c>
      <c r="C61" s="116" t="s">
        <v>1377</v>
      </c>
      <c r="D61" s="116" t="s">
        <v>1478</v>
      </c>
      <c r="E61" s="103" t="s">
        <v>1234</v>
      </c>
      <c r="F61" s="510"/>
      <c r="G61" s="510"/>
      <c r="H61" s="510"/>
      <c r="I61" s="490"/>
      <c r="J61" s="490"/>
    </row>
    <row r="62" spans="1:10" s="184" customFormat="1" ht="19.5" customHeight="1">
      <c r="A62" s="102" t="s">
        <v>1044</v>
      </c>
      <c r="B62" s="103" t="s">
        <v>904</v>
      </c>
      <c r="C62" s="103" t="s">
        <v>1104</v>
      </c>
      <c r="D62" s="103"/>
      <c r="E62" s="103"/>
      <c r="F62" s="510">
        <f>F65+F68+F73</f>
        <v>20691.6</v>
      </c>
      <c r="G62" s="510">
        <f>G63+G65+G68+G70+G73</f>
        <v>150020.2</v>
      </c>
      <c r="H62" s="510">
        <f>H63+H65+H68+H70+H73</f>
        <v>146381.4</v>
      </c>
      <c r="I62" s="588" t="s">
        <v>489</v>
      </c>
      <c r="J62" s="490">
        <f t="shared" si="7"/>
        <v>97.57445997272366</v>
      </c>
    </row>
    <row r="63" spans="1:10" s="184" customFormat="1" ht="26.25" customHeight="1">
      <c r="A63" s="102" t="s">
        <v>7</v>
      </c>
      <c r="B63" s="103" t="s">
        <v>904</v>
      </c>
      <c r="C63" s="103" t="s">
        <v>1104</v>
      </c>
      <c r="D63" s="116" t="s">
        <v>525</v>
      </c>
      <c r="E63" s="103"/>
      <c r="F63" s="509"/>
      <c r="G63" s="510">
        <f>G64</f>
        <v>1143</v>
      </c>
      <c r="H63" s="510">
        <f>H64</f>
        <v>880</v>
      </c>
      <c r="I63" s="490"/>
      <c r="J63" s="490">
        <f t="shared" si="7"/>
        <v>76.99037620297463</v>
      </c>
    </row>
    <row r="64" spans="1:10" s="184" customFormat="1" ht="15">
      <c r="A64" s="138" t="s">
        <v>700</v>
      </c>
      <c r="B64" s="103" t="s">
        <v>904</v>
      </c>
      <c r="C64" s="103" t="s">
        <v>1104</v>
      </c>
      <c r="D64" s="116" t="s">
        <v>525</v>
      </c>
      <c r="E64" s="103" t="s">
        <v>701</v>
      </c>
      <c r="F64" s="510"/>
      <c r="G64" s="509">
        <v>1143</v>
      </c>
      <c r="H64" s="509">
        <v>880</v>
      </c>
      <c r="I64" s="490"/>
      <c r="J64" s="490">
        <f t="shared" si="7"/>
        <v>76.99037620297463</v>
      </c>
    </row>
    <row r="65" spans="1:10" s="184" customFormat="1" ht="15">
      <c r="A65" s="115" t="s">
        <v>83</v>
      </c>
      <c r="B65" s="103" t="s">
        <v>904</v>
      </c>
      <c r="C65" s="103" t="s">
        <v>1104</v>
      </c>
      <c r="D65" s="116" t="s">
        <v>1269</v>
      </c>
      <c r="E65" s="103"/>
      <c r="F65" s="510">
        <f>F66</f>
        <v>5462.6</v>
      </c>
      <c r="G65" s="510">
        <f>G66</f>
        <v>6498</v>
      </c>
      <c r="H65" s="510">
        <f>H66</f>
        <v>5665.2</v>
      </c>
      <c r="I65" s="490">
        <f>H65/F65*100</f>
        <v>103.70885658843774</v>
      </c>
      <c r="J65" s="490">
        <f t="shared" si="7"/>
        <v>87.1837488457987</v>
      </c>
    </row>
    <row r="66" spans="1:10" s="184" customFormat="1" ht="15">
      <c r="A66" s="105" t="s">
        <v>923</v>
      </c>
      <c r="B66" s="103" t="s">
        <v>904</v>
      </c>
      <c r="C66" s="103" t="s">
        <v>1104</v>
      </c>
      <c r="D66" s="116" t="s">
        <v>1269</v>
      </c>
      <c r="E66" s="103" t="s">
        <v>701</v>
      </c>
      <c r="F66" s="509">
        <v>5462.6</v>
      </c>
      <c r="G66" s="509">
        <v>6498</v>
      </c>
      <c r="H66" s="509">
        <v>5665.2</v>
      </c>
      <c r="I66" s="490">
        <f>H66/F66*100</f>
        <v>103.70885658843774</v>
      </c>
      <c r="J66" s="490">
        <f>H66/G66*100</f>
        <v>87.1837488457987</v>
      </c>
    </row>
    <row r="67" spans="1:10" s="184" customFormat="1" ht="34.5" customHeight="1">
      <c r="A67" s="104" t="s">
        <v>1035</v>
      </c>
      <c r="B67" s="103" t="s">
        <v>904</v>
      </c>
      <c r="C67" s="103" t="s">
        <v>1104</v>
      </c>
      <c r="D67" s="116" t="s">
        <v>94</v>
      </c>
      <c r="E67" s="103"/>
      <c r="F67" s="510"/>
      <c r="G67" s="510"/>
      <c r="H67" s="509"/>
      <c r="I67" s="490"/>
      <c r="J67" s="490"/>
    </row>
    <row r="68" spans="1:10" s="184" customFormat="1" ht="15">
      <c r="A68" s="138" t="s">
        <v>984</v>
      </c>
      <c r="B68" s="103" t="s">
        <v>904</v>
      </c>
      <c r="C68" s="103" t="s">
        <v>1104</v>
      </c>
      <c r="D68" s="103" t="s">
        <v>109</v>
      </c>
      <c r="E68" s="103" t="s">
        <v>354</v>
      </c>
      <c r="F68" s="510">
        <f>F69</f>
        <v>10789</v>
      </c>
      <c r="G68" s="510">
        <f>G69</f>
        <v>12215.7</v>
      </c>
      <c r="H68" s="510">
        <f>H69</f>
        <v>11300.4</v>
      </c>
      <c r="I68" s="490">
        <f>H68/F68*100</f>
        <v>104.74001297617943</v>
      </c>
      <c r="J68" s="490">
        <f t="shared" si="7"/>
        <v>92.50718337876665</v>
      </c>
    </row>
    <row r="69" spans="1:10" s="184" customFormat="1" ht="15">
      <c r="A69" s="138" t="s">
        <v>186</v>
      </c>
      <c r="B69" s="103" t="s">
        <v>904</v>
      </c>
      <c r="C69" s="103" t="s">
        <v>1104</v>
      </c>
      <c r="D69" s="103" t="s">
        <v>109</v>
      </c>
      <c r="E69" s="103" t="s">
        <v>1234</v>
      </c>
      <c r="F69" s="509">
        <v>10789</v>
      </c>
      <c r="G69" s="509">
        <v>12215.7</v>
      </c>
      <c r="H69" s="509">
        <v>11300.4</v>
      </c>
      <c r="I69" s="490">
        <f>H69/F69*100</f>
        <v>104.74001297617943</v>
      </c>
      <c r="J69" s="490">
        <f t="shared" si="7"/>
        <v>92.50718337876665</v>
      </c>
    </row>
    <row r="70" spans="1:10" s="184" customFormat="1" ht="24">
      <c r="A70" s="138" t="s">
        <v>526</v>
      </c>
      <c r="B70" s="103" t="s">
        <v>904</v>
      </c>
      <c r="C70" s="103" t="s">
        <v>1104</v>
      </c>
      <c r="D70" s="103" t="s">
        <v>527</v>
      </c>
      <c r="E70" s="103"/>
      <c r="F70" s="510"/>
      <c r="G70" s="510">
        <f>G71</f>
        <v>500</v>
      </c>
      <c r="H70" s="510">
        <f>H71</f>
        <v>248.2</v>
      </c>
      <c r="I70" s="490"/>
      <c r="J70" s="490">
        <f>H70/G70*100</f>
        <v>49.63999999999999</v>
      </c>
    </row>
    <row r="71" spans="1:10" s="184" customFormat="1" ht="29.25" customHeight="1">
      <c r="A71" s="138" t="s">
        <v>700</v>
      </c>
      <c r="B71" s="103" t="s">
        <v>904</v>
      </c>
      <c r="C71" s="103" t="s">
        <v>1104</v>
      </c>
      <c r="D71" s="103" t="s">
        <v>527</v>
      </c>
      <c r="E71" s="103" t="s">
        <v>701</v>
      </c>
      <c r="F71" s="509"/>
      <c r="G71" s="509">
        <v>500</v>
      </c>
      <c r="H71" s="509">
        <v>248.2</v>
      </c>
      <c r="I71" s="490"/>
      <c r="J71" s="490">
        <f>H71/G71*100</f>
        <v>49.63999999999999</v>
      </c>
    </row>
    <row r="72" spans="1:10" s="184" customFormat="1" ht="24">
      <c r="A72" s="115" t="s">
        <v>86</v>
      </c>
      <c r="B72" s="103" t="s">
        <v>904</v>
      </c>
      <c r="C72" s="103" t="s">
        <v>1104</v>
      </c>
      <c r="D72" s="103" t="s">
        <v>87</v>
      </c>
      <c r="E72" s="103"/>
      <c r="F72" s="510"/>
      <c r="G72" s="510"/>
      <c r="H72" s="510"/>
      <c r="I72" s="490"/>
      <c r="J72" s="490"/>
    </row>
    <row r="73" spans="1:10" s="184" customFormat="1" ht="15">
      <c r="A73" s="138" t="s">
        <v>88</v>
      </c>
      <c r="B73" s="103" t="s">
        <v>904</v>
      </c>
      <c r="C73" s="103" t="s">
        <v>1104</v>
      </c>
      <c r="D73" s="103" t="s">
        <v>1479</v>
      </c>
      <c r="E73" s="103" t="s">
        <v>354</v>
      </c>
      <c r="F73" s="510">
        <f>F74</f>
        <v>4440</v>
      </c>
      <c r="G73" s="510">
        <f>G74</f>
        <v>129663.5</v>
      </c>
      <c r="H73" s="510">
        <f>H74</f>
        <v>128287.6</v>
      </c>
      <c r="I73" s="588" t="s">
        <v>489</v>
      </c>
      <c r="J73" s="490">
        <f>H73/G73*100</f>
        <v>98.9388686870245</v>
      </c>
    </row>
    <row r="74" spans="1:10" s="184" customFormat="1" ht="15">
      <c r="A74" s="138" t="s">
        <v>923</v>
      </c>
      <c r="B74" s="103" t="s">
        <v>904</v>
      </c>
      <c r="C74" s="103" t="s">
        <v>1104</v>
      </c>
      <c r="D74" s="103" t="s">
        <v>1479</v>
      </c>
      <c r="E74" s="103" t="s">
        <v>701</v>
      </c>
      <c r="F74" s="510">
        <v>4440</v>
      </c>
      <c r="G74" s="509">
        <v>129663.5</v>
      </c>
      <c r="H74" s="509">
        <v>128287.6</v>
      </c>
      <c r="I74" s="588" t="s">
        <v>489</v>
      </c>
      <c r="J74" s="490">
        <f t="shared" si="7"/>
        <v>98.9388686870245</v>
      </c>
    </row>
    <row r="75" spans="1:10" s="184" customFormat="1" ht="34.5" customHeight="1">
      <c r="A75" s="138" t="s">
        <v>528</v>
      </c>
      <c r="B75" s="103" t="s">
        <v>904</v>
      </c>
      <c r="C75" s="103" t="s">
        <v>1104</v>
      </c>
      <c r="D75" s="103" t="s">
        <v>1479</v>
      </c>
      <c r="E75" s="103" t="s">
        <v>701</v>
      </c>
      <c r="F75" s="509">
        <v>4440</v>
      </c>
      <c r="G75" s="510"/>
      <c r="H75" s="510"/>
      <c r="I75" s="490">
        <f>H75/F75*100</f>
        <v>0</v>
      </c>
      <c r="J75" s="490"/>
    </row>
    <row r="76" spans="1:10" s="184" customFormat="1" ht="15.75">
      <c r="A76" s="361" t="s">
        <v>1256</v>
      </c>
      <c r="B76" s="153" t="s">
        <v>909</v>
      </c>
      <c r="C76" s="103"/>
      <c r="D76" s="103"/>
      <c r="E76" s="103"/>
      <c r="F76" s="507">
        <f>F77</f>
        <v>195</v>
      </c>
      <c r="G76" s="507">
        <f>G79</f>
        <v>195</v>
      </c>
      <c r="H76" s="202">
        <f>H77</f>
        <v>0</v>
      </c>
      <c r="I76" s="489">
        <f>H76/F76*100</f>
        <v>0</v>
      </c>
      <c r="J76" s="489">
        <f t="shared" si="7"/>
        <v>0</v>
      </c>
    </row>
    <row r="77" spans="1:10" s="184" customFormat="1" ht="15">
      <c r="A77" s="102" t="s">
        <v>275</v>
      </c>
      <c r="B77" s="103" t="s">
        <v>909</v>
      </c>
      <c r="C77" s="103" t="s">
        <v>678</v>
      </c>
      <c r="D77" s="103"/>
      <c r="E77" s="103"/>
      <c r="F77" s="510">
        <v>195</v>
      </c>
      <c r="G77" s="510">
        <f>G79</f>
        <v>195</v>
      </c>
      <c r="H77" s="510"/>
      <c r="I77" s="490">
        <f>H77/F77*100</f>
        <v>0</v>
      </c>
      <c r="J77" s="490">
        <f t="shared" si="7"/>
        <v>0</v>
      </c>
    </row>
    <row r="78" spans="1:10" s="184" customFormat="1" ht="24">
      <c r="A78" s="115" t="s">
        <v>529</v>
      </c>
      <c r="B78" s="103" t="s">
        <v>909</v>
      </c>
      <c r="C78" s="103" t="s">
        <v>678</v>
      </c>
      <c r="D78" s="103" t="s">
        <v>530</v>
      </c>
      <c r="E78" s="103"/>
      <c r="F78" s="510">
        <v>195</v>
      </c>
      <c r="G78" s="510">
        <f>G79</f>
        <v>195</v>
      </c>
      <c r="H78" s="509"/>
      <c r="I78" s="490">
        <f>H78/F78*100</f>
        <v>0</v>
      </c>
      <c r="J78" s="490">
        <f t="shared" si="7"/>
        <v>0</v>
      </c>
    </row>
    <row r="79" spans="1:10" s="184" customFormat="1" ht="15.75">
      <c r="A79" s="138" t="s">
        <v>1257</v>
      </c>
      <c r="B79" s="103" t="s">
        <v>909</v>
      </c>
      <c r="C79" s="103" t="s">
        <v>678</v>
      </c>
      <c r="D79" s="103" t="s">
        <v>1480</v>
      </c>
      <c r="E79" s="103" t="s">
        <v>354</v>
      </c>
      <c r="F79" s="510">
        <v>195</v>
      </c>
      <c r="G79" s="510">
        <f>G80</f>
        <v>195</v>
      </c>
      <c r="H79" s="510"/>
      <c r="I79" s="544"/>
      <c r="J79" s="490"/>
    </row>
    <row r="80" spans="1:10" s="184" customFormat="1" ht="15.75">
      <c r="A80" s="138" t="s">
        <v>923</v>
      </c>
      <c r="B80" s="103" t="s">
        <v>909</v>
      </c>
      <c r="C80" s="103" t="s">
        <v>678</v>
      </c>
      <c r="D80" s="103" t="s">
        <v>1480</v>
      </c>
      <c r="E80" s="103" t="s">
        <v>701</v>
      </c>
      <c r="F80" s="509">
        <v>195</v>
      </c>
      <c r="G80" s="509">
        <v>195</v>
      </c>
      <c r="H80" s="510"/>
      <c r="I80" s="544"/>
      <c r="J80" s="490"/>
    </row>
    <row r="81" spans="1:10" s="184" customFormat="1" ht="25.5">
      <c r="A81" s="361" t="s">
        <v>89</v>
      </c>
      <c r="B81" s="153" t="s">
        <v>911</v>
      </c>
      <c r="C81" s="103"/>
      <c r="D81" s="103"/>
      <c r="E81" s="103"/>
      <c r="F81" s="507">
        <f>F82+F95+F106</f>
        <v>7992</v>
      </c>
      <c r="G81" s="507">
        <f>G82+G95+G106</f>
        <v>9992.4</v>
      </c>
      <c r="H81" s="507">
        <f>H82+H95+H106</f>
        <v>9450.4</v>
      </c>
      <c r="I81" s="545">
        <f>H81/G81*100</f>
        <v>94.57587766702694</v>
      </c>
      <c r="J81" s="541">
        <f>H81/G81*100</f>
        <v>94.57587766702694</v>
      </c>
    </row>
    <row r="82" spans="1:10" s="184" customFormat="1" ht="21" customHeight="1">
      <c r="A82" s="102" t="s">
        <v>541</v>
      </c>
      <c r="B82" s="103" t="s">
        <v>911</v>
      </c>
      <c r="C82" s="103" t="s">
        <v>909</v>
      </c>
      <c r="D82" s="103"/>
      <c r="E82" s="103"/>
      <c r="F82" s="510">
        <f>F84+F86+F88+F90+F92</f>
        <v>5262</v>
      </c>
      <c r="G82" s="510">
        <f>G84+G86+G88+G90+G92</f>
        <v>7491.2</v>
      </c>
      <c r="H82" s="510">
        <f>H83</f>
        <v>7299.6</v>
      </c>
      <c r="I82" s="490">
        <f>H82/F82*100</f>
        <v>138.7229190421893</v>
      </c>
      <c r="J82" s="490">
        <f t="shared" si="7"/>
        <v>97.44233233660829</v>
      </c>
    </row>
    <row r="83" spans="1:10" s="184" customFormat="1" ht="15.75">
      <c r="A83" s="115" t="s">
        <v>90</v>
      </c>
      <c r="B83" s="103" t="s">
        <v>911</v>
      </c>
      <c r="C83" s="103" t="s">
        <v>909</v>
      </c>
      <c r="D83" s="103" t="s">
        <v>91</v>
      </c>
      <c r="E83" s="103"/>
      <c r="F83" s="510">
        <f>F84+F86+F88+F90+F92</f>
        <v>5262</v>
      </c>
      <c r="G83" s="510">
        <f>G84+G86+G88+G90+G92</f>
        <v>7491.2</v>
      </c>
      <c r="H83" s="510">
        <f>H84+H86+H88+H90+H92</f>
        <v>7299.6</v>
      </c>
      <c r="I83" s="490">
        <f>H83/F83*100</f>
        <v>138.7229190421893</v>
      </c>
      <c r="J83" s="490">
        <f t="shared" si="7"/>
        <v>97.44233233660829</v>
      </c>
    </row>
    <row r="84" spans="1:10" s="184" customFormat="1" ht="36">
      <c r="A84" s="138" t="s">
        <v>337</v>
      </c>
      <c r="B84" s="103" t="s">
        <v>911</v>
      </c>
      <c r="C84" s="103" t="s">
        <v>909</v>
      </c>
      <c r="D84" s="103" t="s">
        <v>338</v>
      </c>
      <c r="E84" s="103" t="s">
        <v>354</v>
      </c>
      <c r="F84" s="510">
        <v>268</v>
      </c>
      <c r="G84" s="510">
        <f>G85</f>
        <v>268</v>
      </c>
      <c r="H84" s="510">
        <f>H85</f>
        <v>76.4</v>
      </c>
      <c r="I84" s="490">
        <f>H84/F84*100</f>
        <v>28.507462686567166</v>
      </c>
      <c r="J84" s="490">
        <f t="shared" si="7"/>
        <v>28.507462686567166</v>
      </c>
    </row>
    <row r="85" spans="1:10" s="184" customFormat="1" ht="24">
      <c r="A85" s="146" t="s">
        <v>531</v>
      </c>
      <c r="B85" s="103" t="s">
        <v>911</v>
      </c>
      <c r="C85" s="103" t="s">
        <v>909</v>
      </c>
      <c r="D85" s="103" t="s">
        <v>338</v>
      </c>
      <c r="E85" s="103" t="s">
        <v>1375</v>
      </c>
      <c r="F85" s="509">
        <v>268</v>
      </c>
      <c r="G85" s="509">
        <v>268</v>
      </c>
      <c r="H85" s="509">
        <v>76.4</v>
      </c>
      <c r="I85" s="490">
        <f>H85/F85*100</f>
        <v>28.507462686567166</v>
      </c>
      <c r="J85" s="490">
        <f>H85/G85*100</f>
        <v>28.507462686567166</v>
      </c>
    </row>
    <row r="86" spans="1:10" s="184" customFormat="1" ht="15.75">
      <c r="A86" s="146" t="s">
        <v>104</v>
      </c>
      <c r="B86" s="103" t="s">
        <v>911</v>
      </c>
      <c r="C86" s="103" t="s">
        <v>909</v>
      </c>
      <c r="D86" s="103" t="s">
        <v>105</v>
      </c>
      <c r="E86" s="103" t="s">
        <v>354</v>
      </c>
      <c r="F86" s="510">
        <f>F87</f>
        <v>2101.9</v>
      </c>
      <c r="G86" s="510">
        <f>G87</f>
        <v>1514.7</v>
      </c>
      <c r="H86" s="510">
        <f>H87</f>
        <v>1514.7</v>
      </c>
      <c r="I86" s="490">
        <f>H86/F86*100</f>
        <v>72.06337123554879</v>
      </c>
      <c r="J86" s="490">
        <f>H86/G86*100</f>
        <v>100</v>
      </c>
    </row>
    <row r="87" spans="1:10" s="184" customFormat="1" ht="24">
      <c r="A87" s="146" t="s">
        <v>103</v>
      </c>
      <c r="B87" s="103" t="s">
        <v>911</v>
      </c>
      <c r="C87" s="103" t="s">
        <v>909</v>
      </c>
      <c r="D87" s="103" t="s">
        <v>105</v>
      </c>
      <c r="E87" s="103" t="s">
        <v>1375</v>
      </c>
      <c r="F87" s="509">
        <v>2101.9</v>
      </c>
      <c r="G87" s="509">
        <v>1514.7</v>
      </c>
      <c r="H87" s="509">
        <v>1514.7</v>
      </c>
      <c r="I87" s="490">
        <f aca="true" t="shared" si="8" ref="I87:I93">H87/F87*100</f>
        <v>72.06337123554879</v>
      </c>
      <c r="J87" s="490">
        <f>H87/G87*100</f>
        <v>100</v>
      </c>
    </row>
    <row r="88" spans="1:10" s="184" customFormat="1" ht="24">
      <c r="A88" s="146" t="s">
        <v>531</v>
      </c>
      <c r="B88" s="103" t="s">
        <v>911</v>
      </c>
      <c r="C88" s="103" t="s">
        <v>909</v>
      </c>
      <c r="D88" s="103" t="s">
        <v>107</v>
      </c>
      <c r="E88" s="103"/>
      <c r="F88" s="510">
        <f>F89</f>
        <v>2662.1</v>
      </c>
      <c r="G88" s="510">
        <f>G89</f>
        <v>5585.3</v>
      </c>
      <c r="H88" s="510">
        <f>H89</f>
        <v>5585.3</v>
      </c>
      <c r="I88" s="588" t="s">
        <v>489</v>
      </c>
      <c r="J88" s="490">
        <f>H88/G88*100</f>
        <v>100</v>
      </c>
    </row>
    <row r="89" spans="1:10" s="184" customFormat="1" ht="24">
      <c r="A89" s="146" t="s">
        <v>103</v>
      </c>
      <c r="B89" s="103" t="s">
        <v>911</v>
      </c>
      <c r="C89" s="103" t="s">
        <v>909</v>
      </c>
      <c r="D89" s="103" t="s">
        <v>107</v>
      </c>
      <c r="E89" s="103" t="s">
        <v>1375</v>
      </c>
      <c r="F89" s="509">
        <v>2662.1</v>
      </c>
      <c r="G89" s="509">
        <v>5585.3</v>
      </c>
      <c r="H89" s="509">
        <v>5585.3</v>
      </c>
      <c r="I89" s="588" t="s">
        <v>489</v>
      </c>
      <c r="J89" s="490">
        <f>H89/G89*100</f>
        <v>100</v>
      </c>
    </row>
    <row r="90" spans="1:10" s="184" customFormat="1" ht="15.75">
      <c r="A90" s="146" t="s">
        <v>1548</v>
      </c>
      <c r="B90" s="103" t="s">
        <v>911</v>
      </c>
      <c r="C90" s="103" t="s">
        <v>909</v>
      </c>
      <c r="D90" s="103" t="s">
        <v>1547</v>
      </c>
      <c r="E90" s="103"/>
      <c r="F90" s="546">
        <v>20</v>
      </c>
      <c r="G90" s="546">
        <f>G91</f>
        <v>55.7</v>
      </c>
      <c r="H90" s="546">
        <f>H91</f>
        <v>55.7</v>
      </c>
      <c r="I90" s="588" t="s">
        <v>489</v>
      </c>
      <c r="J90" s="490">
        <f t="shared" si="7"/>
        <v>100</v>
      </c>
    </row>
    <row r="91" spans="1:10" s="184" customFormat="1" ht="24">
      <c r="A91" s="146" t="s">
        <v>103</v>
      </c>
      <c r="B91" s="103" t="s">
        <v>911</v>
      </c>
      <c r="C91" s="103" t="s">
        <v>909</v>
      </c>
      <c r="D91" s="103" t="s">
        <v>1547</v>
      </c>
      <c r="E91" s="103" t="s">
        <v>1375</v>
      </c>
      <c r="F91" s="509">
        <v>20</v>
      </c>
      <c r="G91" s="509">
        <v>55.7</v>
      </c>
      <c r="H91" s="509">
        <v>55.7</v>
      </c>
      <c r="I91" s="588" t="s">
        <v>489</v>
      </c>
      <c r="J91" s="490">
        <f t="shared" si="7"/>
        <v>100</v>
      </c>
    </row>
    <row r="92" spans="1:10" s="184" customFormat="1" ht="24">
      <c r="A92" s="138" t="s">
        <v>1340</v>
      </c>
      <c r="B92" s="103" t="s">
        <v>911</v>
      </c>
      <c r="C92" s="103" t="s">
        <v>909</v>
      </c>
      <c r="D92" s="103" t="s">
        <v>108</v>
      </c>
      <c r="E92" s="103"/>
      <c r="F92" s="510">
        <v>210</v>
      </c>
      <c r="G92" s="510">
        <f>G94</f>
        <v>67.5</v>
      </c>
      <c r="H92" s="510">
        <f>H93</f>
        <v>67.5</v>
      </c>
      <c r="I92" s="490">
        <f t="shared" si="8"/>
        <v>32.142857142857146</v>
      </c>
      <c r="J92" s="490">
        <f t="shared" si="7"/>
        <v>100</v>
      </c>
    </row>
    <row r="93" spans="1:10" s="184" customFormat="1" ht="15.75">
      <c r="A93" s="146" t="s">
        <v>106</v>
      </c>
      <c r="B93" s="103" t="s">
        <v>911</v>
      </c>
      <c r="C93" s="103" t="s">
        <v>909</v>
      </c>
      <c r="D93" s="103" t="s">
        <v>108</v>
      </c>
      <c r="E93" s="103" t="s">
        <v>354</v>
      </c>
      <c r="F93" s="510">
        <f>F94</f>
        <v>210</v>
      </c>
      <c r="G93" s="510">
        <f>G94</f>
        <v>67.5</v>
      </c>
      <c r="H93" s="510">
        <f>H94</f>
        <v>67.5</v>
      </c>
      <c r="I93" s="490">
        <f t="shared" si="8"/>
        <v>32.142857142857146</v>
      </c>
      <c r="J93" s="490">
        <f t="shared" si="7"/>
        <v>100</v>
      </c>
    </row>
    <row r="94" spans="1:10" s="184" customFormat="1" ht="15.75">
      <c r="A94" s="138" t="s">
        <v>215</v>
      </c>
      <c r="B94" s="103" t="s">
        <v>911</v>
      </c>
      <c r="C94" s="103" t="s">
        <v>909</v>
      </c>
      <c r="D94" s="103" t="s">
        <v>108</v>
      </c>
      <c r="E94" s="103" t="s">
        <v>1236</v>
      </c>
      <c r="F94" s="509">
        <v>210</v>
      </c>
      <c r="G94" s="509">
        <v>67.5</v>
      </c>
      <c r="H94" s="509">
        <v>67.5</v>
      </c>
      <c r="I94" s="490">
        <f>H94/F94*100</f>
        <v>32.142857142857146</v>
      </c>
      <c r="J94" s="490">
        <f>H94/G94*100</f>
        <v>100</v>
      </c>
    </row>
    <row r="95" spans="1:10" s="184" customFormat="1" ht="24">
      <c r="A95" s="102" t="s">
        <v>532</v>
      </c>
      <c r="B95" s="103" t="s">
        <v>911</v>
      </c>
      <c r="C95" s="103" t="s">
        <v>1339</v>
      </c>
      <c r="D95" s="103"/>
      <c r="E95" s="103"/>
      <c r="F95" s="510">
        <f>F96+F99</f>
        <v>1265</v>
      </c>
      <c r="G95" s="510">
        <f>G97+G100</f>
        <v>1436.1999999999998</v>
      </c>
      <c r="H95" s="510">
        <f>H96+H99</f>
        <v>1376.6999999999998</v>
      </c>
      <c r="I95" s="490">
        <f aca="true" t="shared" si="9" ref="I95:I100">H95/F95*100</f>
        <v>108.83003952569167</v>
      </c>
      <c r="J95" s="490">
        <f t="shared" si="7"/>
        <v>95.85712296337557</v>
      </c>
    </row>
    <row r="96" spans="1:10" s="184" customFormat="1" ht="24">
      <c r="A96" s="115" t="s">
        <v>533</v>
      </c>
      <c r="B96" s="103" t="s">
        <v>911</v>
      </c>
      <c r="C96" s="103" t="s">
        <v>1339</v>
      </c>
      <c r="D96" s="103" t="s">
        <v>534</v>
      </c>
      <c r="E96" s="103"/>
      <c r="F96" s="510">
        <f aca="true" t="shared" si="10" ref="F96:H97">F97</f>
        <v>100</v>
      </c>
      <c r="G96" s="510">
        <f t="shared" si="10"/>
        <v>161.1</v>
      </c>
      <c r="H96" s="510">
        <f t="shared" si="10"/>
        <v>161.1</v>
      </c>
      <c r="I96" s="490">
        <f t="shared" si="9"/>
        <v>161.1</v>
      </c>
      <c r="J96" s="490">
        <f t="shared" si="7"/>
        <v>100</v>
      </c>
    </row>
    <row r="97" spans="1:10" s="184" customFormat="1" ht="24">
      <c r="A97" s="138" t="s">
        <v>274</v>
      </c>
      <c r="B97" s="103" t="s">
        <v>911</v>
      </c>
      <c r="C97" s="103" t="s">
        <v>1339</v>
      </c>
      <c r="D97" s="103" t="s">
        <v>1481</v>
      </c>
      <c r="E97" s="103" t="s">
        <v>354</v>
      </c>
      <c r="F97" s="510">
        <f t="shared" si="10"/>
        <v>100</v>
      </c>
      <c r="G97" s="510">
        <f t="shared" si="10"/>
        <v>161.1</v>
      </c>
      <c r="H97" s="510">
        <f t="shared" si="10"/>
        <v>161.1</v>
      </c>
      <c r="I97" s="490">
        <f t="shared" si="9"/>
        <v>161.1</v>
      </c>
      <c r="J97" s="490">
        <f t="shared" si="7"/>
        <v>100</v>
      </c>
    </row>
    <row r="98" spans="1:10" s="184" customFormat="1" ht="15.75">
      <c r="A98" s="138" t="s">
        <v>700</v>
      </c>
      <c r="B98" s="103" t="s">
        <v>911</v>
      </c>
      <c r="C98" s="103" t="s">
        <v>1339</v>
      </c>
      <c r="D98" s="103" t="s">
        <v>1481</v>
      </c>
      <c r="E98" s="103" t="s">
        <v>701</v>
      </c>
      <c r="F98" s="509">
        <v>100</v>
      </c>
      <c r="G98" s="509">
        <v>161.1</v>
      </c>
      <c r="H98" s="509">
        <v>161.1</v>
      </c>
      <c r="I98" s="490">
        <f t="shared" si="9"/>
        <v>161.1</v>
      </c>
      <c r="J98" s="490">
        <f t="shared" si="7"/>
        <v>100</v>
      </c>
    </row>
    <row r="99" spans="1:10" s="184" customFormat="1" ht="15.75">
      <c r="A99" s="115" t="s">
        <v>535</v>
      </c>
      <c r="B99" s="103" t="s">
        <v>911</v>
      </c>
      <c r="C99" s="103" t="s">
        <v>1339</v>
      </c>
      <c r="D99" s="103" t="s">
        <v>536</v>
      </c>
      <c r="E99" s="103"/>
      <c r="F99" s="510">
        <f aca="true" t="shared" si="11" ref="F99:H100">F100</f>
        <v>1165</v>
      </c>
      <c r="G99" s="510">
        <f t="shared" si="11"/>
        <v>1275.1</v>
      </c>
      <c r="H99" s="510">
        <f t="shared" si="11"/>
        <v>1215.6</v>
      </c>
      <c r="I99" s="490">
        <f>H99/F99*100</f>
        <v>104.34334763948496</v>
      </c>
      <c r="J99" s="490">
        <f>H99/G99*100</f>
        <v>95.33369931770056</v>
      </c>
    </row>
    <row r="100" spans="1:10" s="184" customFormat="1" ht="24">
      <c r="A100" s="138" t="s">
        <v>1194</v>
      </c>
      <c r="B100" s="103" t="s">
        <v>911</v>
      </c>
      <c r="C100" s="103" t="s">
        <v>1339</v>
      </c>
      <c r="D100" s="103" t="s">
        <v>1482</v>
      </c>
      <c r="E100" s="103" t="s">
        <v>354</v>
      </c>
      <c r="F100" s="510">
        <f t="shared" si="11"/>
        <v>1165</v>
      </c>
      <c r="G100" s="510">
        <f t="shared" si="11"/>
        <v>1275.1</v>
      </c>
      <c r="H100" s="510">
        <f t="shared" si="11"/>
        <v>1215.6</v>
      </c>
      <c r="I100" s="490">
        <f t="shared" si="9"/>
        <v>104.34334763948496</v>
      </c>
      <c r="J100" s="490">
        <f>H100/G100*100</f>
        <v>95.33369931770056</v>
      </c>
    </row>
    <row r="101" spans="1:10" s="184" customFormat="1" ht="15.75">
      <c r="A101" s="138" t="s">
        <v>700</v>
      </c>
      <c r="B101" s="103" t="s">
        <v>911</v>
      </c>
      <c r="C101" s="103" t="s">
        <v>1339</v>
      </c>
      <c r="D101" s="103" t="s">
        <v>1482</v>
      </c>
      <c r="E101" s="103" t="s">
        <v>701</v>
      </c>
      <c r="F101" s="509">
        <v>1165</v>
      </c>
      <c r="G101" s="509">
        <v>1275.1</v>
      </c>
      <c r="H101" s="509">
        <v>1215.6</v>
      </c>
      <c r="I101" s="490">
        <f>H101/F101*100</f>
        <v>104.34334763948496</v>
      </c>
      <c r="J101" s="490">
        <f>H101/G101*100</f>
        <v>95.33369931770056</v>
      </c>
    </row>
    <row r="102" spans="1:10" s="184" customFormat="1" ht="15.75" hidden="1">
      <c r="A102" s="102" t="s">
        <v>1483</v>
      </c>
      <c r="B102" s="103" t="s">
        <v>911</v>
      </c>
      <c r="C102" s="103" t="s">
        <v>907</v>
      </c>
      <c r="D102" s="103"/>
      <c r="E102" s="103"/>
      <c r="F102" s="509"/>
      <c r="G102" s="509"/>
      <c r="H102" s="509"/>
      <c r="I102" s="490"/>
      <c r="J102" s="490"/>
    </row>
    <row r="103" spans="1:10" s="184" customFormat="1" ht="24" hidden="1">
      <c r="A103" s="115" t="s">
        <v>537</v>
      </c>
      <c r="B103" s="103" t="s">
        <v>911</v>
      </c>
      <c r="C103" s="103" t="s">
        <v>907</v>
      </c>
      <c r="D103" s="103" t="s">
        <v>1258</v>
      </c>
      <c r="E103" s="103"/>
      <c r="F103" s="510"/>
      <c r="G103" s="510"/>
      <c r="H103" s="510"/>
      <c r="I103" s="490"/>
      <c r="J103" s="490"/>
    </row>
    <row r="104" spans="1:10" s="184" customFormat="1" ht="15.75" hidden="1">
      <c r="A104" s="105" t="s">
        <v>984</v>
      </c>
      <c r="B104" s="103" t="s">
        <v>911</v>
      </c>
      <c r="C104" s="103" t="s">
        <v>907</v>
      </c>
      <c r="D104" s="103" t="s">
        <v>1024</v>
      </c>
      <c r="E104" s="103" t="s">
        <v>354</v>
      </c>
      <c r="F104" s="509"/>
      <c r="G104" s="509"/>
      <c r="H104" s="509"/>
      <c r="I104" s="490"/>
      <c r="J104" s="490"/>
    </row>
    <row r="105" spans="1:10" s="184" customFormat="1" ht="15.75" hidden="1">
      <c r="A105" s="138" t="s">
        <v>186</v>
      </c>
      <c r="B105" s="103" t="s">
        <v>911</v>
      </c>
      <c r="C105" s="103" t="s">
        <v>907</v>
      </c>
      <c r="D105" s="103" t="s">
        <v>1024</v>
      </c>
      <c r="E105" s="103" t="s">
        <v>1234</v>
      </c>
      <c r="F105" s="509"/>
      <c r="G105" s="509"/>
      <c r="H105" s="509"/>
      <c r="I105" s="490"/>
      <c r="J105" s="490"/>
    </row>
    <row r="106" spans="1:10" s="184" customFormat="1" ht="24">
      <c r="A106" s="102" t="s">
        <v>203</v>
      </c>
      <c r="B106" s="103" t="s">
        <v>911</v>
      </c>
      <c r="C106" s="103" t="s">
        <v>1104</v>
      </c>
      <c r="D106" s="103"/>
      <c r="E106" s="103"/>
      <c r="F106" s="510">
        <f>F107+F111</f>
        <v>1465</v>
      </c>
      <c r="G106" s="510">
        <f>G107+G112+G114</f>
        <v>1065</v>
      </c>
      <c r="H106" s="510">
        <f>H107+H111</f>
        <v>774.0999999999999</v>
      </c>
      <c r="I106" s="490">
        <f>H106/F106*100</f>
        <v>52.839590443686</v>
      </c>
      <c r="J106" s="529">
        <f>H106/G106*100</f>
        <v>72.68544600938966</v>
      </c>
    </row>
    <row r="107" spans="1:10" s="184" customFormat="1" ht="24">
      <c r="A107" s="104" t="s">
        <v>537</v>
      </c>
      <c r="B107" s="103" t="s">
        <v>911</v>
      </c>
      <c r="C107" s="103" t="s">
        <v>1104</v>
      </c>
      <c r="D107" s="103" t="s">
        <v>1258</v>
      </c>
      <c r="E107" s="103"/>
      <c r="F107" s="510">
        <f>F108</f>
        <v>400</v>
      </c>
      <c r="G107" s="510">
        <f>G108</f>
        <v>428</v>
      </c>
      <c r="H107" s="510">
        <f>H108</f>
        <v>202.2</v>
      </c>
      <c r="I107" s="490">
        <f>H107/F107*100</f>
        <v>50.55</v>
      </c>
      <c r="J107" s="529">
        <f>H107/G107*100</f>
        <v>47.2429906542056</v>
      </c>
    </row>
    <row r="108" spans="1:10" s="184" customFormat="1" ht="15.75">
      <c r="A108" s="105" t="s">
        <v>923</v>
      </c>
      <c r="B108" s="103" t="s">
        <v>911</v>
      </c>
      <c r="C108" s="103" t="s">
        <v>1104</v>
      </c>
      <c r="D108" s="103" t="s">
        <v>1258</v>
      </c>
      <c r="E108" s="103" t="s">
        <v>701</v>
      </c>
      <c r="F108" s="509">
        <v>400</v>
      </c>
      <c r="G108" s="509">
        <v>428</v>
      </c>
      <c r="H108" s="509">
        <v>202.2</v>
      </c>
      <c r="I108" s="490">
        <f>H108/F108*100</f>
        <v>50.55</v>
      </c>
      <c r="J108" s="529">
        <f>H108/G108*100</f>
        <v>47.2429906542056</v>
      </c>
    </row>
    <row r="109" spans="1:10" s="184" customFormat="1" ht="15.75" hidden="1">
      <c r="A109" s="105" t="s">
        <v>984</v>
      </c>
      <c r="B109" s="103" t="s">
        <v>911</v>
      </c>
      <c r="C109" s="103" t="s">
        <v>1104</v>
      </c>
      <c r="D109" s="103" t="s">
        <v>1024</v>
      </c>
      <c r="E109" s="103"/>
      <c r="F109" s="509"/>
      <c r="G109" s="509"/>
      <c r="H109" s="509"/>
      <c r="I109" s="544"/>
      <c r="J109" s="490"/>
    </row>
    <row r="110" spans="1:10" s="184" customFormat="1" ht="15.75" hidden="1">
      <c r="A110" s="105" t="s">
        <v>186</v>
      </c>
      <c r="B110" s="103" t="s">
        <v>911</v>
      </c>
      <c r="C110" s="103" t="s">
        <v>1104</v>
      </c>
      <c r="D110" s="103" t="s">
        <v>1024</v>
      </c>
      <c r="E110" s="103" t="s">
        <v>1234</v>
      </c>
      <c r="F110" s="509"/>
      <c r="G110" s="510"/>
      <c r="H110" s="509"/>
      <c r="I110" s="544"/>
      <c r="J110" s="490"/>
    </row>
    <row r="111" spans="1:10" s="184" customFormat="1" ht="15.75">
      <c r="A111" s="104" t="s">
        <v>212</v>
      </c>
      <c r="B111" s="103" t="s">
        <v>911</v>
      </c>
      <c r="C111" s="103" t="s">
        <v>1104</v>
      </c>
      <c r="D111" s="103" t="s">
        <v>1304</v>
      </c>
      <c r="E111" s="103"/>
      <c r="F111" s="510">
        <f>SUM(F113)+F114</f>
        <v>1065</v>
      </c>
      <c r="G111" s="510">
        <f>G112+G114</f>
        <v>637</v>
      </c>
      <c r="H111" s="510">
        <f>H112+H114</f>
        <v>571.9</v>
      </c>
      <c r="I111" s="490">
        <f aca="true" t="shared" si="12" ref="I111:I116">H111/F111*100</f>
        <v>53.69953051643193</v>
      </c>
      <c r="J111" s="529">
        <f aca="true" t="shared" si="13" ref="J111:J116">H111/G111*100</f>
        <v>89.78021978021977</v>
      </c>
    </row>
    <row r="112" spans="1:10" s="184" customFormat="1" ht="24.75">
      <c r="A112" s="113" t="s">
        <v>538</v>
      </c>
      <c r="B112" s="103" t="s">
        <v>911</v>
      </c>
      <c r="C112" s="103" t="s">
        <v>1104</v>
      </c>
      <c r="D112" s="103" t="s">
        <v>1484</v>
      </c>
      <c r="E112" s="103" t="s">
        <v>354</v>
      </c>
      <c r="F112" s="510">
        <f>F113</f>
        <v>150</v>
      </c>
      <c r="G112" s="510">
        <f>G113</f>
        <v>150</v>
      </c>
      <c r="H112" s="510">
        <f>H113</f>
        <v>149.7</v>
      </c>
      <c r="I112" s="490">
        <f t="shared" si="12"/>
        <v>99.79999999999998</v>
      </c>
      <c r="J112" s="490">
        <f t="shared" si="13"/>
        <v>99.79999999999998</v>
      </c>
    </row>
    <row r="113" spans="1:10" s="184" customFormat="1" ht="15.75">
      <c r="A113" s="105" t="s">
        <v>700</v>
      </c>
      <c r="B113" s="103" t="s">
        <v>911</v>
      </c>
      <c r="C113" s="103" t="s">
        <v>1104</v>
      </c>
      <c r="D113" s="103" t="s">
        <v>1484</v>
      </c>
      <c r="E113" s="103" t="s">
        <v>701</v>
      </c>
      <c r="F113" s="509">
        <v>150</v>
      </c>
      <c r="G113" s="509">
        <v>150</v>
      </c>
      <c r="H113" s="509">
        <v>149.7</v>
      </c>
      <c r="I113" s="490">
        <f t="shared" si="12"/>
        <v>99.79999999999998</v>
      </c>
      <c r="J113" s="490">
        <f t="shared" si="13"/>
        <v>99.79999999999998</v>
      </c>
    </row>
    <row r="114" spans="1:10" s="184" customFormat="1" ht="24.75">
      <c r="A114" s="113" t="s">
        <v>121</v>
      </c>
      <c r="B114" s="103" t="s">
        <v>911</v>
      </c>
      <c r="C114" s="103" t="s">
        <v>1104</v>
      </c>
      <c r="D114" s="103" t="s">
        <v>1485</v>
      </c>
      <c r="E114" s="103" t="s">
        <v>354</v>
      </c>
      <c r="F114" s="510">
        <f>F115</f>
        <v>915</v>
      </c>
      <c r="G114" s="510">
        <f>G115</f>
        <v>487</v>
      </c>
      <c r="H114" s="510">
        <f>H115</f>
        <v>422.2</v>
      </c>
      <c r="I114" s="490">
        <f t="shared" si="12"/>
        <v>46.14207650273224</v>
      </c>
      <c r="J114" s="490">
        <f t="shared" si="13"/>
        <v>86.69404517453798</v>
      </c>
    </row>
    <row r="115" spans="1:10" s="184" customFormat="1" ht="15.75">
      <c r="A115" s="105" t="s">
        <v>700</v>
      </c>
      <c r="B115" s="103" t="s">
        <v>911</v>
      </c>
      <c r="C115" s="103" t="s">
        <v>1104</v>
      </c>
      <c r="D115" s="103" t="s">
        <v>1485</v>
      </c>
      <c r="E115" s="103" t="s">
        <v>701</v>
      </c>
      <c r="F115" s="509">
        <v>915</v>
      </c>
      <c r="G115" s="509">
        <v>487</v>
      </c>
      <c r="H115" s="509">
        <v>422.2</v>
      </c>
      <c r="I115" s="490">
        <f t="shared" si="12"/>
        <v>46.14207650273224</v>
      </c>
      <c r="J115" s="490">
        <f t="shared" si="13"/>
        <v>86.69404517453798</v>
      </c>
    </row>
    <row r="116" spans="1:10" s="184" customFormat="1" ht="15.75">
      <c r="A116" s="361" t="s">
        <v>1195</v>
      </c>
      <c r="B116" s="129" t="s">
        <v>678</v>
      </c>
      <c r="C116" s="129"/>
      <c r="D116" s="128"/>
      <c r="E116" s="128"/>
      <c r="F116" s="507">
        <f>F120+F126+F133+F153+F161</f>
        <v>223999</v>
      </c>
      <c r="G116" s="507">
        <f>G120+G126+G133+G153+G161</f>
        <v>211774.4</v>
      </c>
      <c r="H116" s="507">
        <f>H120+H126+H133+H153+H161</f>
        <v>206610.2</v>
      </c>
      <c r="I116" s="541">
        <f t="shared" si="12"/>
        <v>92.2371082013759</v>
      </c>
      <c r="J116" s="541">
        <f t="shared" si="13"/>
        <v>97.56146163086757</v>
      </c>
    </row>
    <row r="117" spans="1:10" s="184" customFormat="1" ht="15.75" hidden="1">
      <c r="A117" s="102" t="s">
        <v>949</v>
      </c>
      <c r="B117" s="362" t="s">
        <v>678</v>
      </c>
      <c r="C117" s="362" t="s">
        <v>906</v>
      </c>
      <c r="D117" s="363"/>
      <c r="E117" s="362"/>
      <c r="F117" s="202"/>
      <c r="G117" s="202"/>
      <c r="H117" s="202"/>
      <c r="I117" s="489"/>
      <c r="J117" s="489"/>
    </row>
    <row r="118" spans="1:10" s="184" customFormat="1" ht="15.75" hidden="1">
      <c r="A118" s="141" t="s">
        <v>122</v>
      </c>
      <c r="B118" s="362" t="s">
        <v>678</v>
      </c>
      <c r="C118" s="362" t="s">
        <v>906</v>
      </c>
      <c r="D118" s="364" t="s">
        <v>123</v>
      </c>
      <c r="E118" s="128"/>
      <c r="F118" s="498"/>
      <c r="G118" s="498"/>
      <c r="H118" s="498"/>
      <c r="I118" s="489"/>
      <c r="J118" s="489"/>
    </row>
    <row r="119" spans="1:10" s="184" customFormat="1" ht="15.75" hidden="1">
      <c r="A119" s="146" t="s">
        <v>124</v>
      </c>
      <c r="B119" s="362" t="s">
        <v>678</v>
      </c>
      <c r="C119" s="362" t="s">
        <v>906</v>
      </c>
      <c r="D119" s="364" t="s">
        <v>123</v>
      </c>
      <c r="E119" s="128" t="s">
        <v>125</v>
      </c>
      <c r="F119" s="497"/>
      <c r="G119" s="497"/>
      <c r="H119" s="497"/>
      <c r="I119" s="489"/>
      <c r="J119" s="489"/>
    </row>
    <row r="120" spans="1:10" s="184" customFormat="1" ht="15.75">
      <c r="A120" s="140" t="s">
        <v>210</v>
      </c>
      <c r="B120" s="362" t="s">
        <v>678</v>
      </c>
      <c r="C120" s="362" t="s">
        <v>908</v>
      </c>
      <c r="D120" s="364"/>
      <c r="E120" s="128"/>
      <c r="F120" s="510">
        <f aca="true" t="shared" si="14" ref="F120:H121">F121</f>
        <v>1000</v>
      </c>
      <c r="G120" s="510">
        <f t="shared" si="14"/>
        <v>2125.8</v>
      </c>
      <c r="H120" s="510">
        <f t="shared" si="14"/>
        <v>2125.8</v>
      </c>
      <c r="I120" s="588" t="s">
        <v>489</v>
      </c>
      <c r="J120" s="490">
        <f>H120/G120*100</f>
        <v>100</v>
      </c>
    </row>
    <row r="121" spans="1:10" s="184" customFormat="1" ht="15.75">
      <c r="A121" s="141" t="s">
        <v>1486</v>
      </c>
      <c r="B121" s="362" t="s">
        <v>678</v>
      </c>
      <c r="C121" s="362" t="s">
        <v>908</v>
      </c>
      <c r="D121" s="364" t="s">
        <v>1487</v>
      </c>
      <c r="E121" s="128"/>
      <c r="F121" s="506">
        <f t="shared" si="14"/>
        <v>1000</v>
      </c>
      <c r="G121" s="506">
        <f t="shared" si="14"/>
        <v>2125.8</v>
      </c>
      <c r="H121" s="506">
        <f t="shared" si="14"/>
        <v>2125.8</v>
      </c>
      <c r="I121" s="588" t="s">
        <v>489</v>
      </c>
      <c r="J121" s="529">
        <f>H121/G121*100</f>
        <v>100</v>
      </c>
    </row>
    <row r="122" spans="1:10" s="184" customFormat="1" ht="15.75">
      <c r="A122" s="146" t="s">
        <v>1488</v>
      </c>
      <c r="B122" s="362" t="s">
        <v>678</v>
      </c>
      <c r="C122" s="362" t="s">
        <v>908</v>
      </c>
      <c r="D122" s="364" t="s">
        <v>1489</v>
      </c>
      <c r="E122" s="128" t="s">
        <v>354</v>
      </c>
      <c r="F122" s="510">
        <f>F123</f>
        <v>1000</v>
      </c>
      <c r="G122" s="510">
        <f>G124</f>
        <v>2125.8</v>
      </c>
      <c r="H122" s="510">
        <f>H124</f>
        <v>2125.8</v>
      </c>
      <c r="I122" s="588" t="s">
        <v>489</v>
      </c>
      <c r="J122" s="490">
        <f>H122/G122*100</f>
        <v>100</v>
      </c>
    </row>
    <row r="123" spans="1:10" s="184" customFormat="1" ht="15.75">
      <c r="A123" s="146" t="s">
        <v>1345</v>
      </c>
      <c r="B123" s="362" t="s">
        <v>678</v>
      </c>
      <c r="C123" s="362" t="s">
        <v>908</v>
      </c>
      <c r="D123" s="364" t="s">
        <v>1489</v>
      </c>
      <c r="E123" s="128" t="s">
        <v>1237</v>
      </c>
      <c r="F123" s="501">
        <v>1000</v>
      </c>
      <c r="G123" s="501"/>
      <c r="H123" s="501"/>
      <c r="I123" s="490">
        <f>H123/F123*100</f>
        <v>0</v>
      </c>
      <c r="J123" s="490"/>
    </row>
    <row r="124" spans="1:10" s="184" customFormat="1" ht="15.75">
      <c r="A124" s="105" t="s">
        <v>1342</v>
      </c>
      <c r="B124" s="362" t="s">
        <v>678</v>
      </c>
      <c r="C124" s="362" t="s">
        <v>908</v>
      </c>
      <c r="D124" s="364" t="s">
        <v>1489</v>
      </c>
      <c r="E124" s="128" t="s">
        <v>1378</v>
      </c>
      <c r="F124" s="506"/>
      <c r="G124" s="547">
        <v>2125.8</v>
      </c>
      <c r="H124" s="501">
        <v>2125.8</v>
      </c>
      <c r="I124" s="490"/>
      <c r="J124" s="490">
        <f>H124/G124*100</f>
        <v>100</v>
      </c>
    </row>
    <row r="125" spans="1:10" s="184" customFormat="1" ht="15.75" hidden="1">
      <c r="A125" s="105" t="s">
        <v>923</v>
      </c>
      <c r="B125" s="362" t="s">
        <v>678</v>
      </c>
      <c r="C125" s="362" t="s">
        <v>908</v>
      </c>
      <c r="D125" s="364" t="s">
        <v>1489</v>
      </c>
      <c r="E125" s="128" t="s">
        <v>701</v>
      </c>
      <c r="F125" s="510"/>
      <c r="G125" s="510"/>
      <c r="H125" s="510"/>
      <c r="I125" s="490"/>
      <c r="J125" s="490"/>
    </row>
    <row r="126" spans="1:10" s="184" customFormat="1" ht="15.75">
      <c r="A126" s="109" t="s">
        <v>575</v>
      </c>
      <c r="B126" s="103" t="s">
        <v>678</v>
      </c>
      <c r="C126" s="103" t="s">
        <v>1196</v>
      </c>
      <c r="D126" s="116"/>
      <c r="E126" s="103"/>
      <c r="F126" s="506">
        <f>F129</f>
        <v>59264</v>
      </c>
      <c r="G126" s="506">
        <f>G131+G132</f>
        <v>51218.700000000004</v>
      </c>
      <c r="H126" s="506">
        <f>H129</f>
        <v>48183.8</v>
      </c>
      <c r="I126" s="490">
        <f>H126/F126*100</f>
        <v>81.30365820734342</v>
      </c>
      <c r="J126" s="529">
        <f>H126/G126*100</f>
        <v>94.07462508810258</v>
      </c>
    </row>
    <row r="127" spans="1:10" s="184" customFormat="1" ht="15.75" hidden="1">
      <c r="A127" s="111" t="s">
        <v>722</v>
      </c>
      <c r="B127" s="103" t="s">
        <v>678</v>
      </c>
      <c r="C127" s="103" t="s">
        <v>1196</v>
      </c>
      <c r="D127" s="116" t="s">
        <v>1197</v>
      </c>
      <c r="E127" s="103"/>
      <c r="F127" s="510"/>
      <c r="G127" s="510"/>
      <c r="H127" s="510"/>
      <c r="I127" s="490"/>
      <c r="J127" s="490"/>
    </row>
    <row r="128" spans="1:10" s="184" customFormat="1" ht="15.75" hidden="1">
      <c r="A128" s="105" t="s">
        <v>1198</v>
      </c>
      <c r="B128" s="103" t="s">
        <v>678</v>
      </c>
      <c r="C128" s="103" t="s">
        <v>1196</v>
      </c>
      <c r="D128" s="116" t="s">
        <v>1197</v>
      </c>
      <c r="E128" s="103" t="s">
        <v>1199</v>
      </c>
      <c r="F128" s="510"/>
      <c r="G128" s="509"/>
      <c r="H128" s="509"/>
      <c r="I128" s="490"/>
      <c r="J128" s="490"/>
    </row>
    <row r="129" spans="1:10" s="184" customFormat="1" ht="15.75">
      <c r="A129" s="104" t="s">
        <v>126</v>
      </c>
      <c r="B129" s="103" t="s">
        <v>678</v>
      </c>
      <c r="C129" s="103" t="s">
        <v>1196</v>
      </c>
      <c r="D129" s="116" t="s">
        <v>127</v>
      </c>
      <c r="E129" s="103"/>
      <c r="F129" s="506">
        <f>F130</f>
        <v>59264</v>
      </c>
      <c r="G129" s="506">
        <f>G130</f>
        <v>51218.700000000004</v>
      </c>
      <c r="H129" s="506">
        <f>H130</f>
        <v>48183.8</v>
      </c>
      <c r="I129" s="490">
        <f>H129/F129*100</f>
        <v>81.30365820734342</v>
      </c>
      <c r="J129" s="490">
        <f>H129/G129*100</f>
        <v>94.07462508810258</v>
      </c>
    </row>
    <row r="130" spans="1:10" s="184" customFormat="1" ht="15.75">
      <c r="A130" s="110" t="s">
        <v>273</v>
      </c>
      <c r="B130" s="103" t="s">
        <v>678</v>
      </c>
      <c r="C130" s="103" t="s">
        <v>1196</v>
      </c>
      <c r="D130" s="116" t="s">
        <v>276</v>
      </c>
      <c r="E130" s="103" t="s">
        <v>354</v>
      </c>
      <c r="F130" s="506">
        <f>F131+F132</f>
        <v>59264</v>
      </c>
      <c r="G130" s="506">
        <f>G131+G132</f>
        <v>51218.700000000004</v>
      </c>
      <c r="H130" s="506">
        <f>H131+H132</f>
        <v>48183.8</v>
      </c>
      <c r="I130" s="490">
        <f>H130/F130*100</f>
        <v>81.30365820734342</v>
      </c>
      <c r="J130" s="529">
        <f>H130/G130*100</f>
        <v>94.07462508810258</v>
      </c>
    </row>
    <row r="131" spans="1:10" s="184" customFormat="1" ht="15.75">
      <c r="A131" s="105" t="s">
        <v>1345</v>
      </c>
      <c r="B131" s="103" t="s">
        <v>678</v>
      </c>
      <c r="C131" s="103" t="s">
        <v>1196</v>
      </c>
      <c r="D131" s="116" t="s">
        <v>276</v>
      </c>
      <c r="E131" s="103" t="s">
        <v>1237</v>
      </c>
      <c r="F131" s="501">
        <v>16026</v>
      </c>
      <c r="G131" s="501">
        <v>7980.3</v>
      </c>
      <c r="H131" s="501">
        <v>4945.4</v>
      </c>
      <c r="I131" s="490">
        <f>H131/F131*100</f>
        <v>30.85860476725321</v>
      </c>
      <c r="J131" s="529">
        <f>H131/G131*100</f>
        <v>61.970101374635036</v>
      </c>
    </row>
    <row r="132" spans="1:10" s="184" customFormat="1" ht="15.75">
      <c r="A132" s="105" t="s">
        <v>1348</v>
      </c>
      <c r="B132" s="103" t="s">
        <v>678</v>
      </c>
      <c r="C132" s="103" t="s">
        <v>1196</v>
      </c>
      <c r="D132" s="116" t="s">
        <v>276</v>
      </c>
      <c r="E132" s="103" t="s">
        <v>1374</v>
      </c>
      <c r="F132" s="501">
        <v>43238</v>
      </c>
      <c r="G132" s="501">
        <v>43238.4</v>
      </c>
      <c r="H132" s="501">
        <v>43238.4</v>
      </c>
      <c r="I132" s="490">
        <f>H132/F132*100</f>
        <v>100.00092511216985</v>
      </c>
      <c r="J132" s="490">
        <f>H132/G132*100</f>
        <v>100</v>
      </c>
    </row>
    <row r="133" spans="1:10" s="184" customFormat="1" ht="15.75">
      <c r="A133" s="132" t="s">
        <v>722</v>
      </c>
      <c r="B133" s="103" t="s">
        <v>678</v>
      </c>
      <c r="C133" s="103" t="s">
        <v>1339</v>
      </c>
      <c r="D133" s="116"/>
      <c r="E133" s="103"/>
      <c r="F133" s="506">
        <f>F137</f>
        <v>153420</v>
      </c>
      <c r="G133" s="506">
        <f>G138+G142</f>
        <v>143887.9</v>
      </c>
      <c r="H133" s="506">
        <f>H137</f>
        <v>142496.2</v>
      </c>
      <c r="I133" s="490">
        <f>H133/F133*100</f>
        <v>92.87980706557164</v>
      </c>
      <c r="J133" s="490">
        <f>H133/G133*100</f>
        <v>99.03278871955183</v>
      </c>
    </row>
    <row r="134" spans="1:10" s="184" customFormat="1" ht="48" customHeight="1" hidden="1">
      <c r="A134" s="136" t="s">
        <v>128</v>
      </c>
      <c r="B134" s="103" t="s">
        <v>678</v>
      </c>
      <c r="C134" s="103" t="s">
        <v>1339</v>
      </c>
      <c r="D134" s="116" t="s">
        <v>297</v>
      </c>
      <c r="E134" s="103"/>
      <c r="F134" s="506"/>
      <c r="G134" s="506"/>
      <c r="H134" s="506"/>
      <c r="I134" s="544"/>
      <c r="J134" s="490"/>
    </row>
    <row r="135" spans="1:10" s="184" customFormat="1" ht="15" customHeight="1" hidden="1">
      <c r="A135" s="136" t="s">
        <v>129</v>
      </c>
      <c r="B135" s="103" t="s">
        <v>678</v>
      </c>
      <c r="C135" s="103" t="s">
        <v>1339</v>
      </c>
      <c r="D135" s="116" t="s">
        <v>183</v>
      </c>
      <c r="E135" s="103" t="s">
        <v>354</v>
      </c>
      <c r="F135" s="506"/>
      <c r="G135" s="509"/>
      <c r="H135" s="501"/>
      <c r="I135" s="544"/>
      <c r="J135" s="490"/>
    </row>
    <row r="136" spans="1:10" s="184" customFormat="1" ht="15.75" hidden="1">
      <c r="A136" s="136" t="s">
        <v>184</v>
      </c>
      <c r="B136" s="103" t="s">
        <v>678</v>
      </c>
      <c r="C136" s="103" t="s">
        <v>1339</v>
      </c>
      <c r="D136" s="116" t="s">
        <v>183</v>
      </c>
      <c r="E136" s="103" t="s">
        <v>1235</v>
      </c>
      <c r="F136" s="506"/>
      <c r="G136" s="501"/>
      <c r="H136" s="506"/>
      <c r="I136" s="544"/>
      <c r="J136" s="490"/>
    </row>
    <row r="137" spans="1:10" s="184" customFormat="1" ht="15.75">
      <c r="A137" s="104" t="s">
        <v>722</v>
      </c>
      <c r="B137" s="103" t="s">
        <v>678</v>
      </c>
      <c r="C137" s="103" t="s">
        <v>1339</v>
      </c>
      <c r="D137" s="116" t="s">
        <v>1197</v>
      </c>
      <c r="E137" s="103"/>
      <c r="F137" s="506">
        <f>F138</f>
        <v>153420</v>
      </c>
      <c r="G137" s="506">
        <f>G138+G142</f>
        <v>143887.9</v>
      </c>
      <c r="H137" s="506">
        <f>H138+H142</f>
        <v>142496.2</v>
      </c>
      <c r="I137" s="490">
        <f>H137/F137*100</f>
        <v>92.87980706557164</v>
      </c>
      <c r="J137" s="490">
        <f>H137/G137*100</f>
        <v>99.03278871955183</v>
      </c>
    </row>
    <row r="138" spans="1:10" s="184" customFormat="1" ht="21" customHeight="1">
      <c r="A138" s="110" t="s">
        <v>130</v>
      </c>
      <c r="B138" s="103" t="s">
        <v>678</v>
      </c>
      <c r="C138" s="103" t="s">
        <v>1339</v>
      </c>
      <c r="D138" s="116" t="s">
        <v>96</v>
      </c>
      <c r="E138" s="103"/>
      <c r="F138" s="506">
        <f>F139+F141</f>
        <v>153420</v>
      </c>
      <c r="G138" s="510">
        <f>G140+G141</f>
        <v>134387.9</v>
      </c>
      <c r="H138" s="506">
        <f>H140+H141</f>
        <v>132996.2</v>
      </c>
      <c r="I138" s="490">
        <f>H138/F138*100</f>
        <v>86.68765480380655</v>
      </c>
      <c r="J138" s="490">
        <f>H138/G138*100</f>
        <v>98.96441569516304</v>
      </c>
    </row>
    <row r="139" spans="1:10" s="184" customFormat="1" ht="21" customHeight="1">
      <c r="A139" s="110" t="s">
        <v>1345</v>
      </c>
      <c r="B139" s="103" t="s">
        <v>678</v>
      </c>
      <c r="C139" s="103" t="s">
        <v>1339</v>
      </c>
      <c r="D139" s="116" t="s">
        <v>96</v>
      </c>
      <c r="E139" s="103" t="s">
        <v>1237</v>
      </c>
      <c r="F139" s="501">
        <v>59304</v>
      </c>
      <c r="G139" s="509"/>
      <c r="H139" s="501"/>
      <c r="I139" s="544"/>
      <c r="J139" s="490"/>
    </row>
    <row r="140" spans="1:10" s="184" customFormat="1" ht="18.75" customHeight="1">
      <c r="A140" s="105" t="s">
        <v>920</v>
      </c>
      <c r="B140" s="103" t="s">
        <v>678</v>
      </c>
      <c r="C140" s="103" t="s">
        <v>1339</v>
      </c>
      <c r="D140" s="116" t="s">
        <v>96</v>
      </c>
      <c r="E140" s="103" t="s">
        <v>1378</v>
      </c>
      <c r="F140" s="506"/>
      <c r="G140" s="501">
        <v>56973.4</v>
      </c>
      <c r="H140" s="501">
        <v>55821.4</v>
      </c>
      <c r="I140" s="490"/>
      <c r="J140" s="529">
        <f>H140/G140*100</f>
        <v>97.97800377018046</v>
      </c>
    </row>
    <row r="141" spans="1:10" s="184" customFormat="1" ht="15.75">
      <c r="A141" s="110" t="s">
        <v>700</v>
      </c>
      <c r="B141" s="103" t="s">
        <v>678</v>
      </c>
      <c r="C141" s="103" t="s">
        <v>1339</v>
      </c>
      <c r="D141" s="116" t="s">
        <v>96</v>
      </c>
      <c r="E141" s="103" t="s">
        <v>701</v>
      </c>
      <c r="F141" s="509">
        <v>94116</v>
      </c>
      <c r="G141" s="509">
        <v>77414.5</v>
      </c>
      <c r="H141" s="501">
        <v>77174.8</v>
      </c>
      <c r="I141" s="490">
        <f>H141/F141*100</f>
        <v>81.9996599940499</v>
      </c>
      <c r="J141" s="529">
        <f>H141/G141*100</f>
        <v>99.69036808349857</v>
      </c>
    </row>
    <row r="142" spans="1:10" s="184" customFormat="1" ht="36">
      <c r="A142" s="110" t="s">
        <v>131</v>
      </c>
      <c r="B142" s="103" t="s">
        <v>678</v>
      </c>
      <c r="C142" s="103" t="s">
        <v>1339</v>
      </c>
      <c r="D142" s="116" t="s">
        <v>97</v>
      </c>
      <c r="E142" s="103"/>
      <c r="F142" s="501"/>
      <c r="G142" s="506">
        <f>G143</f>
        <v>9500</v>
      </c>
      <c r="H142" s="506">
        <f>H143</f>
        <v>9500</v>
      </c>
      <c r="I142" s="490"/>
      <c r="J142" s="529">
        <f>H142/G142*100</f>
        <v>100</v>
      </c>
    </row>
    <row r="143" spans="1:10" s="184" customFormat="1" ht="15.75">
      <c r="A143" s="110" t="s">
        <v>700</v>
      </c>
      <c r="B143" s="103" t="s">
        <v>678</v>
      </c>
      <c r="C143" s="103" t="s">
        <v>1339</v>
      </c>
      <c r="D143" s="116" t="s">
        <v>97</v>
      </c>
      <c r="E143" s="103" t="s">
        <v>701</v>
      </c>
      <c r="F143" s="506"/>
      <c r="G143" s="501">
        <v>9500</v>
      </c>
      <c r="H143" s="501">
        <v>9500</v>
      </c>
      <c r="I143" s="490"/>
      <c r="J143" s="490">
        <f>H143/G143*100</f>
        <v>100</v>
      </c>
    </row>
    <row r="144" spans="1:10" s="184" customFormat="1" ht="24" hidden="1">
      <c r="A144" s="105" t="s">
        <v>132</v>
      </c>
      <c r="B144" s="103" t="s">
        <v>678</v>
      </c>
      <c r="C144" s="103" t="s">
        <v>1339</v>
      </c>
      <c r="D144" s="116" t="s">
        <v>133</v>
      </c>
      <c r="E144" s="103" t="s">
        <v>1199</v>
      </c>
      <c r="F144" s="501"/>
      <c r="G144" s="501"/>
      <c r="H144" s="501"/>
      <c r="I144" s="490"/>
      <c r="J144" s="490"/>
    </row>
    <row r="145" spans="1:10" s="184" customFormat="1" ht="15.75" hidden="1">
      <c r="A145" s="105" t="s">
        <v>1386</v>
      </c>
      <c r="B145" s="103" t="s">
        <v>678</v>
      </c>
      <c r="C145" s="103" t="s">
        <v>1339</v>
      </c>
      <c r="D145" s="116" t="s">
        <v>277</v>
      </c>
      <c r="E145" s="103" t="s">
        <v>354</v>
      </c>
      <c r="F145" s="501"/>
      <c r="G145" s="510"/>
      <c r="H145" s="510"/>
      <c r="I145" s="490"/>
      <c r="J145" s="490"/>
    </row>
    <row r="146" spans="1:10" s="184" customFormat="1" ht="15.75" hidden="1">
      <c r="A146" s="105" t="s">
        <v>134</v>
      </c>
      <c r="B146" s="103" t="s">
        <v>678</v>
      </c>
      <c r="C146" s="103" t="s">
        <v>1339</v>
      </c>
      <c r="D146" s="116" t="s">
        <v>277</v>
      </c>
      <c r="E146" s="103" t="s">
        <v>1373</v>
      </c>
      <c r="F146" s="501"/>
      <c r="G146" s="501"/>
      <c r="H146" s="501"/>
      <c r="I146" s="490"/>
      <c r="J146" s="490"/>
    </row>
    <row r="147" spans="1:10" s="184" customFormat="1" ht="15.75" hidden="1">
      <c r="A147" s="135" t="s">
        <v>212</v>
      </c>
      <c r="B147" s="117" t="s">
        <v>678</v>
      </c>
      <c r="C147" s="103" t="s">
        <v>1339</v>
      </c>
      <c r="D147" s="103" t="s">
        <v>1304</v>
      </c>
      <c r="E147" s="103"/>
      <c r="F147" s="510"/>
      <c r="G147" s="510"/>
      <c r="H147" s="510"/>
      <c r="I147" s="490"/>
      <c r="J147" s="490"/>
    </row>
    <row r="148" spans="1:10" s="184" customFormat="1" ht="24.75" hidden="1">
      <c r="A148" s="113" t="s">
        <v>260</v>
      </c>
      <c r="B148" s="117" t="s">
        <v>678</v>
      </c>
      <c r="C148" s="103" t="s">
        <v>1339</v>
      </c>
      <c r="D148" s="103" t="s">
        <v>278</v>
      </c>
      <c r="E148" s="103" t="s">
        <v>354</v>
      </c>
      <c r="F148" s="548"/>
      <c r="G148" s="548"/>
      <c r="H148" s="548"/>
      <c r="I148" s="490"/>
      <c r="J148" s="490"/>
    </row>
    <row r="149" spans="1:10" s="184" customFormat="1" ht="14.25" customHeight="1" hidden="1">
      <c r="A149" s="105" t="s">
        <v>1345</v>
      </c>
      <c r="B149" s="117" t="s">
        <v>678</v>
      </c>
      <c r="C149" s="103" t="s">
        <v>1339</v>
      </c>
      <c r="D149" s="103" t="s">
        <v>278</v>
      </c>
      <c r="E149" s="103" t="s">
        <v>1237</v>
      </c>
      <c r="F149" s="510"/>
      <c r="G149" s="510"/>
      <c r="H149" s="510"/>
      <c r="I149" s="490"/>
      <c r="J149" s="490"/>
    </row>
    <row r="150" spans="1:10" s="184" customFormat="1" ht="15.75" customHeight="1" hidden="1">
      <c r="A150" s="113" t="s">
        <v>1198</v>
      </c>
      <c r="B150" s="117" t="s">
        <v>678</v>
      </c>
      <c r="C150" s="103" t="s">
        <v>1339</v>
      </c>
      <c r="D150" s="103" t="s">
        <v>278</v>
      </c>
      <c r="E150" s="103" t="s">
        <v>1199</v>
      </c>
      <c r="F150" s="510"/>
      <c r="G150" s="509"/>
      <c r="H150" s="509"/>
      <c r="I150" s="490"/>
      <c r="J150" s="490"/>
    </row>
    <row r="151" spans="1:10" s="184" customFormat="1" ht="15.75" hidden="1">
      <c r="A151" s="113" t="s">
        <v>1550</v>
      </c>
      <c r="B151" s="117" t="s">
        <v>678</v>
      </c>
      <c r="C151" s="103" t="s">
        <v>1339</v>
      </c>
      <c r="D151" s="103" t="s">
        <v>1549</v>
      </c>
      <c r="E151" s="103" t="s">
        <v>354</v>
      </c>
      <c r="F151" s="506"/>
      <c r="G151" s="510"/>
      <c r="H151" s="506"/>
      <c r="I151" s="544"/>
      <c r="J151" s="490"/>
    </row>
    <row r="152" spans="1:10" s="184" customFormat="1" ht="15.75" hidden="1">
      <c r="A152" s="105" t="s">
        <v>1345</v>
      </c>
      <c r="B152" s="117" t="s">
        <v>678</v>
      </c>
      <c r="C152" s="103" t="s">
        <v>1339</v>
      </c>
      <c r="D152" s="103" t="s">
        <v>1549</v>
      </c>
      <c r="E152" s="103" t="s">
        <v>1237</v>
      </c>
      <c r="F152" s="506"/>
      <c r="G152" s="548"/>
      <c r="H152" s="506"/>
      <c r="I152" s="544"/>
      <c r="J152" s="490"/>
    </row>
    <row r="153" spans="1:10" s="184" customFormat="1" ht="18" customHeight="1">
      <c r="A153" s="109" t="s">
        <v>577</v>
      </c>
      <c r="B153" s="103" t="s">
        <v>678</v>
      </c>
      <c r="C153" s="103" t="s">
        <v>907</v>
      </c>
      <c r="D153" s="103"/>
      <c r="E153" s="103"/>
      <c r="F153" s="510">
        <f>F154+F158</f>
        <v>9715</v>
      </c>
      <c r="G153" s="510">
        <f>G157+G160</f>
        <v>11342</v>
      </c>
      <c r="H153" s="510">
        <f>H154+H158</f>
        <v>11243.5</v>
      </c>
      <c r="I153" s="490">
        <f>H153/F153*100</f>
        <v>115.73340195573856</v>
      </c>
      <c r="J153" s="529">
        <f>H153/G153*100</f>
        <v>99.13154646446834</v>
      </c>
    </row>
    <row r="154" spans="1:10" s="184" customFormat="1" ht="15.75">
      <c r="A154" s="111" t="s">
        <v>982</v>
      </c>
      <c r="B154" s="103" t="s">
        <v>678</v>
      </c>
      <c r="C154" s="103" t="s">
        <v>907</v>
      </c>
      <c r="D154" s="103" t="s">
        <v>983</v>
      </c>
      <c r="E154" s="103"/>
      <c r="F154" s="549">
        <f>F155</f>
        <v>9215</v>
      </c>
      <c r="G154" s="549">
        <f>G155</f>
        <v>10565</v>
      </c>
      <c r="H154" s="549">
        <f>H155</f>
        <v>10466.8</v>
      </c>
      <c r="I154" s="490">
        <f>H154/F154*100</f>
        <v>113.58437330439499</v>
      </c>
      <c r="J154" s="529">
        <f>H154/G154*100</f>
        <v>99.07051585423568</v>
      </c>
    </row>
    <row r="155" spans="1:10" s="184" customFormat="1" ht="15.75">
      <c r="A155" s="105" t="s">
        <v>984</v>
      </c>
      <c r="B155" s="103" t="s">
        <v>678</v>
      </c>
      <c r="C155" s="103" t="s">
        <v>907</v>
      </c>
      <c r="D155" s="103" t="s">
        <v>110</v>
      </c>
      <c r="E155" s="103" t="s">
        <v>354</v>
      </c>
      <c r="F155" s="549">
        <v>9215</v>
      </c>
      <c r="G155" s="549">
        <f>G157</f>
        <v>10565</v>
      </c>
      <c r="H155" s="549">
        <f>H157</f>
        <v>10466.8</v>
      </c>
      <c r="I155" s="490">
        <f>H155/F155*100</f>
        <v>113.58437330439499</v>
      </c>
      <c r="J155" s="490">
        <f aca="true" t="shared" si="15" ref="J155:J167">H155/G155*100</f>
        <v>99.07051585423568</v>
      </c>
    </row>
    <row r="156" spans="1:10" s="184" customFormat="1" ht="15.75">
      <c r="A156" s="105" t="s">
        <v>1345</v>
      </c>
      <c r="B156" s="103" t="s">
        <v>678</v>
      </c>
      <c r="C156" s="103" t="s">
        <v>907</v>
      </c>
      <c r="D156" s="103" t="s">
        <v>110</v>
      </c>
      <c r="E156" s="103" t="s">
        <v>1237</v>
      </c>
      <c r="F156" s="548">
        <v>9215</v>
      </c>
      <c r="G156" s="548"/>
      <c r="H156" s="548"/>
      <c r="I156" s="490"/>
      <c r="J156" s="490"/>
    </row>
    <row r="157" spans="1:10" s="184" customFormat="1" ht="15.75">
      <c r="A157" s="105" t="s">
        <v>920</v>
      </c>
      <c r="B157" s="103" t="s">
        <v>678</v>
      </c>
      <c r="C157" s="103" t="s">
        <v>907</v>
      </c>
      <c r="D157" s="103" t="s">
        <v>110</v>
      </c>
      <c r="E157" s="103" t="s">
        <v>1378</v>
      </c>
      <c r="F157" s="549"/>
      <c r="G157" s="548">
        <v>10565</v>
      </c>
      <c r="H157" s="548">
        <v>10466.8</v>
      </c>
      <c r="I157" s="490"/>
      <c r="J157" s="490">
        <f t="shared" si="15"/>
        <v>99.07051585423568</v>
      </c>
    </row>
    <row r="158" spans="1:10" s="184" customFormat="1" ht="21" customHeight="1">
      <c r="A158" s="104" t="s">
        <v>212</v>
      </c>
      <c r="B158" s="103" t="s">
        <v>678</v>
      </c>
      <c r="C158" s="103" t="s">
        <v>907</v>
      </c>
      <c r="D158" s="103" t="s">
        <v>1304</v>
      </c>
      <c r="E158" s="103"/>
      <c r="F158" s="549">
        <f aca="true" t="shared" si="16" ref="F158:H159">F159</f>
        <v>500</v>
      </c>
      <c r="G158" s="549">
        <f t="shared" si="16"/>
        <v>777</v>
      </c>
      <c r="H158" s="549">
        <f t="shared" si="16"/>
        <v>776.7</v>
      </c>
      <c r="I158" s="490">
        <f>H158/F158*100</f>
        <v>155.34</v>
      </c>
      <c r="J158" s="490">
        <f t="shared" si="15"/>
        <v>99.96138996138997</v>
      </c>
    </row>
    <row r="159" spans="1:10" s="184" customFormat="1" ht="23.25" customHeight="1">
      <c r="A159" s="365" t="s">
        <v>135</v>
      </c>
      <c r="B159" s="103" t="s">
        <v>678</v>
      </c>
      <c r="C159" s="103" t="s">
        <v>907</v>
      </c>
      <c r="D159" s="103" t="s">
        <v>279</v>
      </c>
      <c r="E159" s="144" t="s">
        <v>354</v>
      </c>
      <c r="F159" s="549">
        <f t="shared" si="16"/>
        <v>500</v>
      </c>
      <c r="G159" s="549">
        <f t="shared" si="16"/>
        <v>777</v>
      </c>
      <c r="H159" s="549">
        <f t="shared" si="16"/>
        <v>776.7</v>
      </c>
      <c r="I159" s="490">
        <f>H159/F159*100</f>
        <v>155.34</v>
      </c>
      <c r="J159" s="490">
        <f t="shared" si="15"/>
        <v>99.96138996138997</v>
      </c>
    </row>
    <row r="160" spans="1:10" s="184" customFormat="1" ht="15" customHeight="1">
      <c r="A160" s="105" t="s">
        <v>184</v>
      </c>
      <c r="B160" s="103" t="s">
        <v>678</v>
      </c>
      <c r="C160" s="103" t="s">
        <v>907</v>
      </c>
      <c r="D160" s="103" t="s">
        <v>279</v>
      </c>
      <c r="E160" s="144" t="s">
        <v>1235</v>
      </c>
      <c r="F160" s="548">
        <v>500</v>
      </c>
      <c r="G160" s="548">
        <v>777</v>
      </c>
      <c r="H160" s="548">
        <v>776.7</v>
      </c>
      <c r="I160" s="490">
        <f>H160/F160*100</f>
        <v>155.34</v>
      </c>
      <c r="J160" s="490">
        <f t="shared" si="15"/>
        <v>99.96138996138997</v>
      </c>
    </row>
    <row r="161" spans="1:10" s="184" customFormat="1" ht="22.5" customHeight="1">
      <c r="A161" s="109" t="s">
        <v>985</v>
      </c>
      <c r="B161" s="103" t="s">
        <v>678</v>
      </c>
      <c r="C161" s="103" t="s">
        <v>910</v>
      </c>
      <c r="D161" s="103"/>
      <c r="E161" s="144"/>
      <c r="F161" s="549">
        <f>F164</f>
        <v>600</v>
      </c>
      <c r="G161" s="549">
        <f>G165+G167</f>
        <v>3200</v>
      </c>
      <c r="H161" s="549">
        <f>H164</f>
        <v>2560.9</v>
      </c>
      <c r="I161" s="588" t="s">
        <v>489</v>
      </c>
      <c r="J161" s="490">
        <f t="shared" si="15"/>
        <v>80.028125</v>
      </c>
    </row>
    <row r="162" spans="1:10" s="184" customFormat="1" ht="24" hidden="1">
      <c r="A162" s="104" t="s">
        <v>136</v>
      </c>
      <c r="B162" s="103" t="s">
        <v>678</v>
      </c>
      <c r="C162" s="103" t="s">
        <v>1200</v>
      </c>
      <c r="D162" s="103" t="s">
        <v>137</v>
      </c>
      <c r="E162" s="144"/>
      <c r="F162" s="510"/>
      <c r="G162" s="506"/>
      <c r="H162" s="506"/>
      <c r="I162" s="588" t="s">
        <v>489</v>
      </c>
      <c r="J162" s="490"/>
    </row>
    <row r="163" spans="1:10" s="184" customFormat="1" ht="15.75" hidden="1">
      <c r="A163" s="110" t="s">
        <v>138</v>
      </c>
      <c r="B163" s="103" t="s">
        <v>678</v>
      </c>
      <c r="C163" s="103" t="s">
        <v>1200</v>
      </c>
      <c r="D163" s="103" t="s">
        <v>137</v>
      </c>
      <c r="E163" s="144" t="s">
        <v>139</v>
      </c>
      <c r="F163" s="548"/>
      <c r="G163" s="501"/>
      <c r="H163" s="501"/>
      <c r="I163" s="588" t="s">
        <v>489</v>
      </c>
      <c r="J163" s="490"/>
    </row>
    <row r="164" spans="1:10" s="184" customFormat="1" ht="15.75">
      <c r="A164" s="111" t="s">
        <v>280</v>
      </c>
      <c r="B164" s="117" t="s">
        <v>678</v>
      </c>
      <c r="C164" s="103" t="s">
        <v>910</v>
      </c>
      <c r="D164" s="103" t="s">
        <v>1201</v>
      </c>
      <c r="E164" s="103"/>
      <c r="F164" s="506">
        <f>F167</f>
        <v>600</v>
      </c>
      <c r="G164" s="506">
        <f>G165+G167</f>
        <v>3200</v>
      </c>
      <c r="H164" s="510">
        <f>H165+H167</f>
        <v>2560.9</v>
      </c>
      <c r="I164" s="588" t="s">
        <v>489</v>
      </c>
      <c r="J164" s="529">
        <f>H164/G164*100</f>
        <v>80.028125</v>
      </c>
    </row>
    <row r="165" spans="1:10" s="184" customFormat="1" ht="15.75">
      <c r="A165" s="113" t="s">
        <v>142</v>
      </c>
      <c r="B165" s="117" t="s">
        <v>678</v>
      </c>
      <c r="C165" s="103" t="s">
        <v>910</v>
      </c>
      <c r="D165" s="103" t="s">
        <v>1387</v>
      </c>
      <c r="E165" s="144" t="s">
        <v>354</v>
      </c>
      <c r="F165" s="501"/>
      <c r="G165" s="506">
        <f>G166</f>
        <v>2400</v>
      </c>
      <c r="H165" s="506">
        <f>H166</f>
        <v>1761.9</v>
      </c>
      <c r="I165" s="490"/>
      <c r="J165" s="529">
        <f>H165/G165*100</f>
        <v>73.41250000000001</v>
      </c>
    </row>
    <row r="166" spans="1:10" s="184" customFormat="1" ht="15.75">
      <c r="A166" s="110" t="s">
        <v>700</v>
      </c>
      <c r="B166" s="117" t="s">
        <v>678</v>
      </c>
      <c r="C166" s="103" t="s">
        <v>910</v>
      </c>
      <c r="D166" s="103" t="s">
        <v>1387</v>
      </c>
      <c r="E166" s="144" t="s">
        <v>701</v>
      </c>
      <c r="F166" s="510"/>
      <c r="G166" s="509">
        <v>2400</v>
      </c>
      <c r="H166" s="509">
        <v>1761.9</v>
      </c>
      <c r="I166" s="490"/>
      <c r="J166" s="490">
        <f t="shared" si="15"/>
        <v>73.41250000000001</v>
      </c>
    </row>
    <row r="167" spans="1:10" s="184" customFormat="1" ht="45" customHeight="1">
      <c r="A167" s="105" t="s">
        <v>140</v>
      </c>
      <c r="B167" s="117" t="s">
        <v>678</v>
      </c>
      <c r="C167" s="103" t="s">
        <v>910</v>
      </c>
      <c r="D167" s="103" t="s">
        <v>281</v>
      </c>
      <c r="E167" s="103" t="s">
        <v>354</v>
      </c>
      <c r="F167" s="506">
        <f>F168</f>
        <v>600</v>
      </c>
      <c r="G167" s="506">
        <f>G169</f>
        <v>800</v>
      </c>
      <c r="H167" s="506">
        <f>H169</f>
        <v>799</v>
      </c>
      <c r="I167" s="490"/>
      <c r="J167" s="490">
        <f t="shared" si="15"/>
        <v>99.875</v>
      </c>
    </row>
    <row r="168" spans="1:10" s="184" customFormat="1" ht="15.75">
      <c r="A168" s="105" t="s">
        <v>1345</v>
      </c>
      <c r="B168" s="117" t="s">
        <v>678</v>
      </c>
      <c r="C168" s="103" t="s">
        <v>910</v>
      </c>
      <c r="D168" s="103" t="s">
        <v>1341</v>
      </c>
      <c r="E168" s="103" t="s">
        <v>1237</v>
      </c>
      <c r="F168" s="501">
        <v>600</v>
      </c>
      <c r="G168" s="501"/>
      <c r="H168" s="501"/>
      <c r="I168" s="490"/>
      <c r="J168" s="490"/>
    </row>
    <row r="169" spans="1:10" s="184" customFormat="1" ht="15.75">
      <c r="A169" s="105" t="s">
        <v>920</v>
      </c>
      <c r="B169" s="117" t="s">
        <v>678</v>
      </c>
      <c r="C169" s="103" t="s">
        <v>910</v>
      </c>
      <c r="D169" s="103" t="s">
        <v>281</v>
      </c>
      <c r="E169" s="103" t="s">
        <v>1378</v>
      </c>
      <c r="F169" s="506"/>
      <c r="G169" s="501">
        <v>800</v>
      </c>
      <c r="H169" s="506">
        <v>799</v>
      </c>
      <c r="I169" s="490"/>
      <c r="J169" s="490">
        <f>H169/G169*100</f>
        <v>99.875</v>
      </c>
    </row>
    <row r="170" spans="1:10" s="184" customFormat="1" ht="15.75" hidden="1">
      <c r="A170" s="105" t="s">
        <v>1348</v>
      </c>
      <c r="B170" s="117" t="s">
        <v>678</v>
      </c>
      <c r="C170" s="103" t="s">
        <v>910</v>
      </c>
      <c r="D170" s="103" t="s">
        <v>281</v>
      </c>
      <c r="E170" s="103" t="s">
        <v>1374</v>
      </c>
      <c r="F170" s="498"/>
      <c r="G170" s="498"/>
      <c r="H170" s="498"/>
      <c r="I170" s="489"/>
      <c r="J170" s="489"/>
    </row>
    <row r="171" spans="1:10" s="184" customFormat="1" ht="24.75" customHeight="1">
      <c r="A171" s="366" t="s">
        <v>1500</v>
      </c>
      <c r="B171" s="367" t="s">
        <v>906</v>
      </c>
      <c r="C171" s="367"/>
      <c r="D171" s="144"/>
      <c r="E171" s="144"/>
      <c r="F171" s="512">
        <f>F172+F229</f>
        <v>222135.4</v>
      </c>
      <c r="G171" s="512">
        <f>G172+G206+G229</f>
        <v>482836.60000000003</v>
      </c>
      <c r="H171" s="512">
        <f>H172+H206+H229</f>
        <v>473511.10000000003</v>
      </c>
      <c r="I171" s="588" t="s">
        <v>489</v>
      </c>
      <c r="J171" s="541">
        <f aca="true" t="shared" si="17" ref="J171:J177">H171/G171*100</f>
        <v>98.06860126179333</v>
      </c>
    </row>
    <row r="172" spans="1:10" s="184" customFormat="1" ht="15.75">
      <c r="A172" s="109" t="s">
        <v>1501</v>
      </c>
      <c r="B172" s="144" t="s">
        <v>906</v>
      </c>
      <c r="C172" s="144" t="s">
        <v>904</v>
      </c>
      <c r="D172" s="144"/>
      <c r="E172" s="144"/>
      <c r="F172" s="506">
        <f>F185+F187</f>
        <v>110775.4</v>
      </c>
      <c r="G172" s="506">
        <f>G175+G177+G186+G193+G194</f>
        <v>344223.10000000003</v>
      </c>
      <c r="H172" s="506">
        <f>H173+H184+H187</f>
        <v>340115.2</v>
      </c>
      <c r="I172" s="588" t="s">
        <v>489</v>
      </c>
      <c r="J172" s="490">
        <f t="shared" si="17"/>
        <v>98.8066169876455</v>
      </c>
    </row>
    <row r="173" spans="1:10" s="184" customFormat="1" ht="33.75" customHeight="1">
      <c r="A173" s="104" t="s">
        <v>553</v>
      </c>
      <c r="B173" s="144" t="s">
        <v>906</v>
      </c>
      <c r="C173" s="144" t="s">
        <v>904</v>
      </c>
      <c r="D173" s="144" t="s">
        <v>554</v>
      </c>
      <c r="E173" s="144"/>
      <c r="F173" s="506"/>
      <c r="G173" s="506">
        <f>G174+G176</f>
        <v>234725.7</v>
      </c>
      <c r="H173" s="506">
        <f>H174+H176</f>
        <v>234725.7</v>
      </c>
      <c r="I173" s="490"/>
      <c r="J173" s="490">
        <f t="shared" si="17"/>
        <v>100</v>
      </c>
    </row>
    <row r="174" spans="1:10" s="184" customFormat="1" ht="40.5" customHeight="1">
      <c r="A174" s="110" t="s">
        <v>555</v>
      </c>
      <c r="B174" s="144" t="s">
        <v>906</v>
      </c>
      <c r="C174" s="144" t="s">
        <v>904</v>
      </c>
      <c r="D174" s="144" t="s">
        <v>1143</v>
      </c>
      <c r="E174" s="144"/>
      <c r="F174" s="501"/>
      <c r="G174" s="506">
        <f>G175</f>
        <v>204023.6</v>
      </c>
      <c r="H174" s="506">
        <f>H175</f>
        <v>204023.6</v>
      </c>
      <c r="I174" s="490"/>
      <c r="J174" s="529">
        <f t="shared" si="17"/>
        <v>100</v>
      </c>
    </row>
    <row r="175" spans="1:10" s="184" customFormat="1" ht="15.75">
      <c r="A175" s="110" t="s">
        <v>1345</v>
      </c>
      <c r="B175" s="144" t="s">
        <v>906</v>
      </c>
      <c r="C175" s="144" t="s">
        <v>904</v>
      </c>
      <c r="D175" s="144" t="s">
        <v>1143</v>
      </c>
      <c r="E175" s="144" t="s">
        <v>1237</v>
      </c>
      <c r="F175" s="506"/>
      <c r="G175" s="501">
        <v>204023.6</v>
      </c>
      <c r="H175" s="501">
        <v>204023.6</v>
      </c>
      <c r="I175" s="490"/>
      <c r="J175" s="529">
        <f t="shared" si="17"/>
        <v>100</v>
      </c>
    </row>
    <row r="176" spans="1:10" s="184" customFormat="1" ht="30" customHeight="1">
      <c r="A176" s="110" t="s">
        <v>556</v>
      </c>
      <c r="B176" s="103" t="s">
        <v>906</v>
      </c>
      <c r="C176" s="103" t="s">
        <v>904</v>
      </c>
      <c r="D176" s="103" t="s">
        <v>1144</v>
      </c>
      <c r="E176" s="144"/>
      <c r="F176" s="501"/>
      <c r="G176" s="506">
        <f>G177</f>
        <v>30702.1</v>
      </c>
      <c r="H176" s="506">
        <f>H177</f>
        <v>30702.1</v>
      </c>
      <c r="I176" s="490"/>
      <c r="J176" s="529">
        <f t="shared" si="17"/>
        <v>100</v>
      </c>
    </row>
    <row r="177" spans="1:10" s="184" customFormat="1" ht="15" customHeight="1">
      <c r="A177" s="110" t="s">
        <v>1345</v>
      </c>
      <c r="B177" s="103" t="s">
        <v>906</v>
      </c>
      <c r="C177" s="103" t="s">
        <v>904</v>
      </c>
      <c r="D177" s="103" t="s">
        <v>1144</v>
      </c>
      <c r="E177" s="144" t="s">
        <v>1237</v>
      </c>
      <c r="F177" s="549"/>
      <c r="G177" s="548">
        <v>30702.1</v>
      </c>
      <c r="H177" s="548">
        <v>30702.1</v>
      </c>
      <c r="I177" s="490"/>
      <c r="J177" s="490">
        <f t="shared" si="17"/>
        <v>100</v>
      </c>
    </row>
    <row r="178" spans="1:10" s="184" customFormat="1" ht="15" customHeight="1" hidden="1">
      <c r="A178" s="110" t="s">
        <v>557</v>
      </c>
      <c r="B178" s="103" t="s">
        <v>906</v>
      </c>
      <c r="C178" s="103" t="s">
        <v>904</v>
      </c>
      <c r="D178" s="103" t="s">
        <v>558</v>
      </c>
      <c r="E178" s="144" t="s">
        <v>701</v>
      </c>
      <c r="F178" s="549"/>
      <c r="G178" s="548"/>
      <c r="H178" s="548"/>
      <c r="I178" s="490"/>
      <c r="J178" s="490"/>
    </row>
    <row r="179" spans="1:10" s="184" customFormat="1" ht="22.5" customHeight="1" hidden="1">
      <c r="A179" s="110" t="s">
        <v>559</v>
      </c>
      <c r="B179" s="103" t="s">
        <v>906</v>
      </c>
      <c r="C179" s="103" t="s">
        <v>904</v>
      </c>
      <c r="D179" s="103" t="s">
        <v>560</v>
      </c>
      <c r="E179" s="144"/>
      <c r="F179" s="501"/>
      <c r="G179" s="501"/>
      <c r="H179" s="501"/>
      <c r="I179" s="490"/>
      <c r="J179" s="490"/>
    </row>
    <row r="180" spans="1:10" s="184" customFormat="1" ht="21" customHeight="1" hidden="1">
      <c r="A180" s="110" t="s">
        <v>561</v>
      </c>
      <c r="B180" s="103" t="s">
        <v>906</v>
      </c>
      <c r="C180" s="103" t="s">
        <v>904</v>
      </c>
      <c r="D180" s="103" t="s">
        <v>293</v>
      </c>
      <c r="E180" s="144"/>
      <c r="F180" s="549"/>
      <c r="G180" s="549"/>
      <c r="H180" s="549"/>
      <c r="I180" s="490"/>
      <c r="J180" s="490"/>
    </row>
    <row r="181" spans="1:10" s="184" customFormat="1" ht="21" customHeight="1" hidden="1">
      <c r="A181" s="110" t="s">
        <v>562</v>
      </c>
      <c r="B181" s="103" t="s">
        <v>906</v>
      </c>
      <c r="C181" s="103" t="s">
        <v>904</v>
      </c>
      <c r="D181" s="103" t="s">
        <v>293</v>
      </c>
      <c r="E181" s="144" t="s">
        <v>563</v>
      </c>
      <c r="F181" s="549"/>
      <c r="G181" s="548"/>
      <c r="H181" s="548"/>
      <c r="I181" s="544"/>
      <c r="J181" s="490"/>
    </row>
    <row r="182" spans="1:10" s="184" customFormat="1" ht="23.25" customHeight="1" hidden="1">
      <c r="A182" s="110" t="s">
        <v>171</v>
      </c>
      <c r="B182" s="103" t="s">
        <v>906</v>
      </c>
      <c r="C182" s="103" t="s">
        <v>904</v>
      </c>
      <c r="D182" s="103" t="s">
        <v>293</v>
      </c>
      <c r="E182" s="144" t="s">
        <v>563</v>
      </c>
      <c r="F182" s="501"/>
      <c r="G182" s="501"/>
      <c r="H182" s="501"/>
      <c r="I182" s="490"/>
      <c r="J182" s="490"/>
    </row>
    <row r="183" spans="1:10" s="184" customFormat="1" ht="48" hidden="1">
      <c r="A183" s="110" t="s">
        <v>172</v>
      </c>
      <c r="B183" s="103" t="s">
        <v>906</v>
      </c>
      <c r="C183" s="103" t="s">
        <v>904</v>
      </c>
      <c r="D183" s="103" t="s">
        <v>293</v>
      </c>
      <c r="E183" s="144" t="s">
        <v>563</v>
      </c>
      <c r="F183" s="549"/>
      <c r="G183" s="549"/>
      <c r="H183" s="549"/>
      <c r="I183" s="490"/>
      <c r="J183" s="490"/>
    </row>
    <row r="184" spans="1:10" s="184" customFormat="1" ht="33.75" customHeight="1">
      <c r="A184" s="110" t="s">
        <v>173</v>
      </c>
      <c r="B184" s="144" t="s">
        <v>906</v>
      </c>
      <c r="C184" s="144" t="s">
        <v>904</v>
      </c>
      <c r="D184" s="103" t="s">
        <v>297</v>
      </c>
      <c r="E184" s="144"/>
      <c r="F184" s="549">
        <f aca="true" t="shared" si="18" ref="F184:H185">F185</f>
        <v>25000</v>
      </c>
      <c r="G184" s="549">
        <f t="shared" si="18"/>
        <v>476.9</v>
      </c>
      <c r="H184" s="549">
        <f t="shared" si="18"/>
        <v>476.9</v>
      </c>
      <c r="I184" s="490">
        <f>H184/F184*100</f>
        <v>1.9076</v>
      </c>
      <c r="J184" s="490">
        <f>H184/G184*100</f>
        <v>100</v>
      </c>
    </row>
    <row r="185" spans="1:10" s="184" customFormat="1" ht="32.25" customHeight="1">
      <c r="A185" s="104" t="s">
        <v>129</v>
      </c>
      <c r="B185" s="144" t="s">
        <v>906</v>
      </c>
      <c r="C185" s="144" t="s">
        <v>904</v>
      </c>
      <c r="D185" s="144" t="s">
        <v>183</v>
      </c>
      <c r="E185" s="144"/>
      <c r="F185" s="506">
        <f t="shared" si="18"/>
        <v>25000</v>
      </c>
      <c r="G185" s="506">
        <f t="shared" si="18"/>
        <v>476.9</v>
      </c>
      <c r="H185" s="506">
        <f t="shared" si="18"/>
        <v>476.9</v>
      </c>
      <c r="I185" s="490">
        <f>H185/F185*100</f>
        <v>1.9076</v>
      </c>
      <c r="J185" s="490">
        <f>H185/G185*100</f>
        <v>100</v>
      </c>
    </row>
    <row r="186" spans="1:10" s="192" customFormat="1" ht="27.75" customHeight="1">
      <c r="A186" s="110" t="s">
        <v>174</v>
      </c>
      <c r="B186" s="144" t="s">
        <v>906</v>
      </c>
      <c r="C186" s="144" t="s">
        <v>904</v>
      </c>
      <c r="D186" s="144" t="s">
        <v>183</v>
      </c>
      <c r="E186" s="144" t="s">
        <v>1235</v>
      </c>
      <c r="F186" s="501">
        <v>25000</v>
      </c>
      <c r="G186" s="501">
        <v>476.9</v>
      </c>
      <c r="H186" s="501">
        <v>476.9</v>
      </c>
      <c r="I186" s="490">
        <f>H186/F186*100</f>
        <v>1.9076</v>
      </c>
      <c r="J186" s="490">
        <f>H186/G186*100</f>
        <v>100</v>
      </c>
    </row>
    <row r="187" spans="1:10" s="184" customFormat="1" ht="23.25" customHeight="1">
      <c r="A187" s="111" t="s">
        <v>175</v>
      </c>
      <c r="B187" s="144" t="s">
        <v>906</v>
      </c>
      <c r="C187" s="144" t="s">
        <v>904</v>
      </c>
      <c r="D187" s="144" t="s">
        <v>1202</v>
      </c>
      <c r="E187" s="144"/>
      <c r="F187" s="546">
        <v>85775.4</v>
      </c>
      <c r="G187" s="546">
        <f>G192</f>
        <v>109020.5</v>
      </c>
      <c r="H187" s="546">
        <f>H192</f>
        <v>104912.6</v>
      </c>
      <c r="I187" s="490">
        <f>H187/F187*100</f>
        <v>122.31082571459883</v>
      </c>
      <c r="J187" s="490">
        <f>H187/G187*100</f>
        <v>96.23199306552438</v>
      </c>
    </row>
    <row r="188" spans="1:10" s="184" customFormat="1" ht="21" customHeight="1" hidden="1">
      <c r="A188" s="110" t="s">
        <v>176</v>
      </c>
      <c r="B188" s="144" t="s">
        <v>906</v>
      </c>
      <c r="C188" s="144" t="s">
        <v>904</v>
      </c>
      <c r="D188" s="144" t="s">
        <v>1145</v>
      </c>
      <c r="E188" s="144" t="s">
        <v>354</v>
      </c>
      <c r="F188" s="546"/>
      <c r="G188" s="546"/>
      <c r="H188" s="546"/>
      <c r="I188" s="490"/>
      <c r="J188" s="490"/>
    </row>
    <row r="189" spans="1:10" s="184" customFormat="1" ht="24" hidden="1">
      <c r="A189" s="110" t="s">
        <v>177</v>
      </c>
      <c r="B189" s="144" t="s">
        <v>906</v>
      </c>
      <c r="C189" s="144" t="s">
        <v>904</v>
      </c>
      <c r="D189" s="144" t="s">
        <v>1145</v>
      </c>
      <c r="E189" s="144" t="s">
        <v>1237</v>
      </c>
      <c r="F189" s="550"/>
      <c r="G189" s="550"/>
      <c r="H189" s="550"/>
      <c r="I189" s="490"/>
      <c r="J189" s="490"/>
    </row>
    <row r="190" spans="1:10" s="184" customFormat="1" ht="24.75" hidden="1">
      <c r="A190" s="149" t="s">
        <v>253</v>
      </c>
      <c r="B190" s="144" t="s">
        <v>906</v>
      </c>
      <c r="C190" s="144" t="s">
        <v>904</v>
      </c>
      <c r="D190" s="144" t="s">
        <v>254</v>
      </c>
      <c r="E190" s="103" t="s">
        <v>354</v>
      </c>
      <c r="F190" s="510"/>
      <c r="G190" s="510"/>
      <c r="H190" s="510"/>
      <c r="I190" s="490"/>
      <c r="J190" s="490"/>
    </row>
    <row r="191" spans="1:10" s="184" customFormat="1" ht="24.75" hidden="1">
      <c r="A191" s="113" t="s">
        <v>178</v>
      </c>
      <c r="B191" s="144" t="s">
        <v>906</v>
      </c>
      <c r="C191" s="144" t="s">
        <v>904</v>
      </c>
      <c r="D191" s="144" t="s">
        <v>254</v>
      </c>
      <c r="E191" s="103" t="s">
        <v>701</v>
      </c>
      <c r="F191" s="506"/>
      <c r="G191" s="506"/>
      <c r="H191" s="506"/>
      <c r="I191" s="490"/>
      <c r="J191" s="490"/>
    </row>
    <row r="192" spans="1:10" s="184" customFormat="1" ht="15.75">
      <c r="A192" s="149" t="s">
        <v>98</v>
      </c>
      <c r="B192" s="144" t="s">
        <v>906</v>
      </c>
      <c r="C192" s="144" t="s">
        <v>904</v>
      </c>
      <c r="D192" s="144" t="s">
        <v>99</v>
      </c>
      <c r="E192" s="103" t="s">
        <v>354</v>
      </c>
      <c r="F192" s="506">
        <v>85775.4</v>
      </c>
      <c r="G192" s="506">
        <f>G193+G194</f>
        <v>109020.5</v>
      </c>
      <c r="H192" s="506">
        <f>H193+H194</f>
        <v>104912.6</v>
      </c>
      <c r="I192" s="490">
        <f>H192/F192*100</f>
        <v>122.31082571459883</v>
      </c>
      <c r="J192" s="529">
        <f>H192/G192*100</f>
        <v>96.23199306552438</v>
      </c>
    </row>
    <row r="193" spans="1:10" s="188" customFormat="1" ht="18.75" customHeight="1">
      <c r="A193" s="149" t="s">
        <v>1345</v>
      </c>
      <c r="B193" s="144" t="s">
        <v>906</v>
      </c>
      <c r="C193" s="144" t="s">
        <v>904</v>
      </c>
      <c r="D193" s="144" t="s">
        <v>99</v>
      </c>
      <c r="E193" s="103" t="s">
        <v>1237</v>
      </c>
      <c r="F193" s="546"/>
      <c r="G193" s="550">
        <v>50427.6</v>
      </c>
      <c r="H193" s="550">
        <v>48312.9</v>
      </c>
      <c r="I193" s="490"/>
      <c r="J193" s="490">
        <f>H193/G193*100</f>
        <v>95.80646312733504</v>
      </c>
    </row>
    <row r="194" spans="1:10" s="184" customFormat="1" ht="15.75">
      <c r="A194" s="113" t="s">
        <v>700</v>
      </c>
      <c r="B194" s="144" t="s">
        <v>906</v>
      </c>
      <c r="C194" s="144" t="s">
        <v>904</v>
      </c>
      <c r="D194" s="144" t="s">
        <v>99</v>
      </c>
      <c r="E194" s="103" t="s">
        <v>701</v>
      </c>
      <c r="F194" s="501">
        <v>85775.4</v>
      </c>
      <c r="G194" s="501">
        <v>58592.9</v>
      </c>
      <c r="H194" s="501">
        <v>56599.7</v>
      </c>
      <c r="I194" s="490">
        <f>H194/F194*100</f>
        <v>65.98593536142064</v>
      </c>
      <c r="J194" s="490">
        <f>H194/G194*100</f>
        <v>96.59822265154993</v>
      </c>
    </row>
    <row r="195" spans="1:10" s="184" customFormat="1" ht="15.75" hidden="1">
      <c r="A195" s="135" t="s">
        <v>1259</v>
      </c>
      <c r="B195" s="144" t="s">
        <v>906</v>
      </c>
      <c r="C195" s="144" t="s">
        <v>904</v>
      </c>
      <c r="D195" s="144" t="s">
        <v>1260</v>
      </c>
      <c r="E195" s="103"/>
      <c r="F195" s="506"/>
      <c r="G195" s="506"/>
      <c r="H195" s="506"/>
      <c r="I195" s="490"/>
      <c r="J195" s="490"/>
    </row>
    <row r="196" spans="1:10" s="184" customFormat="1" ht="72.75" hidden="1">
      <c r="A196" s="113" t="s">
        <v>587</v>
      </c>
      <c r="B196" s="144" t="s">
        <v>906</v>
      </c>
      <c r="C196" s="144" t="s">
        <v>904</v>
      </c>
      <c r="D196" s="144" t="s">
        <v>588</v>
      </c>
      <c r="E196" s="103"/>
      <c r="F196" s="550"/>
      <c r="G196" s="550"/>
      <c r="H196" s="509"/>
      <c r="I196" s="490"/>
      <c r="J196" s="490"/>
    </row>
    <row r="197" spans="1:10" s="184" customFormat="1" ht="15.75" hidden="1">
      <c r="A197" s="113" t="s">
        <v>1388</v>
      </c>
      <c r="B197" s="144" t="s">
        <v>906</v>
      </c>
      <c r="C197" s="144" t="s">
        <v>904</v>
      </c>
      <c r="D197" s="144" t="s">
        <v>588</v>
      </c>
      <c r="E197" s="103" t="s">
        <v>1238</v>
      </c>
      <c r="F197" s="506"/>
      <c r="G197" s="506"/>
      <c r="H197" s="506"/>
      <c r="I197" s="490"/>
      <c r="J197" s="490"/>
    </row>
    <row r="198" spans="1:10" s="184" customFormat="1" ht="15.75" hidden="1">
      <c r="A198" s="135" t="s">
        <v>589</v>
      </c>
      <c r="B198" s="144" t="s">
        <v>906</v>
      </c>
      <c r="C198" s="144" t="s">
        <v>904</v>
      </c>
      <c r="D198" s="144" t="s">
        <v>978</v>
      </c>
      <c r="E198" s="103"/>
      <c r="F198" s="509"/>
      <c r="G198" s="509"/>
      <c r="H198" s="509"/>
      <c r="I198" s="490"/>
      <c r="J198" s="490"/>
    </row>
    <row r="199" spans="1:10" s="184" customFormat="1" ht="36.75" hidden="1">
      <c r="A199" s="113" t="s">
        <v>590</v>
      </c>
      <c r="B199" s="144" t="s">
        <v>906</v>
      </c>
      <c r="C199" s="144" t="s">
        <v>904</v>
      </c>
      <c r="D199" s="144" t="s">
        <v>591</v>
      </c>
      <c r="E199" s="359"/>
      <c r="F199" s="506"/>
      <c r="G199" s="506"/>
      <c r="H199" s="506"/>
      <c r="I199" s="490"/>
      <c r="J199" s="490"/>
    </row>
    <row r="200" spans="1:10" s="184" customFormat="1" ht="60.75" hidden="1">
      <c r="A200" s="113" t="s">
        <v>592</v>
      </c>
      <c r="B200" s="144" t="s">
        <v>906</v>
      </c>
      <c r="C200" s="144" t="s">
        <v>904</v>
      </c>
      <c r="D200" s="144" t="s">
        <v>591</v>
      </c>
      <c r="E200" s="103" t="s">
        <v>1379</v>
      </c>
      <c r="F200" s="506"/>
      <c r="G200" s="506"/>
      <c r="H200" s="506"/>
      <c r="I200" s="490"/>
      <c r="J200" s="490"/>
    </row>
    <row r="201" spans="1:10" s="184" customFormat="1" ht="60.75" hidden="1">
      <c r="A201" s="113" t="s">
        <v>593</v>
      </c>
      <c r="B201" s="144" t="s">
        <v>906</v>
      </c>
      <c r="C201" s="144" t="s">
        <v>904</v>
      </c>
      <c r="D201" s="144" t="s">
        <v>591</v>
      </c>
      <c r="E201" s="103" t="s">
        <v>563</v>
      </c>
      <c r="F201" s="509"/>
      <c r="G201" s="509"/>
      <c r="H201" s="509"/>
      <c r="I201" s="490"/>
      <c r="J201" s="490"/>
    </row>
    <row r="202" spans="1:10" s="184" customFormat="1" ht="15.75" hidden="1">
      <c r="A202" s="135" t="s">
        <v>212</v>
      </c>
      <c r="B202" s="144" t="s">
        <v>906</v>
      </c>
      <c r="C202" s="144" t="s">
        <v>904</v>
      </c>
      <c r="D202" s="144" t="s">
        <v>1304</v>
      </c>
      <c r="E202" s="144"/>
      <c r="F202" s="510"/>
      <c r="G202" s="510"/>
      <c r="H202" s="510"/>
      <c r="I202" s="490"/>
      <c r="J202" s="490"/>
    </row>
    <row r="203" spans="1:10" s="184" customFormat="1" ht="36.75" hidden="1">
      <c r="A203" s="149" t="s">
        <v>594</v>
      </c>
      <c r="B203" s="144" t="s">
        <v>906</v>
      </c>
      <c r="C203" s="144" t="s">
        <v>904</v>
      </c>
      <c r="D203" s="144" t="s">
        <v>595</v>
      </c>
      <c r="E203" s="103" t="s">
        <v>354</v>
      </c>
      <c r="F203" s="509"/>
      <c r="G203" s="509"/>
      <c r="H203" s="509"/>
      <c r="I203" s="490"/>
      <c r="J203" s="490"/>
    </row>
    <row r="204" spans="1:10" s="184" customFormat="1" ht="72" hidden="1">
      <c r="A204" s="368" t="s">
        <v>596</v>
      </c>
      <c r="B204" s="144" t="s">
        <v>906</v>
      </c>
      <c r="C204" s="144" t="s">
        <v>904</v>
      </c>
      <c r="D204" s="144" t="s">
        <v>595</v>
      </c>
      <c r="E204" s="103" t="s">
        <v>1379</v>
      </c>
      <c r="F204" s="506"/>
      <c r="G204" s="506"/>
      <c r="H204" s="506"/>
      <c r="I204" s="490"/>
      <c r="J204" s="490"/>
    </row>
    <row r="205" spans="1:10" s="184" customFormat="1" ht="21" customHeight="1" hidden="1">
      <c r="A205" s="369" t="s">
        <v>230</v>
      </c>
      <c r="B205" s="144" t="s">
        <v>906</v>
      </c>
      <c r="C205" s="144" t="s">
        <v>904</v>
      </c>
      <c r="D205" s="144" t="s">
        <v>595</v>
      </c>
      <c r="E205" s="103" t="s">
        <v>563</v>
      </c>
      <c r="F205" s="509"/>
      <c r="G205" s="509"/>
      <c r="H205" s="509"/>
      <c r="I205" s="490"/>
      <c r="J205" s="490"/>
    </row>
    <row r="206" spans="1:10" s="184" customFormat="1" ht="18" customHeight="1">
      <c r="A206" s="152" t="s">
        <v>571</v>
      </c>
      <c r="B206" s="117" t="s">
        <v>906</v>
      </c>
      <c r="C206" s="103" t="s">
        <v>909</v>
      </c>
      <c r="D206" s="103"/>
      <c r="E206" s="103"/>
      <c r="F206" s="509"/>
      <c r="G206" s="510">
        <f>G213+G219</f>
        <v>17208.2</v>
      </c>
      <c r="H206" s="510">
        <f>H213+H219</f>
        <v>14931.4</v>
      </c>
      <c r="I206" s="490"/>
      <c r="J206" s="529">
        <f>H206/G206*100</f>
        <v>86.76909845306307</v>
      </c>
    </row>
    <row r="207" spans="1:10" s="184" customFormat="1" ht="15.75" customHeight="1" hidden="1">
      <c r="A207" s="370" t="s">
        <v>559</v>
      </c>
      <c r="B207" s="117" t="s">
        <v>906</v>
      </c>
      <c r="C207" s="103" t="s">
        <v>909</v>
      </c>
      <c r="D207" s="103" t="s">
        <v>560</v>
      </c>
      <c r="E207" s="103"/>
      <c r="F207" s="509"/>
      <c r="G207" s="510"/>
      <c r="H207" s="510"/>
      <c r="I207" s="490"/>
      <c r="J207" s="490"/>
    </row>
    <row r="208" spans="1:10" s="184" customFormat="1" ht="16.5" customHeight="1" hidden="1">
      <c r="A208" s="370" t="s">
        <v>561</v>
      </c>
      <c r="B208" s="117" t="s">
        <v>906</v>
      </c>
      <c r="C208" s="103" t="s">
        <v>909</v>
      </c>
      <c r="D208" s="103" t="s">
        <v>293</v>
      </c>
      <c r="E208" s="103" t="s">
        <v>354</v>
      </c>
      <c r="F208" s="509"/>
      <c r="G208" s="509"/>
      <c r="H208" s="509"/>
      <c r="I208" s="490"/>
      <c r="J208" s="490"/>
    </row>
    <row r="209" spans="1:10" s="184" customFormat="1" ht="21.75" customHeight="1" hidden="1">
      <c r="A209" s="370" t="s">
        <v>231</v>
      </c>
      <c r="B209" s="117" t="s">
        <v>906</v>
      </c>
      <c r="C209" s="103" t="s">
        <v>909</v>
      </c>
      <c r="D209" s="103" t="s">
        <v>293</v>
      </c>
      <c r="E209" s="103" t="s">
        <v>1235</v>
      </c>
      <c r="F209" s="510"/>
      <c r="G209" s="510"/>
      <c r="H209" s="510"/>
      <c r="I209" s="490"/>
      <c r="J209" s="490"/>
    </row>
    <row r="210" spans="1:10" s="184" customFormat="1" ht="24" hidden="1">
      <c r="A210" s="104" t="s">
        <v>129</v>
      </c>
      <c r="B210" s="103" t="s">
        <v>906</v>
      </c>
      <c r="C210" s="103" t="s">
        <v>909</v>
      </c>
      <c r="D210" s="103" t="s">
        <v>183</v>
      </c>
      <c r="E210" s="103"/>
      <c r="F210" s="509"/>
      <c r="G210" s="509"/>
      <c r="H210" s="509"/>
      <c r="I210" s="490"/>
      <c r="J210" s="490"/>
    </row>
    <row r="211" spans="1:10" s="184" customFormat="1" ht="24" hidden="1">
      <c r="A211" s="110" t="s">
        <v>232</v>
      </c>
      <c r="B211" s="103" t="s">
        <v>906</v>
      </c>
      <c r="C211" s="103" t="s">
        <v>909</v>
      </c>
      <c r="D211" s="103" t="s">
        <v>183</v>
      </c>
      <c r="E211" s="103" t="s">
        <v>1235</v>
      </c>
      <c r="F211" s="510"/>
      <c r="G211" s="510"/>
      <c r="H211" s="510"/>
      <c r="I211" s="490"/>
      <c r="J211" s="490"/>
    </row>
    <row r="212" spans="1:10" s="184" customFormat="1" ht="36" hidden="1">
      <c r="A212" s="110" t="s">
        <v>233</v>
      </c>
      <c r="B212" s="103" t="s">
        <v>906</v>
      </c>
      <c r="C212" s="103" t="s">
        <v>909</v>
      </c>
      <c r="D212" s="103" t="s">
        <v>183</v>
      </c>
      <c r="E212" s="103" t="s">
        <v>1235</v>
      </c>
      <c r="F212" s="509"/>
      <c r="G212" s="509"/>
      <c r="H212" s="509"/>
      <c r="I212" s="490"/>
      <c r="J212" s="490"/>
    </row>
    <row r="213" spans="1:10" s="184" customFormat="1" ht="15.75">
      <c r="A213" s="111" t="s">
        <v>234</v>
      </c>
      <c r="B213" s="117" t="s">
        <v>906</v>
      </c>
      <c r="C213" s="103" t="s">
        <v>909</v>
      </c>
      <c r="D213" s="103" t="s">
        <v>235</v>
      </c>
      <c r="E213" s="103"/>
      <c r="F213" s="510"/>
      <c r="G213" s="510">
        <f>G214</f>
        <v>9152.2</v>
      </c>
      <c r="H213" s="510">
        <f>H214</f>
        <v>7649.5</v>
      </c>
      <c r="I213" s="490"/>
      <c r="J213" s="529">
        <f>H213/G213*100</f>
        <v>83.58099691877362</v>
      </c>
    </row>
    <row r="214" spans="1:10" s="184" customFormat="1" ht="15.75">
      <c r="A214" s="105" t="s">
        <v>1391</v>
      </c>
      <c r="B214" s="117" t="s">
        <v>906</v>
      </c>
      <c r="C214" s="103" t="s">
        <v>909</v>
      </c>
      <c r="D214" s="103" t="s">
        <v>1390</v>
      </c>
      <c r="E214" s="103" t="s">
        <v>354</v>
      </c>
      <c r="F214" s="509"/>
      <c r="G214" s="510">
        <f>G215</f>
        <v>9152.2</v>
      </c>
      <c r="H214" s="510">
        <f>H215</f>
        <v>7649.5</v>
      </c>
      <c r="I214" s="490"/>
      <c r="J214" s="529">
        <f>H214/G214*100</f>
        <v>83.58099691877362</v>
      </c>
    </row>
    <row r="215" spans="1:10" s="184" customFormat="1" ht="15.75">
      <c r="A215" s="149" t="s">
        <v>1345</v>
      </c>
      <c r="B215" s="117" t="s">
        <v>906</v>
      </c>
      <c r="C215" s="103" t="s">
        <v>909</v>
      </c>
      <c r="D215" s="103" t="s">
        <v>1390</v>
      </c>
      <c r="E215" s="103" t="s">
        <v>1237</v>
      </c>
      <c r="F215" s="510"/>
      <c r="G215" s="509">
        <v>9152.2</v>
      </c>
      <c r="H215" s="509">
        <v>7649.5</v>
      </c>
      <c r="I215" s="490"/>
      <c r="J215" s="529">
        <f>H215/G215*100</f>
        <v>83.58099691877362</v>
      </c>
    </row>
    <row r="216" spans="1:10" s="184" customFormat="1" ht="15.75" hidden="1">
      <c r="A216" s="135" t="s">
        <v>589</v>
      </c>
      <c r="B216" s="144" t="s">
        <v>906</v>
      </c>
      <c r="C216" s="144" t="s">
        <v>909</v>
      </c>
      <c r="D216" s="144" t="s">
        <v>978</v>
      </c>
      <c r="E216" s="103"/>
      <c r="F216" s="509"/>
      <c r="G216" s="509"/>
      <c r="H216" s="509"/>
      <c r="I216" s="490"/>
      <c r="J216" s="490"/>
    </row>
    <row r="217" spans="1:10" s="184" customFormat="1" ht="36.75" hidden="1">
      <c r="A217" s="113" t="s">
        <v>590</v>
      </c>
      <c r="B217" s="144" t="s">
        <v>906</v>
      </c>
      <c r="C217" s="144" t="s">
        <v>909</v>
      </c>
      <c r="D217" s="144" t="s">
        <v>591</v>
      </c>
      <c r="E217" s="359"/>
      <c r="F217" s="510"/>
      <c r="G217" s="510"/>
      <c r="H217" s="510"/>
      <c r="I217" s="490"/>
      <c r="J217" s="490"/>
    </row>
    <row r="218" spans="1:10" s="184" customFormat="1" ht="48.75" hidden="1">
      <c r="A218" s="149" t="s">
        <v>236</v>
      </c>
      <c r="B218" s="144" t="s">
        <v>906</v>
      </c>
      <c r="C218" s="144" t="s">
        <v>909</v>
      </c>
      <c r="D218" s="144" t="s">
        <v>591</v>
      </c>
      <c r="E218" s="103" t="s">
        <v>237</v>
      </c>
      <c r="F218" s="509"/>
      <c r="G218" s="509"/>
      <c r="H218" s="509"/>
      <c r="I218" s="490"/>
      <c r="J218" s="490"/>
    </row>
    <row r="219" spans="1:10" s="184" customFormat="1" ht="15.75">
      <c r="A219" s="135" t="s">
        <v>212</v>
      </c>
      <c r="B219" s="117" t="s">
        <v>906</v>
      </c>
      <c r="C219" s="103" t="s">
        <v>909</v>
      </c>
      <c r="D219" s="144" t="s">
        <v>1304</v>
      </c>
      <c r="E219" s="144"/>
      <c r="F219" s="509"/>
      <c r="G219" s="510">
        <f>G220</f>
        <v>8056</v>
      </c>
      <c r="H219" s="510">
        <f>H220</f>
        <v>7281.9</v>
      </c>
      <c r="I219" s="490"/>
      <c r="J219" s="490">
        <f>H219/G219*100</f>
        <v>90.39101290963256</v>
      </c>
    </row>
    <row r="220" spans="1:10" s="184" customFormat="1" ht="15.75">
      <c r="A220" s="113" t="s">
        <v>238</v>
      </c>
      <c r="B220" s="117" t="s">
        <v>906</v>
      </c>
      <c r="C220" s="103" t="s">
        <v>909</v>
      </c>
      <c r="D220" s="144" t="s">
        <v>255</v>
      </c>
      <c r="E220" s="144" t="s">
        <v>354</v>
      </c>
      <c r="F220" s="509"/>
      <c r="G220" s="510">
        <f>G221</f>
        <v>8056</v>
      </c>
      <c r="H220" s="510">
        <f>H221</f>
        <v>7281.9</v>
      </c>
      <c r="I220" s="490"/>
      <c r="J220" s="529">
        <f>H220/G220*100</f>
        <v>90.39101290963256</v>
      </c>
    </row>
    <row r="221" spans="1:10" s="184" customFormat="1" ht="15.75">
      <c r="A221" s="149" t="s">
        <v>239</v>
      </c>
      <c r="B221" s="103" t="s">
        <v>906</v>
      </c>
      <c r="C221" s="103" t="s">
        <v>909</v>
      </c>
      <c r="D221" s="144" t="s">
        <v>255</v>
      </c>
      <c r="E221" s="103" t="s">
        <v>1237</v>
      </c>
      <c r="F221" s="509"/>
      <c r="G221" s="509">
        <v>8056</v>
      </c>
      <c r="H221" s="509">
        <v>7281.9</v>
      </c>
      <c r="I221" s="490"/>
      <c r="J221" s="529">
        <f>H221/G221*100</f>
        <v>90.39101290963256</v>
      </c>
    </row>
    <row r="222" spans="1:10" s="184" customFormat="1" ht="15.75" hidden="1">
      <c r="A222" s="149" t="s">
        <v>240</v>
      </c>
      <c r="B222" s="103" t="s">
        <v>906</v>
      </c>
      <c r="C222" s="103" t="s">
        <v>909</v>
      </c>
      <c r="D222" s="144" t="s">
        <v>255</v>
      </c>
      <c r="E222" s="103" t="s">
        <v>1237</v>
      </c>
      <c r="F222" s="510"/>
      <c r="G222" s="510"/>
      <c r="H222" s="510"/>
      <c r="I222" s="490"/>
      <c r="J222" s="490"/>
    </row>
    <row r="223" spans="1:10" s="184" customFormat="1" ht="15.75" hidden="1">
      <c r="A223" s="149" t="s">
        <v>241</v>
      </c>
      <c r="B223" s="103" t="s">
        <v>906</v>
      </c>
      <c r="C223" s="103" t="s">
        <v>909</v>
      </c>
      <c r="D223" s="144" t="s">
        <v>255</v>
      </c>
      <c r="E223" s="103" t="s">
        <v>1237</v>
      </c>
      <c r="F223" s="509"/>
      <c r="G223" s="509"/>
      <c r="H223" s="509"/>
      <c r="I223" s="490"/>
      <c r="J223" s="490"/>
    </row>
    <row r="224" spans="1:10" s="184" customFormat="1" ht="15.75" hidden="1">
      <c r="A224" s="149" t="s">
        <v>242</v>
      </c>
      <c r="B224" s="103" t="s">
        <v>906</v>
      </c>
      <c r="C224" s="103" t="s">
        <v>909</v>
      </c>
      <c r="D224" s="144" t="s">
        <v>255</v>
      </c>
      <c r="E224" s="103" t="s">
        <v>1237</v>
      </c>
      <c r="F224" s="509"/>
      <c r="G224" s="510"/>
      <c r="H224" s="510"/>
      <c r="I224" s="490"/>
      <c r="J224" s="490"/>
    </row>
    <row r="225" spans="1:10" s="184" customFormat="1" ht="15.75" hidden="1">
      <c r="A225" s="149" t="s">
        <v>243</v>
      </c>
      <c r="B225" s="103" t="s">
        <v>906</v>
      </c>
      <c r="C225" s="103" t="s">
        <v>909</v>
      </c>
      <c r="D225" s="144" t="s">
        <v>255</v>
      </c>
      <c r="E225" s="103" t="s">
        <v>1237</v>
      </c>
      <c r="F225" s="509"/>
      <c r="G225" s="509"/>
      <c r="H225" s="509"/>
      <c r="I225" s="490"/>
      <c r="J225" s="490"/>
    </row>
    <row r="226" spans="1:10" s="184" customFormat="1" ht="15.75">
      <c r="A226" s="149" t="s">
        <v>490</v>
      </c>
      <c r="B226" s="117" t="s">
        <v>906</v>
      </c>
      <c r="C226" s="103" t="s">
        <v>909</v>
      </c>
      <c r="D226" s="144" t="s">
        <v>255</v>
      </c>
      <c r="E226" s="103" t="s">
        <v>1237</v>
      </c>
      <c r="F226" s="509"/>
      <c r="G226" s="509">
        <v>1917</v>
      </c>
      <c r="H226" s="509">
        <v>1667.5</v>
      </c>
      <c r="I226" s="490"/>
      <c r="J226" s="490"/>
    </row>
    <row r="227" spans="1:10" s="184" customFormat="1" ht="15.75">
      <c r="A227" s="149" t="s">
        <v>491</v>
      </c>
      <c r="B227" s="117" t="s">
        <v>906</v>
      </c>
      <c r="C227" s="103" t="s">
        <v>909</v>
      </c>
      <c r="D227" s="144" t="s">
        <v>255</v>
      </c>
      <c r="E227" s="103" t="s">
        <v>1237</v>
      </c>
      <c r="F227" s="509"/>
      <c r="G227" s="509">
        <v>5624</v>
      </c>
      <c r="H227" s="509">
        <v>5099.4</v>
      </c>
      <c r="I227" s="490"/>
      <c r="J227" s="490"/>
    </row>
    <row r="228" spans="1:10" s="184" customFormat="1" ht="15.75">
      <c r="A228" s="149" t="s">
        <v>492</v>
      </c>
      <c r="B228" s="117" t="s">
        <v>906</v>
      </c>
      <c r="C228" s="103" t="s">
        <v>909</v>
      </c>
      <c r="D228" s="144" t="s">
        <v>255</v>
      </c>
      <c r="E228" s="103" t="s">
        <v>1237</v>
      </c>
      <c r="F228" s="509"/>
      <c r="G228" s="509">
        <v>515</v>
      </c>
      <c r="H228" s="509">
        <v>515</v>
      </c>
      <c r="I228" s="490"/>
      <c r="J228" s="490"/>
    </row>
    <row r="229" spans="1:10" s="184" customFormat="1" ht="20.25" customHeight="1">
      <c r="A229" s="132" t="s">
        <v>164</v>
      </c>
      <c r="B229" s="117" t="s">
        <v>906</v>
      </c>
      <c r="C229" s="103" t="s">
        <v>911</v>
      </c>
      <c r="D229" s="144"/>
      <c r="E229" s="103"/>
      <c r="F229" s="510">
        <f>F230</f>
        <v>111360</v>
      </c>
      <c r="G229" s="510">
        <f>G232+G235+G239+G240+G243+G244</f>
        <v>121405.3</v>
      </c>
      <c r="H229" s="510">
        <f>H230</f>
        <v>118464.5</v>
      </c>
      <c r="I229" s="490">
        <f>H229/F229*100</f>
        <v>106.37975933908046</v>
      </c>
      <c r="J229" s="490">
        <f>H229/G229*100</f>
        <v>97.57770047930362</v>
      </c>
    </row>
    <row r="230" spans="1:10" s="184" customFormat="1" ht="15.75">
      <c r="A230" s="104" t="s">
        <v>164</v>
      </c>
      <c r="B230" s="103" t="s">
        <v>906</v>
      </c>
      <c r="C230" s="103" t="s">
        <v>911</v>
      </c>
      <c r="D230" s="103" t="s">
        <v>163</v>
      </c>
      <c r="E230" s="103"/>
      <c r="F230" s="510">
        <f>F231+F233+F237+F241</f>
        <v>111360</v>
      </c>
      <c r="G230" s="510">
        <f>G231+G233+G237+G241</f>
        <v>121405.29999999999</v>
      </c>
      <c r="H230" s="510">
        <f>H231+H233+H237+H241</f>
        <v>118464.5</v>
      </c>
      <c r="I230" s="490">
        <f>H230/F230*100</f>
        <v>106.37975933908046</v>
      </c>
      <c r="J230" s="490">
        <f>H230/G230*100</f>
        <v>97.57770047930363</v>
      </c>
    </row>
    <row r="231" spans="1:10" s="184" customFormat="1" ht="15.75">
      <c r="A231" s="105" t="s">
        <v>165</v>
      </c>
      <c r="B231" s="103" t="s">
        <v>906</v>
      </c>
      <c r="C231" s="103" t="s">
        <v>911</v>
      </c>
      <c r="D231" s="103" t="s">
        <v>256</v>
      </c>
      <c r="E231" s="103" t="s">
        <v>354</v>
      </c>
      <c r="F231" s="510">
        <f>F232</f>
        <v>56000</v>
      </c>
      <c r="G231" s="510">
        <f>G232</f>
        <v>56072.5</v>
      </c>
      <c r="H231" s="510">
        <f>H232</f>
        <v>55927.7</v>
      </c>
      <c r="I231" s="490">
        <f>H231/F231*100</f>
        <v>99.87089285714286</v>
      </c>
      <c r="J231" s="490">
        <f>H231/G231*100</f>
        <v>99.74176289625038</v>
      </c>
    </row>
    <row r="232" spans="1:10" s="184" customFormat="1" ht="21.75" customHeight="1">
      <c r="A232" s="149" t="s">
        <v>700</v>
      </c>
      <c r="B232" s="103" t="s">
        <v>906</v>
      </c>
      <c r="C232" s="103" t="s">
        <v>911</v>
      </c>
      <c r="D232" s="103" t="s">
        <v>256</v>
      </c>
      <c r="E232" s="103" t="s">
        <v>701</v>
      </c>
      <c r="F232" s="501">
        <v>56000</v>
      </c>
      <c r="G232" s="501">
        <v>56072.5</v>
      </c>
      <c r="H232" s="501">
        <v>55927.7</v>
      </c>
      <c r="I232" s="490">
        <f>H232/F232*100</f>
        <v>99.87089285714286</v>
      </c>
      <c r="J232" s="490">
        <f>H232/G232*100</f>
        <v>99.74176289625038</v>
      </c>
    </row>
    <row r="233" spans="1:10" s="184" customFormat="1" ht="33.75" customHeight="1">
      <c r="A233" s="111" t="s">
        <v>244</v>
      </c>
      <c r="B233" s="117" t="s">
        <v>906</v>
      </c>
      <c r="C233" s="103" t="s">
        <v>911</v>
      </c>
      <c r="D233" s="103" t="s">
        <v>1551</v>
      </c>
      <c r="E233" s="103" t="s">
        <v>354</v>
      </c>
      <c r="F233" s="506">
        <f>F234</f>
        <v>7000</v>
      </c>
      <c r="G233" s="506">
        <f>G235</f>
        <v>11193</v>
      </c>
      <c r="H233" s="506">
        <f>H235</f>
        <v>11193</v>
      </c>
      <c r="I233" s="490">
        <f>H233/F233*100</f>
        <v>159.9</v>
      </c>
      <c r="J233" s="490">
        <f aca="true" t="shared" si="19" ref="J233:J252">H233/G233*100</f>
        <v>100</v>
      </c>
    </row>
    <row r="234" spans="1:10" s="184" customFormat="1" ht="15.75">
      <c r="A234" s="111" t="s">
        <v>1345</v>
      </c>
      <c r="B234" s="117" t="s">
        <v>906</v>
      </c>
      <c r="C234" s="103" t="s">
        <v>911</v>
      </c>
      <c r="D234" s="103" t="s">
        <v>397</v>
      </c>
      <c r="E234" s="103" t="s">
        <v>1237</v>
      </c>
      <c r="F234" s="501">
        <v>7000</v>
      </c>
      <c r="G234" s="506"/>
      <c r="H234" s="506"/>
      <c r="I234" s="490"/>
      <c r="J234" s="490"/>
    </row>
    <row r="235" spans="1:10" s="184" customFormat="1" ht="15.75">
      <c r="A235" s="105" t="s">
        <v>920</v>
      </c>
      <c r="B235" s="117" t="s">
        <v>906</v>
      </c>
      <c r="C235" s="103" t="s">
        <v>911</v>
      </c>
      <c r="D235" s="103" t="s">
        <v>1551</v>
      </c>
      <c r="E235" s="103" t="s">
        <v>1378</v>
      </c>
      <c r="F235" s="509"/>
      <c r="G235" s="509">
        <v>11193</v>
      </c>
      <c r="H235" s="509">
        <v>11193</v>
      </c>
      <c r="I235" s="490"/>
      <c r="J235" s="490">
        <f t="shared" si="19"/>
        <v>100</v>
      </c>
    </row>
    <row r="236" spans="1:10" s="184" customFormat="1" ht="15.75" hidden="1">
      <c r="A236" s="113" t="s">
        <v>700</v>
      </c>
      <c r="B236" s="117" t="s">
        <v>906</v>
      </c>
      <c r="C236" s="103" t="s">
        <v>911</v>
      </c>
      <c r="D236" s="103" t="s">
        <v>1551</v>
      </c>
      <c r="E236" s="103" t="s">
        <v>701</v>
      </c>
      <c r="F236" s="506"/>
      <c r="G236" s="506"/>
      <c r="H236" s="506"/>
      <c r="I236" s="490"/>
      <c r="J236" s="490"/>
    </row>
    <row r="237" spans="1:10" s="184" customFormat="1" ht="15.75">
      <c r="A237" s="110" t="s">
        <v>166</v>
      </c>
      <c r="B237" s="117" t="s">
        <v>906</v>
      </c>
      <c r="C237" s="103" t="s">
        <v>911</v>
      </c>
      <c r="D237" s="103" t="s">
        <v>257</v>
      </c>
      <c r="E237" s="103" t="s">
        <v>354</v>
      </c>
      <c r="F237" s="506">
        <f>F238</f>
        <v>12000</v>
      </c>
      <c r="G237" s="506">
        <f>G239+G240</f>
        <v>12112.7</v>
      </c>
      <c r="H237" s="506">
        <f>H239+H240</f>
        <v>12112.8</v>
      </c>
      <c r="I237" s="490">
        <f>H237/F237*100</f>
        <v>100.93999999999998</v>
      </c>
      <c r="J237" s="490">
        <f t="shared" si="19"/>
        <v>100.00082557976337</v>
      </c>
    </row>
    <row r="238" spans="1:10" s="184" customFormat="1" ht="15.75">
      <c r="A238" s="110" t="s">
        <v>1345</v>
      </c>
      <c r="B238" s="117" t="s">
        <v>906</v>
      </c>
      <c r="C238" s="103" t="s">
        <v>911</v>
      </c>
      <c r="D238" s="103" t="s">
        <v>257</v>
      </c>
      <c r="E238" s="103" t="s">
        <v>1237</v>
      </c>
      <c r="F238" s="501">
        <v>12000</v>
      </c>
      <c r="G238" s="506"/>
      <c r="H238" s="540"/>
      <c r="I238" s="490"/>
      <c r="J238" s="490"/>
    </row>
    <row r="239" spans="1:10" s="184" customFormat="1" ht="15.75">
      <c r="A239" s="105" t="s">
        <v>920</v>
      </c>
      <c r="B239" s="117" t="s">
        <v>906</v>
      </c>
      <c r="C239" s="103" t="s">
        <v>911</v>
      </c>
      <c r="D239" s="103" t="s">
        <v>257</v>
      </c>
      <c r="E239" s="103" t="s">
        <v>1378</v>
      </c>
      <c r="F239" s="506"/>
      <c r="G239" s="509">
        <v>12000</v>
      </c>
      <c r="H239" s="542">
        <v>12000</v>
      </c>
      <c r="I239" s="490"/>
      <c r="J239" s="490">
        <f t="shared" si="19"/>
        <v>100</v>
      </c>
    </row>
    <row r="240" spans="1:10" s="184" customFormat="1" ht="15.75">
      <c r="A240" s="105" t="s">
        <v>700</v>
      </c>
      <c r="B240" s="117" t="s">
        <v>906</v>
      </c>
      <c r="C240" s="103" t="s">
        <v>911</v>
      </c>
      <c r="D240" s="103" t="s">
        <v>257</v>
      </c>
      <c r="E240" s="103" t="s">
        <v>701</v>
      </c>
      <c r="F240" s="506"/>
      <c r="G240" s="501">
        <v>112.7</v>
      </c>
      <c r="H240" s="501">
        <v>112.8</v>
      </c>
      <c r="I240" s="490"/>
      <c r="J240" s="490">
        <f t="shared" si="19"/>
        <v>100.08873114463177</v>
      </c>
    </row>
    <row r="241" spans="1:10" s="184" customFormat="1" ht="21" customHeight="1">
      <c r="A241" s="105" t="s">
        <v>258</v>
      </c>
      <c r="B241" s="117" t="s">
        <v>906</v>
      </c>
      <c r="C241" s="103" t="s">
        <v>911</v>
      </c>
      <c r="D241" s="103" t="s">
        <v>259</v>
      </c>
      <c r="E241" s="103" t="s">
        <v>354</v>
      </c>
      <c r="F241" s="510">
        <f>F242</f>
        <v>36360</v>
      </c>
      <c r="G241" s="510">
        <f>G243+G244</f>
        <v>42027.1</v>
      </c>
      <c r="H241" s="510">
        <f>H243+H244</f>
        <v>39231</v>
      </c>
      <c r="I241" s="490">
        <f>H241/F241*100</f>
        <v>107.89603960396039</v>
      </c>
      <c r="J241" s="490">
        <f>H241/G241*100</f>
        <v>93.34691187352922</v>
      </c>
    </row>
    <row r="242" spans="1:10" s="184" customFormat="1" ht="15.75">
      <c r="A242" s="105" t="s">
        <v>1345</v>
      </c>
      <c r="B242" s="117" t="s">
        <v>906</v>
      </c>
      <c r="C242" s="103" t="s">
        <v>911</v>
      </c>
      <c r="D242" s="103" t="s">
        <v>398</v>
      </c>
      <c r="E242" s="103" t="s">
        <v>1237</v>
      </c>
      <c r="F242" s="509">
        <v>36360</v>
      </c>
      <c r="G242" s="509"/>
      <c r="H242" s="509"/>
      <c r="I242" s="490"/>
      <c r="J242" s="490"/>
    </row>
    <row r="243" spans="1:10" s="184" customFormat="1" ht="16.5" customHeight="1">
      <c r="A243" s="105" t="s">
        <v>920</v>
      </c>
      <c r="B243" s="117" t="s">
        <v>906</v>
      </c>
      <c r="C243" s="103" t="s">
        <v>911</v>
      </c>
      <c r="D243" s="103" t="s">
        <v>259</v>
      </c>
      <c r="E243" s="103" t="s">
        <v>1378</v>
      </c>
      <c r="F243" s="509"/>
      <c r="G243" s="509">
        <v>38853.5</v>
      </c>
      <c r="H243" s="509">
        <v>38852.8</v>
      </c>
      <c r="I243" s="490"/>
      <c r="J243" s="490">
        <f t="shared" si="19"/>
        <v>99.99819836050807</v>
      </c>
    </row>
    <row r="244" spans="1:10" s="184" customFormat="1" ht="17.25" customHeight="1">
      <c r="A244" s="105" t="s">
        <v>700</v>
      </c>
      <c r="B244" s="117" t="s">
        <v>906</v>
      </c>
      <c r="C244" s="103" t="s">
        <v>911</v>
      </c>
      <c r="D244" s="103" t="s">
        <v>259</v>
      </c>
      <c r="E244" s="103" t="s">
        <v>701</v>
      </c>
      <c r="F244" s="509"/>
      <c r="G244" s="509">
        <v>3173.6</v>
      </c>
      <c r="H244" s="509">
        <v>378.2</v>
      </c>
      <c r="I244" s="544"/>
      <c r="J244" s="490">
        <f t="shared" si="19"/>
        <v>11.917065792790522</v>
      </c>
    </row>
    <row r="245" spans="1:10" s="184" customFormat="1" ht="21" customHeight="1" hidden="1">
      <c r="A245" s="135" t="s">
        <v>212</v>
      </c>
      <c r="B245" s="117" t="s">
        <v>906</v>
      </c>
      <c r="C245" s="103" t="s">
        <v>911</v>
      </c>
      <c r="D245" s="103" t="s">
        <v>1304</v>
      </c>
      <c r="E245" s="103"/>
      <c r="F245" s="202"/>
      <c r="G245" s="202"/>
      <c r="H245" s="202"/>
      <c r="I245" s="491"/>
      <c r="J245" s="489"/>
    </row>
    <row r="246" spans="1:10" s="184" customFormat="1" ht="24.75" hidden="1">
      <c r="A246" s="113" t="s">
        <v>260</v>
      </c>
      <c r="B246" s="117" t="s">
        <v>906</v>
      </c>
      <c r="C246" s="103" t="s">
        <v>911</v>
      </c>
      <c r="D246" s="103" t="s">
        <v>278</v>
      </c>
      <c r="E246" s="103" t="s">
        <v>354</v>
      </c>
      <c r="F246" s="497"/>
      <c r="G246" s="497"/>
      <c r="H246" s="497"/>
      <c r="I246" s="489"/>
      <c r="J246" s="489"/>
    </row>
    <row r="247" spans="1:10" s="184" customFormat="1" ht="15.75" hidden="1">
      <c r="A247" s="110" t="s">
        <v>1345</v>
      </c>
      <c r="B247" s="117" t="s">
        <v>906</v>
      </c>
      <c r="C247" s="103" t="s">
        <v>911</v>
      </c>
      <c r="D247" s="103" t="s">
        <v>278</v>
      </c>
      <c r="E247" s="103" t="s">
        <v>1237</v>
      </c>
      <c r="F247" s="202"/>
      <c r="G247" s="202"/>
      <c r="H247" s="202"/>
      <c r="I247" s="489"/>
      <c r="J247" s="489"/>
    </row>
    <row r="248" spans="1:10" s="184" customFormat="1" ht="15.75" hidden="1">
      <c r="A248" s="113" t="s">
        <v>700</v>
      </c>
      <c r="B248" s="117" t="s">
        <v>906</v>
      </c>
      <c r="C248" s="103" t="s">
        <v>911</v>
      </c>
      <c r="D248" s="103" t="s">
        <v>278</v>
      </c>
      <c r="E248" s="103" t="s">
        <v>701</v>
      </c>
      <c r="F248" s="497"/>
      <c r="G248" s="497"/>
      <c r="H248" s="497"/>
      <c r="I248" s="489"/>
      <c r="J248" s="489"/>
    </row>
    <row r="249" spans="1:10" s="184" customFormat="1" ht="24" customHeight="1">
      <c r="A249" s="366" t="s">
        <v>1056</v>
      </c>
      <c r="B249" s="129" t="s">
        <v>905</v>
      </c>
      <c r="C249" s="128"/>
      <c r="D249" s="128"/>
      <c r="E249" s="128"/>
      <c r="F249" s="507">
        <f>F250</f>
        <v>200</v>
      </c>
      <c r="G249" s="507">
        <f>G250</f>
        <v>250</v>
      </c>
      <c r="H249" s="507">
        <f>H250</f>
        <v>247.9</v>
      </c>
      <c r="I249" s="541">
        <f>H249/F249*100</f>
        <v>123.95</v>
      </c>
      <c r="J249" s="541">
        <f>H249/G249*100</f>
        <v>99.16</v>
      </c>
    </row>
    <row r="250" spans="1:10" s="184" customFormat="1" ht="15.75">
      <c r="A250" s="109" t="s">
        <v>245</v>
      </c>
      <c r="B250" s="103" t="s">
        <v>905</v>
      </c>
      <c r="C250" s="103" t="s">
        <v>911</v>
      </c>
      <c r="D250" s="128"/>
      <c r="E250" s="128"/>
      <c r="F250" s="549">
        <f>F251</f>
        <v>200</v>
      </c>
      <c r="G250" s="549">
        <f>G252</f>
        <v>250</v>
      </c>
      <c r="H250" s="549">
        <f>H251</f>
        <v>247.9</v>
      </c>
      <c r="I250" s="490">
        <f>H250/F250*100</f>
        <v>123.95</v>
      </c>
      <c r="J250" s="490">
        <f t="shared" si="19"/>
        <v>99.16</v>
      </c>
    </row>
    <row r="251" spans="1:10" s="184" customFormat="1" ht="15.75">
      <c r="A251" s="111" t="s">
        <v>246</v>
      </c>
      <c r="B251" s="103" t="s">
        <v>905</v>
      </c>
      <c r="C251" s="103" t="s">
        <v>911</v>
      </c>
      <c r="D251" s="103" t="s">
        <v>247</v>
      </c>
      <c r="E251" s="128"/>
      <c r="F251" s="549">
        <f>F252</f>
        <v>200</v>
      </c>
      <c r="G251" s="549">
        <f>G252</f>
        <v>250</v>
      </c>
      <c r="H251" s="549">
        <f>H252</f>
        <v>247.9</v>
      </c>
      <c r="I251" s="490">
        <f>H251/F251*100</f>
        <v>123.95</v>
      </c>
      <c r="J251" s="490">
        <f t="shared" si="19"/>
        <v>99.16</v>
      </c>
    </row>
    <row r="252" spans="1:10" s="184" customFormat="1" ht="15.75">
      <c r="A252" s="105" t="s">
        <v>181</v>
      </c>
      <c r="B252" s="128" t="s">
        <v>905</v>
      </c>
      <c r="C252" s="128" t="s">
        <v>911</v>
      </c>
      <c r="D252" s="103" t="s">
        <v>261</v>
      </c>
      <c r="E252" s="128" t="s">
        <v>354</v>
      </c>
      <c r="F252" s="510">
        <f>F253</f>
        <v>200</v>
      </c>
      <c r="G252" s="549">
        <f>G253</f>
        <v>250</v>
      </c>
      <c r="H252" s="549">
        <f>H253</f>
        <v>247.9</v>
      </c>
      <c r="I252" s="490">
        <f>H252/F252*100</f>
        <v>123.95</v>
      </c>
      <c r="J252" s="490">
        <f t="shared" si="19"/>
        <v>99.16</v>
      </c>
    </row>
    <row r="253" spans="1:10" s="184" customFormat="1" ht="15.75">
      <c r="A253" s="113" t="s">
        <v>700</v>
      </c>
      <c r="B253" s="103" t="s">
        <v>905</v>
      </c>
      <c r="C253" s="103" t="s">
        <v>911</v>
      </c>
      <c r="D253" s="103" t="s">
        <v>261</v>
      </c>
      <c r="E253" s="103" t="s">
        <v>701</v>
      </c>
      <c r="F253" s="548">
        <v>200</v>
      </c>
      <c r="G253" s="548">
        <v>250</v>
      </c>
      <c r="H253" s="548">
        <v>247.9</v>
      </c>
      <c r="I253" s="490">
        <f>H253/F253*100</f>
        <v>123.95</v>
      </c>
      <c r="J253" s="529">
        <f>H253/G253*100</f>
        <v>99.16</v>
      </c>
    </row>
    <row r="254" spans="1:10" s="184" customFormat="1" ht="15.75" hidden="1">
      <c r="A254" s="109" t="s">
        <v>1502</v>
      </c>
      <c r="B254" s="103" t="s">
        <v>905</v>
      </c>
      <c r="C254" s="103" t="s">
        <v>906</v>
      </c>
      <c r="D254" s="103"/>
      <c r="E254" s="103"/>
      <c r="F254" s="201"/>
      <c r="G254" s="201"/>
      <c r="H254" s="201"/>
      <c r="I254" s="489"/>
      <c r="J254" s="489"/>
    </row>
    <row r="255" spans="1:10" s="184" customFormat="1" ht="18.75" customHeight="1" hidden="1">
      <c r="A255" s="111" t="s">
        <v>246</v>
      </c>
      <c r="B255" s="103" t="s">
        <v>905</v>
      </c>
      <c r="C255" s="103" t="s">
        <v>906</v>
      </c>
      <c r="D255" s="103" t="s">
        <v>247</v>
      </c>
      <c r="E255" s="103"/>
      <c r="F255" s="499"/>
      <c r="G255" s="499"/>
      <c r="H255" s="499"/>
      <c r="I255" s="489"/>
      <c r="J255" s="489"/>
    </row>
    <row r="256" spans="1:10" s="184" customFormat="1" ht="15.75" hidden="1">
      <c r="A256" s="105" t="s">
        <v>181</v>
      </c>
      <c r="B256" s="103" t="s">
        <v>905</v>
      </c>
      <c r="C256" s="103" t="s">
        <v>906</v>
      </c>
      <c r="D256" s="103" t="s">
        <v>261</v>
      </c>
      <c r="E256" s="103" t="s">
        <v>354</v>
      </c>
      <c r="F256" s="202"/>
      <c r="G256" s="201"/>
      <c r="H256" s="201"/>
      <c r="I256" s="489"/>
      <c r="J256" s="489"/>
    </row>
    <row r="257" spans="1:10" s="184" customFormat="1" ht="15.75" hidden="1">
      <c r="A257" s="105" t="s">
        <v>1348</v>
      </c>
      <c r="B257" s="103" t="s">
        <v>905</v>
      </c>
      <c r="C257" s="103" t="s">
        <v>906</v>
      </c>
      <c r="D257" s="103" t="s">
        <v>261</v>
      </c>
      <c r="E257" s="103" t="s">
        <v>1374</v>
      </c>
      <c r="F257" s="202"/>
      <c r="G257" s="201" t="s">
        <v>1178</v>
      </c>
      <c r="H257" s="201"/>
      <c r="I257" s="489"/>
      <c r="J257" s="489"/>
    </row>
    <row r="258" spans="1:10" s="184" customFormat="1" ht="24.75" customHeight="1">
      <c r="A258" s="366" t="s">
        <v>572</v>
      </c>
      <c r="B258" s="129" t="s">
        <v>908</v>
      </c>
      <c r="C258" s="130"/>
      <c r="D258" s="130"/>
      <c r="E258" s="130"/>
      <c r="F258" s="507">
        <f>F259+F268+F299+F302+F305+F322</f>
        <v>1174599.8</v>
      </c>
      <c r="G258" s="508">
        <f>G259+G268+G302+G305+G322</f>
        <v>1227857.5999999999</v>
      </c>
      <c r="H258" s="508">
        <f>H259+H268+H302+H305+H322</f>
        <v>1217158</v>
      </c>
      <c r="I258" s="541">
        <f>H258/F258*100</f>
        <v>103.62320851748825</v>
      </c>
      <c r="J258" s="551">
        <f>H258/G258*100</f>
        <v>99.12859601960359</v>
      </c>
    </row>
    <row r="259" spans="1:10" s="184" customFormat="1" ht="15.75">
      <c r="A259" s="109" t="s">
        <v>573</v>
      </c>
      <c r="B259" s="103" t="s">
        <v>908</v>
      </c>
      <c r="C259" s="103" t="s">
        <v>904</v>
      </c>
      <c r="D259" s="107"/>
      <c r="E259" s="107"/>
      <c r="F259" s="510">
        <f>F265</f>
        <v>370492</v>
      </c>
      <c r="G259" s="549">
        <f>G262+G267</f>
        <v>373081.7</v>
      </c>
      <c r="H259" s="549">
        <f>H260+H265</f>
        <v>372389.2</v>
      </c>
      <c r="I259" s="490">
        <f>H259/F259*100</f>
        <v>100.51207583429603</v>
      </c>
      <c r="J259" s="529">
        <f>H259/G259*100</f>
        <v>99.8143838199515</v>
      </c>
    </row>
    <row r="260" spans="1:10" s="184" customFormat="1" ht="24.75">
      <c r="A260" s="112" t="s">
        <v>1389</v>
      </c>
      <c r="B260" s="103" t="s">
        <v>908</v>
      </c>
      <c r="C260" s="103" t="s">
        <v>904</v>
      </c>
      <c r="D260" s="103" t="s">
        <v>297</v>
      </c>
      <c r="E260" s="103"/>
      <c r="F260" s="509"/>
      <c r="G260" s="549">
        <f>G261</f>
        <v>5091.5</v>
      </c>
      <c r="H260" s="549">
        <f>H261</f>
        <v>5068.5</v>
      </c>
      <c r="I260" s="490"/>
      <c r="J260" s="490">
        <f aca="true" t="shared" si="20" ref="J260:J281">H260/G260*100</f>
        <v>99.54826671904155</v>
      </c>
    </row>
    <row r="261" spans="1:10" s="184" customFormat="1" ht="24.75">
      <c r="A261" s="113" t="s">
        <v>248</v>
      </c>
      <c r="B261" s="103" t="s">
        <v>908</v>
      </c>
      <c r="C261" s="103" t="s">
        <v>904</v>
      </c>
      <c r="D261" s="103" t="s">
        <v>183</v>
      </c>
      <c r="E261" s="103" t="s">
        <v>354</v>
      </c>
      <c r="F261" s="509"/>
      <c r="G261" s="549">
        <f>G262</f>
        <v>5091.5</v>
      </c>
      <c r="H261" s="549">
        <f>H262</f>
        <v>5068.5</v>
      </c>
      <c r="I261" s="490"/>
      <c r="J261" s="490">
        <f t="shared" si="20"/>
        <v>99.54826671904155</v>
      </c>
    </row>
    <row r="262" spans="1:10" s="184" customFormat="1" ht="19.5" customHeight="1">
      <c r="A262" s="113" t="s">
        <v>249</v>
      </c>
      <c r="B262" s="103" t="s">
        <v>908</v>
      </c>
      <c r="C262" s="103" t="s">
        <v>904</v>
      </c>
      <c r="D262" s="103" t="s">
        <v>183</v>
      </c>
      <c r="E262" s="103" t="s">
        <v>1235</v>
      </c>
      <c r="F262" s="509"/>
      <c r="G262" s="548">
        <v>5091.5</v>
      </c>
      <c r="H262" s="548">
        <v>5068.5</v>
      </c>
      <c r="I262" s="490"/>
      <c r="J262" s="529">
        <f>H262/G262*100</f>
        <v>99.54826671904155</v>
      </c>
    </row>
    <row r="263" spans="1:10" s="184" customFormat="1" ht="33" customHeight="1">
      <c r="A263" s="113" t="s">
        <v>250</v>
      </c>
      <c r="B263" s="103" t="s">
        <v>908</v>
      </c>
      <c r="C263" s="103" t="s">
        <v>904</v>
      </c>
      <c r="D263" s="103" t="s">
        <v>183</v>
      </c>
      <c r="E263" s="103" t="s">
        <v>1235</v>
      </c>
      <c r="F263" s="509"/>
      <c r="G263" s="548">
        <v>5061.5</v>
      </c>
      <c r="H263" s="548">
        <v>5049.5</v>
      </c>
      <c r="I263" s="490"/>
      <c r="J263" s="490"/>
    </row>
    <row r="264" spans="1:10" s="184" customFormat="1" ht="30" customHeight="1">
      <c r="A264" s="113" t="s">
        <v>251</v>
      </c>
      <c r="B264" s="103" t="s">
        <v>908</v>
      </c>
      <c r="C264" s="103" t="s">
        <v>904</v>
      </c>
      <c r="D264" s="103" t="s">
        <v>183</v>
      </c>
      <c r="E264" s="103" t="s">
        <v>1235</v>
      </c>
      <c r="F264" s="549"/>
      <c r="G264" s="548">
        <v>30</v>
      </c>
      <c r="H264" s="548">
        <v>19</v>
      </c>
      <c r="I264" s="490"/>
      <c r="J264" s="490"/>
    </row>
    <row r="265" spans="1:10" s="184" customFormat="1" ht="15.75">
      <c r="A265" s="111" t="s">
        <v>501</v>
      </c>
      <c r="B265" s="103" t="s">
        <v>908</v>
      </c>
      <c r="C265" s="103" t="s">
        <v>904</v>
      </c>
      <c r="D265" s="103" t="s">
        <v>252</v>
      </c>
      <c r="E265" s="107"/>
      <c r="F265" s="549">
        <f aca="true" t="shared" si="21" ref="F265:H266">F266</f>
        <v>370492</v>
      </c>
      <c r="G265" s="549">
        <f t="shared" si="21"/>
        <v>367990.2</v>
      </c>
      <c r="H265" s="549">
        <f t="shared" si="21"/>
        <v>367320.7</v>
      </c>
      <c r="I265" s="490">
        <f>H265/F265*100</f>
        <v>99.144030100515</v>
      </c>
      <c r="J265" s="490">
        <f t="shared" si="20"/>
        <v>99.81806580718727</v>
      </c>
    </row>
    <row r="266" spans="1:10" s="184" customFormat="1" ht="15.75">
      <c r="A266" s="105" t="s">
        <v>984</v>
      </c>
      <c r="B266" s="103" t="s">
        <v>908</v>
      </c>
      <c r="C266" s="103" t="s">
        <v>904</v>
      </c>
      <c r="D266" s="103" t="s">
        <v>185</v>
      </c>
      <c r="E266" s="103" t="s">
        <v>354</v>
      </c>
      <c r="F266" s="549">
        <f t="shared" si="21"/>
        <v>370492</v>
      </c>
      <c r="G266" s="549">
        <f t="shared" si="21"/>
        <v>367990.2</v>
      </c>
      <c r="H266" s="549">
        <f t="shared" si="21"/>
        <v>367320.7</v>
      </c>
      <c r="I266" s="490">
        <f>H266/F266*100</f>
        <v>99.144030100515</v>
      </c>
      <c r="J266" s="529">
        <f>H266/G266*100</f>
        <v>99.81806580718727</v>
      </c>
    </row>
    <row r="267" spans="1:10" s="184" customFormat="1" ht="15.75">
      <c r="A267" s="105" t="s">
        <v>186</v>
      </c>
      <c r="B267" s="103" t="s">
        <v>908</v>
      </c>
      <c r="C267" s="103" t="s">
        <v>904</v>
      </c>
      <c r="D267" s="103" t="s">
        <v>185</v>
      </c>
      <c r="E267" s="103" t="s">
        <v>1234</v>
      </c>
      <c r="F267" s="548">
        <v>370492</v>
      </c>
      <c r="G267" s="548">
        <v>367990.2</v>
      </c>
      <c r="H267" s="548">
        <v>367320.7</v>
      </c>
      <c r="I267" s="490">
        <f>H267/F267*100</f>
        <v>99.144030100515</v>
      </c>
      <c r="J267" s="529">
        <f>H267/G267*100</f>
        <v>99.81806580718727</v>
      </c>
    </row>
    <row r="268" spans="1:10" s="184" customFormat="1" ht="15.75">
      <c r="A268" s="109" t="s">
        <v>574</v>
      </c>
      <c r="B268" s="103" t="s">
        <v>908</v>
      </c>
      <c r="C268" s="103" t="s">
        <v>909</v>
      </c>
      <c r="D268" s="103"/>
      <c r="E268" s="103"/>
      <c r="F268" s="549">
        <f>F273+F278+F281+F284</f>
        <v>693536</v>
      </c>
      <c r="G268" s="549">
        <f>G270+G276+G280+G283+G286+G293</f>
        <v>726507.9</v>
      </c>
      <c r="H268" s="549">
        <f>H269+H273+H278+H281+H284+H287</f>
        <v>718912.1000000001</v>
      </c>
      <c r="I268" s="490">
        <f>H268/F268*100</f>
        <v>103.65894488534121</v>
      </c>
      <c r="J268" s="490">
        <f t="shared" si="20"/>
        <v>98.95447798984705</v>
      </c>
    </row>
    <row r="269" spans="1:10" s="184" customFormat="1" ht="25.5" customHeight="1">
      <c r="A269" s="112" t="s">
        <v>1389</v>
      </c>
      <c r="B269" s="103" t="s">
        <v>908</v>
      </c>
      <c r="C269" s="103" t="s">
        <v>909</v>
      </c>
      <c r="D269" s="103" t="s">
        <v>183</v>
      </c>
      <c r="E269" s="103" t="s">
        <v>354</v>
      </c>
      <c r="F269" s="548"/>
      <c r="G269" s="549">
        <f>G270</f>
        <v>1988</v>
      </c>
      <c r="H269" s="549">
        <f>H270</f>
        <v>1987.5</v>
      </c>
      <c r="I269" s="490"/>
      <c r="J269" s="490">
        <f t="shared" si="20"/>
        <v>99.9748490945674</v>
      </c>
    </row>
    <row r="270" spans="1:10" s="188" customFormat="1" ht="15.75">
      <c r="A270" s="113" t="s">
        <v>184</v>
      </c>
      <c r="B270" s="103" t="s">
        <v>908</v>
      </c>
      <c r="C270" s="103" t="s">
        <v>909</v>
      </c>
      <c r="D270" s="103" t="s">
        <v>183</v>
      </c>
      <c r="E270" s="103" t="s">
        <v>1235</v>
      </c>
      <c r="F270" s="506"/>
      <c r="G270" s="501">
        <v>1988</v>
      </c>
      <c r="H270" s="501">
        <v>1987.5</v>
      </c>
      <c r="I270" s="490"/>
      <c r="J270" s="490">
        <f t="shared" si="20"/>
        <v>99.9748490945674</v>
      </c>
    </row>
    <row r="271" spans="1:10" s="184" customFormat="1" ht="45" customHeight="1">
      <c r="A271" s="113" t="s">
        <v>636</v>
      </c>
      <c r="B271" s="103" t="s">
        <v>908</v>
      </c>
      <c r="C271" s="103" t="s">
        <v>909</v>
      </c>
      <c r="D271" s="103" t="s">
        <v>183</v>
      </c>
      <c r="E271" s="103" t="s">
        <v>1235</v>
      </c>
      <c r="F271" s="506"/>
      <c r="G271" s="501">
        <v>1887.9</v>
      </c>
      <c r="H271" s="501">
        <v>1887.5</v>
      </c>
      <c r="I271" s="490"/>
      <c r="J271" s="490"/>
    </row>
    <row r="272" spans="1:10" s="184" customFormat="1" ht="46.5" customHeight="1">
      <c r="A272" s="113" t="s">
        <v>637</v>
      </c>
      <c r="B272" s="103" t="s">
        <v>908</v>
      </c>
      <c r="C272" s="103" t="s">
        <v>909</v>
      </c>
      <c r="D272" s="103" t="s">
        <v>183</v>
      </c>
      <c r="E272" s="103" t="s">
        <v>1235</v>
      </c>
      <c r="F272" s="506"/>
      <c r="G272" s="501">
        <v>100</v>
      </c>
      <c r="H272" s="501">
        <v>100</v>
      </c>
      <c r="I272" s="490"/>
      <c r="J272" s="490"/>
    </row>
    <row r="273" spans="1:10" s="184" customFormat="1" ht="15.75">
      <c r="A273" s="111" t="s">
        <v>502</v>
      </c>
      <c r="B273" s="103" t="s">
        <v>908</v>
      </c>
      <c r="C273" s="103" t="s">
        <v>909</v>
      </c>
      <c r="D273" s="103" t="s">
        <v>638</v>
      </c>
      <c r="E273" s="103"/>
      <c r="F273" s="510">
        <f>F275</f>
        <v>508955</v>
      </c>
      <c r="G273" s="510">
        <f>G275</f>
        <v>539067.8</v>
      </c>
      <c r="H273" s="510">
        <f>H275</f>
        <v>537374.3</v>
      </c>
      <c r="I273" s="490">
        <f>H273/F273*100</f>
        <v>105.58385318937825</v>
      </c>
      <c r="J273" s="490">
        <f t="shared" si="20"/>
        <v>99.685846566981</v>
      </c>
    </row>
    <row r="274" spans="1:10" s="184" customFormat="1" ht="15.75" hidden="1">
      <c r="A274" s="110" t="s">
        <v>639</v>
      </c>
      <c r="B274" s="103" t="s">
        <v>908</v>
      </c>
      <c r="C274" s="103" t="s">
        <v>909</v>
      </c>
      <c r="D274" s="103" t="s">
        <v>638</v>
      </c>
      <c r="E274" s="103" t="s">
        <v>640</v>
      </c>
      <c r="F274" s="510"/>
      <c r="G274" s="510"/>
      <c r="H274" s="510"/>
      <c r="I274" s="490"/>
      <c r="J274" s="490"/>
    </row>
    <row r="275" spans="1:10" s="184" customFormat="1" ht="15.75">
      <c r="A275" s="105" t="s">
        <v>984</v>
      </c>
      <c r="B275" s="103" t="s">
        <v>908</v>
      </c>
      <c r="C275" s="103" t="s">
        <v>909</v>
      </c>
      <c r="D275" s="103" t="s">
        <v>187</v>
      </c>
      <c r="E275" s="103" t="s">
        <v>354</v>
      </c>
      <c r="F275" s="510">
        <f>F276+F277</f>
        <v>508955</v>
      </c>
      <c r="G275" s="510">
        <f>G276</f>
        <v>539067.8</v>
      </c>
      <c r="H275" s="510">
        <f>H276</f>
        <v>537374.3</v>
      </c>
      <c r="I275" s="490">
        <f aca="true" t="shared" si="22" ref="I275:I286">H275/F275*100</f>
        <v>105.58385318937825</v>
      </c>
      <c r="J275" s="490">
        <f t="shared" si="20"/>
        <v>99.685846566981</v>
      </c>
    </row>
    <row r="276" spans="1:10" s="184" customFormat="1" ht="15.75">
      <c r="A276" s="105" t="s">
        <v>186</v>
      </c>
      <c r="B276" s="103" t="s">
        <v>908</v>
      </c>
      <c r="C276" s="103" t="s">
        <v>909</v>
      </c>
      <c r="D276" s="103" t="s">
        <v>187</v>
      </c>
      <c r="E276" s="103" t="s">
        <v>1234</v>
      </c>
      <c r="F276" s="509">
        <v>505572</v>
      </c>
      <c r="G276" s="509">
        <v>539067.8</v>
      </c>
      <c r="H276" s="509">
        <v>537374.3</v>
      </c>
      <c r="I276" s="490">
        <f t="shared" si="22"/>
        <v>106.29036022564541</v>
      </c>
      <c r="J276" s="490">
        <f t="shared" si="20"/>
        <v>99.685846566981</v>
      </c>
    </row>
    <row r="277" spans="1:10" s="184" customFormat="1" ht="15.75">
      <c r="A277" s="105" t="s">
        <v>1342</v>
      </c>
      <c r="B277" s="103" t="s">
        <v>908</v>
      </c>
      <c r="C277" s="103" t="s">
        <v>909</v>
      </c>
      <c r="D277" s="103" t="s">
        <v>187</v>
      </c>
      <c r="E277" s="103" t="s">
        <v>1378</v>
      </c>
      <c r="F277" s="509">
        <v>3383</v>
      </c>
      <c r="G277" s="509"/>
      <c r="H277" s="509"/>
      <c r="I277" s="490">
        <f t="shared" si="22"/>
        <v>0</v>
      </c>
      <c r="J277" s="490"/>
    </row>
    <row r="278" spans="1:10" s="184" customFormat="1" ht="15.75">
      <c r="A278" s="111" t="s">
        <v>641</v>
      </c>
      <c r="B278" s="103" t="s">
        <v>908</v>
      </c>
      <c r="C278" s="103" t="s">
        <v>909</v>
      </c>
      <c r="D278" s="103" t="s">
        <v>642</v>
      </c>
      <c r="E278" s="103"/>
      <c r="F278" s="510">
        <f aca="true" t="shared" si="23" ref="F278:H279">F279</f>
        <v>48907</v>
      </c>
      <c r="G278" s="510">
        <f t="shared" si="23"/>
        <v>44398.7</v>
      </c>
      <c r="H278" s="510">
        <f t="shared" si="23"/>
        <v>43800.4</v>
      </c>
      <c r="I278" s="490">
        <f t="shared" si="22"/>
        <v>89.55854990083219</v>
      </c>
      <c r="J278" s="490">
        <f t="shared" si="20"/>
        <v>98.65243802183397</v>
      </c>
    </row>
    <row r="279" spans="1:10" s="184" customFormat="1" ht="15.75">
      <c r="A279" s="105" t="s">
        <v>984</v>
      </c>
      <c r="B279" s="103" t="s">
        <v>908</v>
      </c>
      <c r="C279" s="103" t="s">
        <v>909</v>
      </c>
      <c r="D279" s="103" t="s">
        <v>101</v>
      </c>
      <c r="E279" s="103" t="s">
        <v>354</v>
      </c>
      <c r="F279" s="510">
        <f t="shared" si="23"/>
        <v>48907</v>
      </c>
      <c r="G279" s="510">
        <f t="shared" si="23"/>
        <v>44398.7</v>
      </c>
      <c r="H279" s="510">
        <f t="shared" si="23"/>
        <v>43800.4</v>
      </c>
      <c r="I279" s="490">
        <f t="shared" si="22"/>
        <v>89.55854990083219</v>
      </c>
      <c r="J279" s="490">
        <f t="shared" si="20"/>
        <v>98.65243802183397</v>
      </c>
    </row>
    <row r="280" spans="1:10" s="184" customFormat="1" ht="25.5" customHeight="1">
      <c r="A280" s="105" t="s">
        <v>186</v>
      </c>
      <c r="B280" s="103" t="s">
        <v>908</v>
      </c>
      <c r="C280" s="103" t="s">
        <v>909</v>
      </c>
      <c r="D280" s="103" t="s">
        <v>101</v>
      </c>
      <c r="E280" s="103" t="s">
        <v>1234</v>
      </c>
      <c r="F280" s="509">
        <v>48907</v>
      </c>
      <c r="G280" s="509">
        <v>44398.7</v>
      </c>
      <c r="H280" s="509">
        <v>43800.4</v>
      </c>
      <c r="I280" s="490">
        <f t="shared" si="22"/>
        <v>89.55854990083219</v>
      </c>
      <c r="J280" s="490">
        <f t="shared" si="20"/>
        <v>98.65243802183397</v>
      </c>
    </row>
    <row r="281" spans="1:10" s="184" customFormat="1" ht="15.75">
      <c r="A281" s="111" t="s">
        <v>288</v>
      </c>
      <c r="B281" s="103" t="s">
        <v>908</v>
      </c>
      <c r="C281" s="103" t="s">
        <v>909</v>
      </c>
      <c r="D281" s="103" t="s">
        <v>643</v>
      </c>
      <c r="E281" s="103"/>
      <c r="F281" s="510">
        <f aca="true" t="shared" si="24" ref="F281:H282">F282</f>
        <v>111160</v>
      </c>
      <c r="G281" s="510">
        <f t="shared" si="24"/>
        <v>109748.4</v>
      </c>
      <c r="H281" s="510">
        <f t="shared" si="24"/>
        <v>106042.4</v>
      </c>
      <c r="I281" s="490">
        <f t="shared" si="22"/>
        <v>95.39618567830153</v>
      </c>
      <c r="J281" s="490">
        <f t="shared" si="20"/>
        <v>96.62318539495793</v>
      </c>
    </row>
    <row r="282" spans="1:10" s="184" customFormat="1" ht="15.75">
      <c r="A282" s="105" t="s">
        <v>984</v>
      </c>
      <c r="B282" s="103" t="s">
        <v>908</v>
      </c>
      <c r="C282" s="103" t="s">
        <v>909</v>
      </c>
      <c r="D282" s="103" t="s">
        <v>1343</v>
      </c>
      <c r="E282" s="103" t="s">
        <v>354</v>
      </c>
      <c r="F282" s="510">
        <f t="shared" si="24"/>
        <v>111160</v>
      </c>
      <c r="G282" s="510">
        <f t="shared" si="24"/>
        <v>109748.4</v>
      </c>
      <c r="H282" s="510">
        <f t="shared" si="24"/>
        <v>106042.4</v>
      </c>
      <c r="I282" s="490">
        <f t="shared" si="22"/>
        <v>95.39618567830153</v>
      </c>
      <c r="J282" s="529">
        <f aca="true" t="shared" si="25" ref="J282:J287">H282/G282*100</f>
        <v>96.62318539495793</v>
      </c>
    </row>
    <row r="283" spans="1:10" s="184" customFormat="1" ht="15.75">
      <c r="A283" s="105" t="s">
        <v>186</v>
      </c>
      <c r="B283" s="103" t="s">
        <v>908</v>
      </c>
      <c r="C283" s="103" t="s">
        <v>909</v>
      </c>
      <c r="D283" s="103" t="s">
        <v>1343</v>
      </c>
      <c r="E283" s="103" t="s">
        <v>1234</v>
      </c>
      <c r="F283" s="509">
        <v>111160</v>
      </c>
      <c r="G283" s="509">
        <v>109748.4</v>
      </c>
      <c r="H283" s="509">
        <f>42127.5+63914.9</f>
        <v>106042.4</v>
      </c>
      <c r="I283" s="490">
        <f t="shared" si="22"/>
        <v>95.39618567830153</v>
      </c>
      <c r="J283" s="529">
        <f t="shared" si="25"/>
        <v>96.62318539495793</v>
      </c>
    </row>
    <row r="284" spans="1:10" s="184" customFormat="1" ht="15.75">
      <c r="A284" s="111" t="s">
        <v>289</v>
      </c>
      <c r="B284" s="103" t="s">
        <v>908</v>
      </c>
      <c r="C284" s="103" t="s">
        <v>909</v>
      </c>
      <c r="D284" s="103" t="s">
        <v>644</v>
      </c>
      <c r="E284" s="103"/>
      <c r="F284" s="506">
        <f aca="true" t="shared" si="26" ref="F284:H285">F285</f>
        <v>24514</v>
      </c>
      <c r="G284" s="506">
        <f t="shared" si="26"/>
        <v>23022</v>
      </c>
      <c r="H284" s="506">
        <f t="shared" si="26"/>
        <v>22500.7</v>
      </c>
      <c r="I284" s="490">
        <f t="shared" si="22"/>
        <v>91.78714204128254</v>
      </c>
      <c r="J284" s="490">
        <f t="shared" si="25"/>
        <v>97.73564416644949</v>
      </c>
    </row>
    <row r="285" spans="1:10" s="184" customFormat="1" ht="15.75">
      <c r="A285" s="105" t="s">
        <v>984</v>
      </c>
      <c r="B285" s="103" t="s">
        <v>908</v>
      </c>
      <c r="C285" s="103" t="s">
        <v>909</v>
      </c>
      <c r="D285" s="103" t="s">
        <v>1344</v>
      </c>
      <c r="E285" s="103" t="s">
        <v>354</v>
      </c>
      <c r="F285" s="506">
        <f t="shared" si="26"/>
        <v>24514</v>
      </c>
      <c r="G285" s="506">
        <f t="shared" si="26"/>
        <v>23022</v>
      </c>
      <c r="H285" s="506">
        <f t="shared" si="26"/>
        <v>22500.7</v>
      </c>
      <c r="I285" s="490">
        <f t="shared" si="22"/>
        <v>91.78714204128254</v>
      </c>
      <c r="J285" s="490">
        <f t="shared" si="25"/>
        <v>97.73564416644949</v>
      </c>
    </row>
    <row r="286" spans="1:10" s="184" customFormat="1" ht="15.75">
      <c r="A286" s="105" t="s">
        <v>186</v>
      </c>
      <c r="B286" s="103" t="s">
        <v>908</v>
      </c>
      <c r="C286" s="103" t="s">
        <v>909</v>
      </c>
      <c r="D286" s="103" t="s">
        <v>1344</v>
      </c>
      <c r="E286" s="103" t="s">
        <v>1234</v>
      </c>
      <c r="F286" s="501">
        <v>24514</v>
      </c>
      <c r="G286" s="501">
        <v>23022</v>
      </c>
      <c r="H286" s="501">
        <v>22500.7</v>
      </c>
      <c r="I286" s="490">
        <f t="shared" si="22"/>
        <v>91.78714204128254</v>
      </c>
      <c r="J286" s="490">
        <f t="shared" si="25"/>
        <v>97.73564416644949</v>
      </c>
    </row>
    <row r="287" spans="1:10" s="184" customFormat="1" ht="15.75">
      <c r="A287" s="104" t="s">
        <v>1259</v>
      </c>
      <c r="B287" s="103" t="s">
        <v>908</v>
      </c>
      <c r="C287" s="103" t="s">
        <v>909</v>
      </c>
      <c r="D287" s="103" t="s">
        <v>1260</v>
      </c>
      <c r="E287" s="103"/>
      <c r="F287" s="506"/>
      <c r="G287" s="506">
        <f>G292</f>
        <v>8283</v>
      </c>
      <c r="H287" s="506">
        <f>H292</f>
        <v>7206.8</v>
      </c>
      <c r="I287" s="490"/>
      <c r="J287" s="490">
        <f t="shared" si="25"/>
        <v>87.00712302305928</v>
      </c>
    </row>
    <row r="288" spans="1:10" s="184" customFormat="1" ht="15.75" hidden="1">
      <c r="A288" s="105" t="s">
        <v>645</v>
      </c>
      <c r="B288" s="103" t="s">
        <v>908</v>
      </c>
      <c r="C288" s="103" t="s">
        <v>909</v>
      </c>
      <c r="D288" s="103" t="s">
        <v>646</v>
      </c>
      <c r="E288" s="103" t="s">
        <v>647</v>
      </c>
      <c r="F288" s="506"/>
      <c r="G288" s="506"/>
      <c r="H288" s="506"/>
      <c r="I288" s="490"/>
      <c r="J288" s="490"/>
    </row>
    <row r="289" spans="1:10" s="184" customFormat="1" ht="15.75" hidden="1">
      <c r="A289" s="105" t="s">
        <v>1345</v>
      </c>
      <c r="B289" s="103" t="s">
        <v>908</v>
      </c>
      <c r="C289" s="103" t="s">
        <v>909</v>
      </c>
      <c r="D289" s="103" t="s">
        <v>1260</v>
      </c>
      <c r="E289" s="103" t="s">
        <v>1237</v>
      </c>
      <c r="F289" s="501"/>
      <c r="G289" s="501"/>
      <c r="H289" s="501"/>
      <c r="I289" s="490"/>
      <c r="J289" s="490"/>
    </row>
    <row r="290" spans="1:10" s="184" customFormat="1" ht="24" hidden="1">
      <c r="A290" s="105" t="s">
        <v>648</v>
      </c>
      <c r="B290" s="103" t="s">
        <v>908</v>
      </c>
      <c r="C290" s="103" t="s">
        <v>909</v>
      </c>
      <c r="D290" s="103" t="s">
        <v>1347</v>
      </c>
      <c r="E290" s="103"/>
      <c r="F290" s="506"/>
      <c r="G290" s="506"/>
      <c r="H290" s="506"/>
      <c r="I290" s="490"/>
      <c r="J290" s="490"/>
    </row>
    <row r="291" spans="1:10" s="184" customFormat="1" ht="15.75" hidden="1">
      <c r="A291" s="105" t="s">
        <v>186</v>
      </c>
      <c r="B291" s="103" t="s">
        <v>908</v>
      </c>
      <c r="C291" s="103" t="s">
        <v>909</v>
      </c>
      <c r="D291" s="103" t="s">
        <v>1347</v>
      </c>
      <c r="E291" s="103" t="s">
        <v>1234</v>
      </c>
      <c r="F291" s="506"/>
      <c r="G291" s="506"/>
      <c r="H291" s="506"/>
      <c r="I291" s="490"/>
      <c r="J291" s="490"/>
    </row>
    <row r="292" spans="1:10" s="184" customFormat="1" ht="15.75">
      <c r="A292" s="105" t="s">
        <v>1337</v>
      </c>
      <c r="B292" s="103" t="s">
        <v>908</v>
      </c>
      <c r="C292" s="103" t="s">
        <v>909</v>
      </c>
      <c r="D292" s="103" t="s">
        <v>1346</v>
      </c>
      <c r="E292" s="103" t="s">
        <v>354</v>
      </c>
      <c r="F292" s="501"/>
      <c r="G292" s="506">
        <f>G293</f>
        <v>8283</v>
      </c>
      <c r="H292" s="506">
        <f>H293</f>
        <v>7206.8</v>
      </c>
      <c r="I292" s="490"/>
      <c r="J292" s="490">
        <f>H292/G292*100</f>
        <v>87.00712302305928</v>
      </c>
    </row>
    <row r="293" spans="1:10" s="184" customFormat="1" ht="15.75">
      <c r="A293" s="105" t="s">
        <v>186</v>
      </c>
      <c r="B293" s="103" t="s">
        <v>908</v>
      </c>
      <c r="C293" s="103" t="s">
        <v>909</v>
      </c>
      <c r="D293" s="103" t="s">
        <v>1346</v>
      </c>
      <c r="E293" s="103" t="s">
        <v>1234</v>
      </c>
      <c r="F293" s="506"/>
      <c r="G293" s="501">
        <v>8283</v>
      </c>
      <c r="H293" s="501">
        <v>7206.8</v>
      </c>
      <c r="I293" s="490"/>
      <c r="J293" s="529">
        <f>H293/G293*100</f>
        <v>87.00712302305928</v>
      </c>
    </row>
    <row r="294" spans="1:10" s="184" customFormat="1" ht="24" hidden="1">
      <c r="A294" s="105" t="s">
        <v>649</v>
      </c>
      <c r="B294" s="103" t="s">
        <v>908</v>
      </c>
      <c r="C294" s="103" t="s">
        <v>909</v>
      </c>
      <c r="D294" s="103" t="s">
        <v>1347</v>
      </c>
      <c r="E294" s="103"/>
      <c r="F294" s="501"/>
      <c r="G294" s="501"/>
      <c r="H294" s="501"/>
      <c r="I294" s="490"/>
      <c r="J294" s="490"/>
    </row>
    <row r="295" spans="1:10" s="184" customFormat="1" ht="24" hidden="1">
      <c r="A295" s="105" t="s">
        <v>650</v>
      </c>
      <c r="B295" s="103" t="s">
        <v>908</v>
      </c>
      <c r="C295" s="103" t="s">
        <v>909</v>
      </c>
      <c r="D295" s="103" t="s">
        <v>100</v>
      </c>
      <c r="E295" s="103"/>
      <c r="F295" s="506"/>
      <c r="G295" s="506"/>
      <c r="H295" s="506"/>
      <c r="I295" s="490"/>
      <c r="J295" s="490"/>
    </row>
    <row r="296" spans="1:10" s="184" customFormat="1" ht="15.75" hidden="1">
      <c r="A296" s="105" t="s">
        <v>186</v>
      </c>
      <c r="B296" s="103" t="s">
        <v>908</v>
      </c>
      <c r="C296" s="103" t="s">
        <v>909</v>
      </c>
      <c r="D296" s="103" t="s">
        <v>100</v>
      </c>
      <c r="E296" s="103" t="s">
        <v>1234</v>
      </c>
      <c r="F296" s="549"/>
      <c r="G296" s="549"/>
      <c r="H296" s="549"/>
      <c r="I296" s="490"/>
      <c r="J296" s="490"/>
    </row>
    <row r="297" spans="1:10" s="184" customFormat="1" ht="36" hidden="1">
      <c r="A297" s="105" t="s">
        <v>651</v>
      </c>
      <c r="B297" s="103" t="s">
        <v>908</v>
      </c>
      <c r="C297" s="103" t="s">
        <v>909</v>
      </c>
      <c r="D297" s="103" t="s">
        <v>102</v>
      </c>
      <c r="E297" s="103"/>
      <c r="F297" s="548"/>
      <c r="G297" s="548"/>
      <c r="H297" s="548"/>
      <c r="I297" s="490"/>
      <c r="J297" s="490"/>
    </row>
    <row r="298" spans="1:10" s="184" customFormat="1" ht="15.75" hidden="1">
      <c r="A298" s="105" t="s">
        <v>186</v>
      </c>
      <c r="B298" s="103" t="s">
        <v>908</v>
      </c>
      <c r="C298" s="103" t="s">
        <v>909</v>
      </c>
      <c r="D298" s="103" t="s">
        <v>102</v>
      </c>
      <c r="E298" s="103" t="s">
        <v>1234</v>
      </c>
      <c r="F298" s="549"/>
      <c r="G298" s="549"/>
      <c r="H298" s="549"/>
      <c r="I298" s="544"/>
      <c r="J298" s="490"/>
    </row>
    <row r="299" spans="1:10" s="184" customFormat="1" ht="21.75" customHeight="1">
      <c r="A299" s="132" t="s">
        <v>1507</v>
      </c>
      <c r="B299" s="103" t="s">
        <v>908</v>
      </c>
      <c r="C299" s="103" t="s">
        <v>911</v>
      </c>
      <c r="D299" s="103"/>
      <c r="E299" s="103"/>
      <c r="F299" s="549">
        <f>F300</f>
        <v>9155</v>
      </c>
      <c r="G299" s="548"/>
      <c r="H299" s="548"/>
      <c r="I299" s="552"/>
      <c r="J299" s="490"/>
    </row>
    <row r="300" spans="1:10" s="184" customFormat="1" ht="18" customHeight="1">
      <c r="A300" s="105" t="s">
        <v>984</v>
      </c>
      <c r="B300" s="103" t="s">
        <v>908</v>
      </c>
      <c r="C300" s="103" t="s">
        <v>911</v>
      </c>
      <c r="D300" s="103" t="s">
        <v>703</v>
      </c>
      <c r="E300" s="103"/>
      <c r="F300" s="549">
        <f>F301</f>
        <v>9155</v>
      </c>
      <c r="G300" s="548"/>
      <c r="H300" s="548"/>
      <c r="I300" s="552"/>
      <c r="J300" s="490"/>
    </row>
    <row r="301" spans="1:10" s="184" customFormat="1" ht="23.25" customHeight="1">
      <c r="A301" s="105" t="s">
        <v>186</v>
      </c>
      <c r="B301" s="103" t="s">
        <v>908</v>
      </c>
      <c r="C301" s="103" t="s">
        <v>911</v>
      </c>
      <c r="D301" s="103" t="s">
        <v>703</v>
      </c>
      <c r="E301" s="103" t="s">
        <v>1234</v>
      </c>
      <c r="F301" s="548">
        <v>9155</v>
      </c>
      <c r="G301" s="549"/>
      <c r="H301" s="549"/>
      <c r="I301" s="552"/>
      <c r="J301" s="490"/>
    </row>
    <row r="302" spans="1:10" s="184" customFormat="1" ht="15.75">
      <c r="A302" s="109" t="s">
        <v>717</v>
      </c>
      <c r="B302" s="103" t="s">
        <v>908</v>
      </c>
      <c r="C302" s="103" t="s">
        <v>906</v>
      </c>
      <c r="D302" s="103"/>
      <c r="E302" s="103"/>
      <c r="F302" s="549">
        <f aca="true" t="shared" si="27" ref="F302:H303">F303</f>
        <v>365</v>
      </c>
      <c r="G302" s="549">
        <f t="shared" si="27"/>
        <v>257.9</v>
      </c>
      <c r="H302" s="549">
        <f t="shared" si="27"/>
        <v>224.5</v>
      </c>
      <c r="I302" s="490">
        <f>H302/F302*100</f>
        <v>61.50684931506849</v>
      </c>
      <c r="J302" s="490">
        <f>H302/G302*100</f>
        <v>87.04924389298179</v>
      </c>
    </row>
    <row r="303" spans="1:10" s="192" customFormat="1" ht="15.75">
      <c r="A303" s="105" t="s">
        <v>984</v>
      </c>
      <c r="B303" s="103" t="s">
        <v>908</v>
      </c>
      <c r="C303" s="103" t="s">
        <v>906</v>
      </c>
      <c r="D303" s="103" t="s">
        <v>921</v>
      </c>
      <c r="E303" s="103"/>
      <c r="F303" s="506">
        <f t="shared" si="27"/>
        <v>365</v>
      </c>
      <c r="G303" s="506">
        <f t="shared" si="27"/>
        <v>257.9</v>
      </c>
      <c r="H303" s="506">
        <f t="shared" si="27"/>
        <v>224.5</v>
      </c>
      <c r="I303" s="552">
        <f>H303/F303*100</f>
        <v>61.50684931506849</v>
      </c>
      <c r="J303" s="490">
        <f>H303/G303*100</f>
        <v>87.04924389298179</v>
      </c>
    </row>
    <row r="304" spans="1:10" s="184" customFormat="1" ht="15.75">
      <c r="A304" s="105" t="s">
        <v>186</v>
      </c>
      <c r="B304" s="103" t="s">
        <v>908</v>
      </c>
      <c r="C304" s="103" t="s">
        <v>906</v>
      </c>
      <c r="D304" s="103" t="s">
        <v>921</v>
      </c>
      <c r="E304" s="103" t="s">
        <v>1234</v>
      </c>
      <c r="F304" s="501">
        <v>365</v>
      </c>
      <c r="G304" s="501">
        <v>257.9</v>
      </c>
      <c r="H304" s="501">
        <v>224.5</v>
      </c>
      <c r="I304" s="552">
        <f>H304/F304*100</f>
        <v>61.50684931506849</v>
      </c>
      <c r="J304" s="490">
        <f>H304/G304*100</f>
        <v>87.04924389298179</v>
      </c>
    </row>
    <row r="305" spans="1:10" s="184" customFormat="1" ht="15.75">
      <c r="A305" s="109" t="s">
        <v>1534</v>
      </c>
      <c r="B305" s="103" t="s">
        <v>908</v>
      </c>
      <c r="C305" s="103" t="s">
        <v>908</v>
      </c>
      <c r="D305" s="103"/>
      <c r="E305" s="103"/>
      <c r="F305" s="506">
        <f>F308+F316</f>
        <v>32495</v>
      </c>
      <c r="G305" s="506">
        <f>G306+G309+G312+G314+G316</f>
        <v>43135.4</v>
      </c>
      <c r="H305" s="506">
        <f>H308+H316</f>
        <v>41036.9</v>
      </c>
      <c r="I305" s="490">
        <f>H305/F305*100</f>
        <v>126.2868133559009</v>
      </c>
      <c r="J305" s="490">
        <f>H305/G305*100</f>
        <v>95.13508626325478</v>
      </c>
    </row>
    <row r="306" spans="1:10" s="184" customFormat="1" ht="57" customHeight="1">
      <c r="A306" s="104" t="s">
        <v>652</v>
      </c>
      <c r="B306" s="103" t="s">
        <v>908</v>
      </c>
      <c r="C306" s="103" t="s">
        <v>908</v>
      </c>
      <c r="D306" s="103" t="s">
        <v>183</v>
      </c>
      <c r="E306" s="103"/>
      <c r="F306" s="506"/>
      <c r="G306" s="506">
        <f>G307</f>
        <v>92.2</v>
      </c>
      <c r="H306" s="501"/>
      <c r="I306" s="552"/>
      <c r="J306" s="490">
        <f>H306/G306*100</f>
        <v>0</v>
      </c>
    </row>
    <row r="307" spans="1:10" s="184" customFormat="1" ht="15.75">
      <c r="A307" s="110" t="s">
        <v>184</v>
      </c>
      <c r="B307" s="103" t="s">
        <v>908</v>
      </c>
      <c r="C307" s="103" t="s">
        <v>908</v>
      </c>
      <c r="D307" s="103" t="s">
        <v>183</v>
      </c>
      <c r="E307" s="103" t="s">
        <v>1235</v>
      </c>
      <c r="F307" s="506"/>
      <c r="G307" s="501">
        <v>92.2</v>
      </c>
      <c r="H307" s="506"/>
      <c r="I307" s="490"/>
      <c r="J307" s="490"/>
    </row>
    <row r="308" spans="1:10" s="184" customFormat="1" ht="15.75">
      <c r="A308" s="111" t="s">
        <v>653</v>
      </c>
      <c r="B308" s="103" t="s">
        <v>908</v>
      </c>
      <c r="C308" s="103" t="s">
        <v>908</v>
      </c>
      <c r="D308" s="103" t="s">
        <v>654</v>
      </c>
      <c r="E308" s="103"/>
      <c r="F308" s="506">
        <f>F309+F311</f>
        <v>24495</v>
      </c>
      <c r="G308" s="506">
        <f>G309+G312+G314</f>
        <v>25348.1</v>
      </c>
      <c r="H308" s="506">
        <f>H309+H314</f>
        <v>23442</v>
      </c>
      <c r="I308" s="490">
        <f>H308/F308*100</f>
        <v>95.70116350275566</v>
      </c>
      <c r="J308" s="529">
        <f>H308/G308*100</f>
        <v>92.48030424371058</v>
      </c>
    </row>
    <row r="309" spans="1:10" s="184" customFormat="1" ht="15.75">
      <c r="A309" s="105" t="s">
        <v>984</v>
      </c>
      <c r="B309" s="103" t="s">
        <v>908</v>
      </c>
      <c r="C309" s="103" t="s">
        <v>908</v>
      </c>
      <c r="D309" s="103" t="s">
        <v>1109</v>
      </c>
      <c r="E309" s="103" t="s">
        <v>354</v>
      </c>
      <c r="F309" s="506">
        <f>F310</f>
        <v>19730</v>
      </c>
      <c r="G309" s="506">
        <f>G311</f>
        <v>4015</v>
      </c>
      <c r="H309" s="506">
        <f>H310</f>
        <v>4013.6</v>
      </c>
      <c r="I309" s="490">
        <f>H309/F309*100</f>
        <v>20.342625443487076</v>
      </c>
      <c r="J309" s="490">
        <f>H309/G309*100</f>
        <v>99.96513075965132</v>
      </c>
    </row>
    <row r="310" spans="1:10" s="184" customFormat="1" ht="15.75">
      <c r="A310" s="105" t="s">
        <v>186</v>
      </c>
      <c r="B310" s="103" t="s">
        <v>908</v>
      </c>
      <c r="C310" s="103" t="s">
        <v>908</v>
      </c>
      <c r="D310" s="103" t="s">
        <v>1109</v>
      </c>
      <c r="E310" s="103" t="s">
        <v>1234</v>
      </c>
      <c r="F310" s="501">
        <v>19730</v>
      </c>
      <c r="G310" s="501"/>
      <c r="H310" s="506">
        <f>H311</f>
        <v>4013.6</v>
      </c>
      <c r="I310" s="490">
        <f>H310/F310*100</f>
        <v>20.342625443487076</v>
      </c>
      <c r="J310" s="490"/>
    </row>
    <row r="311" spans="1:10" s="184" customFormat="1" ht="15.75">
      <c r="A311" s="105" t="s">
        <v>700</v>
      </c>
      <c r="B311" s="103" t="s">
        <v>908</v>
      </c>
      <c r="C311" s="103" t="s">
        <v>908</v>
      </c>
      <c r="D311" s="103" t="s">
        <v>1109</v>
      </c>
      <c r="E311" s="103" t="s">
        <v>701</v>
      </c>
      <c r="F311" s="548">
        <v>4765</v>
      </c>
      <c r="G311" s="501">
        <v>4015</v>
      </c>
      <c r="H311" s="501">
        <v>4013.6</v>
      </c>
      <c r="I311" s="490">
        <f>H311/F311*100</f>
        <v>84.2308499475341</v>
      </c>
      <c r="J311" s="529">
        <f>H311/G311*100</f>
        <v>99.96513075965132</v>
      </c>
    </row>
    <row r="312" spans="1:10" s="184" customFormat="1" ht="24">
      <c r="A312" s="105" t="s">
        <v>655</v>
      </c>
      <c r="B312" s="103" t="s">
        <v>908</v>
      </c>
      <c r="C312" s="103" t="s">
        <v>908</v>
      </c>
      <c r="D312" s="103" t="s">
        <v>656</v>
      </c>
      <c r="E312" s="103"/>
      <c r="F312" s="501"/>
      <c r="G312" s="506">
        <f>G313</f>
        <v>1404</v>
      </c>
      <c r="H312" s="501"/>
      <c r="I312" s="490"/>
      <c r="J312" s="490"/>
    </row>
    <row r="313" spans="1:10" s="184" customFormat="1" ht="15.75">
      <c r="A313" s="105" t="s">
        <v>1348</v>
      </c>
      <c r="B313" s="103" t="s">
        <v>908</v>
      </c>
      <c r="C313" s="103" t="s">
        <v>908</v>
      </c>
      <c r="D313" s="103" t="s">
        <v>656</v>
      </c>
      <c r="E313" s="103" t="s">
        <v>1374</v>
      </c>
      <c r="F313" s="506"/>
      <c r="G313" s="501">
        <v>1404</v>
      </c>
      <c r="H313" s="506"/>
      <c r="I313" s="490"/>
      <c r="J313" s="490">
        <f aca="true" t="shared" si="28" ref="J313:J318">H313/G313*100</f>
        <v>0</v>
      </c>
    </row>
    <row r="314" spans="1:10" s="184" customFormat="1" ht="15.75">
      <c r="A314" s="105" t="s">
        <v>984</v>
      </c>
      <c r="B314" s="103" t="s">
        <v>908</v>
      </c>
      <c r="C314" s="103" t="s">
        <v>908</v>
      </c>
      <c r="D314" s="103" t="s">
        <v>114</v>
      </c>
      <c r="E314" s="103"/>
      <c r="F314" s="509"/>
      <c r="G314" s="510">
        <f>G315</f>
        <v>19929.1</v>
      </c>
      <c r="H314" s="510">
        <f>H315</f>
        <v>19428.4</v>
      </c>
      <c r="I314" s="490"/>
      <c r="J314" s="490">
        <f t="shared" si="28"/>
        <v>97.48759351902495</v>
      </c>
    </row>
    <row r="315" spans="1:10" s="184" customFormat="1" ht="15.75">
      <c r="A315" s="105" t="s">
        <v>186</v>
      </c>
      <c r="B315" s="103" t="s">
        <v>908</v>
      </c>
      <c r="C315" s="103" t="s">
        <v>908</v>
      </c>
      <c r="D315" s="103" t="s">
        <v>114</v>
      </c>
      <c r="E315" s="103" t="s">
        <v>1234</v>
      </c>
      <c r="F315" s="509"/>
      <c r="G315" s="509">
        <v>19929.1</v>
      </c>
      <c r="H315" s="509">
        <v>19428.4</v>
      </c>
      <c r="I315" s="490"/>
      <c r="J315" s="490">
        <f t="shared" si="28"/>
        <v>97.48759351902495</v>
      </c>
    </row>
    <row r="316" spans="1:10" s="184" customFormat="1" ht="15.75">
      <c r="A316" s="111" t="s">
        <v>1271</v>
      </c>
      <c r="B316" s="103" t="s">
        <v>908</v>
      </c>
      <c r="C316" s="103" t="s">
        <v>908</v>
      </c>
      <c r="D316" s="103" t="s">
        <v>93</v>
      </c>
      <c r="E316" s="103"/>
      <c r="F316" s="510">
        <f>F317</f>
        <v>8000</v>
      </c>
      <c r="G316" s="510">
        <f>G317+G318</f>
        <v>17695.100000000002</v>
      </c>
      <c r="H316" s="510">
        <f>H317+H318</f>
        <v>17594.9</v>
      </c>
      <c r="I316" s="588" t="s">
        <v>489</v>
      </c>
      <c r="J316" s="490">
        <f t="shared" si="28"/>
        <v>99.43374154426931</v>
      </c>
    </row>
    <row r="317" spans="1:10" s="184" customFormat="1" ht="15.75">
      <c r="A317" s="105" t="s">
        <v>186</v>
      </c>
      <c r="B317" s="103" t="s">
        <v>908</v>
      </c>
      <c r="C317" s="103" t="s">
        <v>908</v>
      </c>
      <c r="D317" s="103" t="s">
        <v>93</v>
      </c>
      <c r="E317" s="103" t="s">
        <v>1234</v>
      </c>
      <c r="F317" s="509">
        <v>8000</v>
      </c>
      <c r="G317" s="509">
        <v>17273.2</v>
      </c>
      <c r="H317" s="509">
        <v>17199.7</v>
      </c>
      <c r="I317" s="588" t="s">
        <v>489</v>
      </c>
      <c r="J317" s="529">
        <f t="shared" si="28"/>
        <v>99.57448532987519</v>
      </c>
    </row>
    <row r="318" spans="1:10" s="184" customFormat="1" ht="15.75">
      <c r="A318" s="105" t="s">
        <v>215</v>
      </c>
      <c r="B318" s="103" t="s">
        <v>908</v>
      </c>
      <c r="C318" s="103" t="s">
        <v>908</v>
      </c>
      <c r="D318" s="103" t="s">
        <v>93</v>
      </c>
      <c r="E318" s="103" t="s">
        <v>1236</v>
      </c>
      <c r="F318" s="509"/>
      <c r="G318" s="509">
        <v>421.9</v>
      </c>
      <c r="H318" s="509">
        <v>395.2</v>
      </c>
      <c r="I318" s="544"/>
      <c r="J318" s="529">
        <f t="shared" si="28"/>
        <v>93.67148613415502</v>
      </c>
    </row>
    <row r="319" spans="1:10" s="184" customFormat="1" ht="15.75" hidden="1">
      <c r="A319" s="104" t="s">
        <v>212</v>
      </c>
      <c r="B319" s="103" t="s">
        <v>908</v>
      </c>
      <c r="C319" s="103" t="s">
        <v>908</v>
      </c>
      <c r="D319" s="103" t="s">
        <v>1304</v>
      </c>
      <c r="E319" s="103"/>
      <c r="F319" s="510"/>
      <c r="G319" s="510"/>
      <c r="H319" s="510"/>
      <c r="I319" s="490"/>
      <c r="J319" s="490"/>
    </row>
    <row r="320" spans="1:10" s="184" customFormat="1" ht="15.75" hidden="1">
      <c r="A320" s="113" t="s">
        <v>657</v>
      </c>
      <c r="B320" s="103" t="s">
        <v>908</v>
      </c>
      <c r="C320" s="103" t="s">
        <v>908</v>
      </c>
      <c r="D320" s="103" t="s">
        <v>1110</v>
      </c>
      <c r="E320" s="103" t="s">
        <v>354</v>
      </c>
      <c r="F320" s="509"/>
      <c r="G320" s="509"/>
      <c r="H320" s="509"/>
      <c r="I320" s="490"/>
      <c r="J320" s="490"/>
    </row>
    <row r="321" spans="1:10" s="184" customFormat="1" ht="15.75" hidden="1">
      <c r="A321" s="105" t="s">
        <v>658</v>
      </c>
      <c r="B321" s="103" t="s">
        <v>908</v>
      </c>
      <c r="C321" s="103" t="s">
        <v>908</v>
      </c>
      <c r="D321" s="103" t="s">
        <v>1110</v>
      </c>
      <c r="E321" s="103" t="s">
        <v>169</v>
      </c>
      <c r="F321" s="510"/>
      <c r="G321" s="510"/>
      <c r="H321" s="510"/>
      <c r="I321" s="490"/>
      <c r="J321" s="490"/>
    </row>
    <row r="322" spans="1:10" s="184" customFormat="1" ht="15.75">
      <c r="A322" s="114" t="s">
        <v>1536</v>
      </c>
      <c r="B322" s="117" t="s">
        <v>908</v>
      </c>
      <c r="C322" s="103" t="s">
        <v>1339</v>
      </c>
      <c r="D322" s="103"/>
      <c r="E322" s="103"/>
      <c r="F322" s="510">
        <f>F323+F328+F334+F340</f>
        <v>68556.8</v>
      </c>
      <c r="G322" s="510">
        <f>G324+G329+G332+G335+G342</f>
        <v>84874.70000000001</v>
      </c>
      <c r="H322" s="510">
        <f>H323+H328+H332+H334+H340</f>
        <v>84595.3</v>
      </c>
      <c r="I322" s="490">
        <f>H322/F322*100</f>
        <v>123.39446998693056</v>
      </c>
      <c r="J322" s="490">
        <f>H322/G322*100</f>
        <v>99.67080885116529</v>
      </c>
    </row>
    <row r="323" spans="1:10" s="184" customFormat="1" ht="31.5" customHeight="1">
      <c r="A323" s="115" t="s">
        <v>1035</v>
      </c>
      <c r="B323" s="117" t="s">
        <v>908</v>
      </c>
      <c r="C323" s="103" t="s">
        <v>1339</v>
      </c>
      <c r="D323" s="116" t="s">
        <v>94</v>
      </c>
      <c r="E323" s="116"/>
      <c r="F323" s="510">
        <f>F324</f>
        <v>24117.8</v>
      </c>
      <c r="G323" s="510">
        <f>G324</f>
        <v>23807.6</v>
      </c>
      <c r="H323" s="510">
        <f>H324</f>
        <v>23790</v>
      </c>
      <c r="I323" s="490">
        <f>H323/F323*100</f>
        <v>98.64083788736949</v>
      </c>
      <c r="J323" s="529">
        <f>H323/G323*100</f>
        <v>99.92607402678138</v>
      </c>
    </row>
    <row r="324" spans="1:10" s="184" customFormat="1" ht="15.75">
      <c r="A324" s="105" t="s">
        <v>83</v>
      </c>
      <c r="B324" s="117" t="s">
        <v>908</v>
      </c>
      <c r="C324" s="103" t="s">
        <v>1339</v>
      </c>
      <c r="D324" s="116" t="s">
        <v>1269</v>
      </c>
      <c r="E324" s="103" t="s">
        <v>354</v>
      </c>
      <c r="F324" s="510">
        <v>24117.8</v>
      </c>
      <c r="G324" s="510">
        <f>G327</f>
        <v>23807.6</v>
      </c>
      <c r="H324" s="510">
        <f>H327</f>
        <v>23790</v>
      </c>
      <c r="I324" s="490">
        <f>H324/F324*100</f>
        <v>98.64083788736949</v>
      </c>
      <c r="J324" s="529">
        <f>H324/G324*100</f>
        <v>99.92607402678138</v>
      </c>
    </row>
    <row r="325" spans="1:10" s="184" customFormat="1" ht="15.75" hidden="1">
      <c r="A325" s="111" t="s">
        <v>296</v>
      </c>
      <c r="B325" s="117" t="s">
        <v>908</v>
      </c>
      <c r="C325" s="103" t="s">
        <v>1339</v>
      </c>
      <c r="D325" s="116" t="s">
        <v>297</v>
      </c>
      <c r="E325" s="103"/>
      <c r="F325" s="510"/>
      <c r="G325" s="510"/>
      <c r="H325" s="510"/>
      <c r="I325" s="490"/>
      <c r="J325" s="490"/>
    </row>
    <row r="326" spans="1:10" s="184" customFormat="1" ht="15.75" hidden="1">
      <c r="A326" s="105" t="s">
        <v>298</v>
      </c>
      <c r="B326" s="117" t="s">
        <v>908</v>
      </c>
      <c r="C326" s="103" t="s">
        <v>1339</v>
      </c>
      <c r="D326" s="116" t="s">
        <v>297</v>
      </c>
      <c r="E326" s="103" t="s">
        <v>299</v>
      </c>
      <c r="F326" s="509"/>
      <c r="G326" s="509"/>
      <c r="H326" s="509"/>
      <c r="I326" s="490"/>
      <c r="J326" s="490"/>
    </row>
    <row r="327" spans="1:10" s="184" customFormat="1" ht="15.75">
      <c r="A327" s="105" t="s">
        <v>700</v>
      </c>
      <c r="B327" s="117" t="s">
        <v>908</v>
      </c>
      <c r="C327" s="103" t="s">
        <v>1339</v>
      </c>
      <c r="D327" s="116" t="s">
        <v>1269</v>
      </c>
      <c r="E327" s="103" t="s">
        <v>701</v>
      </c>
      <c r="F327" s="509">
        <v>24117.8</v>
      </c>
      <c r="G327" s="509">
        <v>23807.6</v>
      </c>
      <c r="H327" s="509">
        <v>23790</v>
      </c>
      <c r="I327" s="490">
        <f>H327/F327*100</f>
        <v>98.64083788736949</v>
      </c>
      <c r="J327" s="490">
        <f aca="true" t="shared" si="29" ref="J327:J333">H327/G327*100</f>
        <v>99.92607402678138</v>
      </c>
    </row>
    <row r="328" spans="1:10" s="184" customFormat="1" ht="15.75">
      <c r="A328" s="111" t="s">
        <v>170</v>
      </c>
      <c r="B328" s="103" t="s">
        <v>908</v>
      </c>
      <c r="C328" s="103" t="s">
        <v>1339</v>
      </c>
      <c r="D328" s="103" t="s">
        <v>659</v>
      </c>
      <c r="E328" s="103"/>
      <c r="F328" s="510">
        <f>F329</f>
        <v>6060</v>
      </c>
      <c r="G328" s="510">
        <f>G329</f>
        <v>10690.2</v>
      </c>
      <c r="H328" s="510">
        <f>H329</f>
        <v>10686.400000000001</v>
      </c>
      <c r="I328" s="490">
        <f>H328/F328*100</f>
        <v>176.34323432343237</v>
      </c>
      <c r="J328" s="490">
        <f t="shared" si="29"/>
        <v>99.96445342463191</v>
      </c>
    </row>
    <row r="329" spans="1:10" s="184" customFormat="1" ht="15.75">
      <c r="A329" s="111" t="s">
        <v>660</v>
      </c>
      <c r="B329" s="117" t="s">
        <v>908</v>
      </c>
      <c r="C329" s="103" t="s">
        <v>1339</v>
      </c>
      <c r="D329" s="103" t="s">
        <v>702</v>
      </c>
      <c r="E329" s="103"/>
      <c r="F329" s="510">
        <f>F330</f>
        <v>6060</v>
      </c>
      <c r="G329" s="510">
        <f>G330+G331</f>
        <v>10690.2</v>
      </c>
      <c r="H329" s="510">
        <f>H330+H331</f>
        <v>10686.400000000001</v>
      </c>
      <c r="I329" s="490">
        <f>H329/F329*100</f>
        <v>176.34323432343237</v>
      </c>
      <c r="J329" s="490">
        <f t="shared" si="29"/>
        <v>99.96445342463191</v>
      </c>
    </row>
    <row r="330" spans="1:10" s="184" customFormat="1" ht="20.25" customHeight="1">
      <c r="A330" s="105" t="s">
        <v>186</v>
      </c>
      <c r="B330" s="117" t="s">
        <v>908</v>
      </c>
      <c r="C330" s="103" t="s">
        <v>1339</v>
      </c>
      <c r="D330" s="103" t="s">
        <v>702</v>
      </c>
      <c r="E330" s="103" t="s">
        <v>1234</v>
      </c>
      <c r="F330" s="509">
        <v>6060</v>
      </c>
      <c r="G330" s="509">
        <v>5326.2</v>
      </c>
      <c r="H330" s="509">
        <v>5323.3</v>
      </c>
      <c r="I330" s="490">
        <f>H330/F330*100</f>
        <v>87.84323432343236</v>
      </c>
      <c r="J330" s="490">
        <f t="shared" si="29"/>
        <v>99.94555217603546</v>
      </c>
    </row>
    <row r="331" spans="1:10" s="184" customFormat="1" ht="15.75">
      <c r="A331" s="105" t="s">
        <v>1342</v>
      </c>
      <c r="B331" s="117" t="s">
        <v>908</v>
      </c>
      <c r="C331" s="103" t="s">
        <v>1339</v>
      </c>
      <c r="D331" s="103" t="s">
        <v>702</v>
      </c>
      <c r="E331" s="103" t="s">
        <v>1378</v>
      </c>
      <c r="F331" s="509"/>
      <c r="G331" s="509">
        <v>5364</v>
      </c>
      <c r="H331" s="509">
        <v>5363.1</v>
      </c>
      <c r="I331" s="490"/>
      <c r="J331" s="490">
        <f t="shared" si="29"/>
        <v>99.98322147651008</v>
      </c>
    </row>
    <row r="332" spans="1:10" s="184" customFormat="1" ht="21" customHeight="1">
      <c r="A332" s="110" t="s">
        <v>115</v>
      </c>
      <c r="B332" s="103" t="s">
        <v>908</v>
      </c>
      <c r="C332" s="103" t="s">
        <v>1339</v>
      </c>
      <c r="D332" s="103" t="s">
        <v>661</v>
      </c>
      <c r="E332" s="103"/>
      <c r="F332" s="510"/>
      <c r="G332" s="510">
        <f>G333</f>
        <v>473</v>
      </c>
      <c r="H332" s="510">
        <f>H333</f>
        <v>390</v>
      </c>
      <c r="I332" s="490"/>
      <c r="J332" s="490">
        <f t="shared" si="29"/>
        <v>82.4524312896406</v>
      </c>
    </row>
    <row r="333" spans="1:10" s="184" customFormat="1" ht="21.75" customHeight="1">
      <c r="A333" s="105" t="s">
        <v>186</v>
      </c>
      <c r="B333" s="103" t="s">
        <v>908</v>
      </c>
      <c r="C333" s="103" t="s">
        <v>1339</v>
      </c>
      <c r="D333" s="103" t="s">
        <v>661</v>
      </c>
      <c r="E333" s="103" t="s">
        <v>1234</v>
      </c>
      <c r="F333" s="509"/>
      <c r="G333" s="509">
        <v>473</v>
      </c>
      <c r="H333" s="509">
        <v>390</v>
      </c>
      <c r="I333" s="490"/>
      <c r="J333" s="490">
        <f t="shared" si="29"/>
        <v>82.4524312896406</v>
      </c>
    </row>
    <row r="334" spans="1:10" s="184" customFormat="1" ht="45" customHeight="1">
      <c r="A334" s="112" t="s">
        <v>1381</v>
      </c>
      <c r="B334" s="117" t="s">
        <v>908</v>
      </c>
      <c r="C334" s="103" t="s">
        <v>1339</v>
      </c>
      <c r="D334" s="103" t="s">
        <v>1382</v>
      </c>
      <c r="E334" s="103"/>
      <c r="F334" s="510">
        <f aca="true" t="shared" si="30" ref="F334:H335">F335</f>
        <v>37379</v>
      </c>
      <c r="G334" s="510">
        <f t="shared" si="30"/>
        <v>49147.4</v>
      </c>
      <c r="H334" s="510">
        <f t="shared" si="30"/>
        <v>48972.4</v>
      </c>
      <c r="I334" s="490">
        <f aca="true" t="shared" si="31" ref="I334:I347">H334/F334*100</f>
        <v>131.01581101688114</v>
      </c>
      <c r="J334" s="490">
        <f aca="true" t="shared" si="32" ref="J334:J346">H334/G334*100</f>
        <v>99.64392826477088</v>
      </c>
    </row>
    <row r="335" spans="1:10" s="184" customFormat="1" ht="15.75">
      <c r="A335" s="105" t="s">
        <v>984</v>
      </c>
      <c r="B335" s="117" t="s">
        <v>908</v>
      </c>
      <c r="C335" s="103" t="s">
        <v>1339</v>
      </c>
      <c r="D335" s="103" t="s">
        <v>703</v>
      </c>
      <c r="E335" s="103" t="s">
        <v>354</v>
      </c>
      <c r="F335" s="510">
        <f t="shared" si="30"/>
        <v>37379</v>
      </c>
      <c r="G335" s="510">
        <f t="shared" si="30"/>
        <v>49147.4</v>
      </c>
      <c r="H335" s="510">
        <f t="shared" si="30"/>
        <v>48972.4</v>
      </c>
      <c r="I335" s="490">
        <f t="shared" si="31"/>
        <v>131.01581101688114</v>
      </c>
      <c r="J335" s="490">
        <f t="shared" si="32"/>
        <v>99.64392826477088</v>
      </c>
    </row>
    <row r="336" spans="1:10" s="184" customFormat="1" ht="15.75">
      <c r="A336" s="105" t="s">
        <v>186</v>
      </c>
      <c r="B336" s="117" t="s">
        <v>908</v>
      </c>
      <c r="C336" s="103" t="s">
        <v>1339</v>
      </c>
      <c r="D336" s="103" t="s">
        <v>703</v>
      </c>
      <c r="E336" s="103" t="s">
        <v>1234</v>
      </c>
      <c r="F336" s="509">
        <v>37379</v>
      </c>
      <c r="G336" s="509">
        <v>49147.4</v>
      </c>
      <c r="H336" s="509">
        <v>48972.4</v>
      </c>
      <c r="I336" s="490">
        <f t="shared" si="31"/>
        <v>131.01581101688114</v>
      </c>
      <c r="J336" s="490">
        <f t="shared" si="32"/>
        <v>99.64392826477088</v>
      </c>
    </row>
    <row r="337" spans="1:10" s="184" customFormat="1" ht="15.75" hidden="1">
      <c r="A337" s="104" t="s">
        <v>589</v>
      </c>
      <c r="B337" s="117" t="s">
        <v>908</v>
      </c>
      <c r="C337" s="103" t="s">
        <v>1339</v>
      </c>
      <c r="D337" s="103" t="s">
        <v>978</v>
      </c>
      <c r="E337" s="103"/>
      <c r="F337" s="510"/>
      <c r="G337" s="510"/>
      <c r="H337" s="510"/>
      <c r="I337" s="490"/>
      <c r="J337" s="490"/>
    </row>
    <row r="338" spans="1:10" s="184" customFormat="1" ht="24" hidden="1">
      <c r="A338" s="105" t="s">
        <v>662</v>
      </c>
      <c r="B338" s="117" t="s">
        <v>908</v>
      </c>
      <c r="C338" s="103" t="s">
        <v>1339</v>
      </c>
      <c r="D338" s="103" t="s">
        <v>978</v>
      </c>
      <c r="E338" s="103" t="s">
        <v>354</v>
      </c>
      <c r="F338" s="509"/>
      <c r="G338" s="509"/>
      <c r="H338" s="509"/>
      <c r="I338" s="490"/>
      <c r="J338" s="490"/>
    </row>
    <row r="339" spans="1:10" s="184" customFormat="1" ht="15.75" hidden="1">
      <c r="A339" s="105" t="s">
        <v>972</v>
      </c>
      <c r="B339" s="117" t="s">
        <v>908</v>
      </c>
      <c r="C339" s="103" t="s">
        <v>1339</v>
      </c>
      <c r="D339" s="103" t="s">
        <v>978</v>
      </c>
      <c r="E339" s="103" t="s">
        <v>1474</v>
      </c>
      <c r="F339" s="510"/>
      <c r="G339" s="510"/>
      <c r="H339" s="510"/>
      <c r="I339" s="490"/>
      <c r="J339" s="490"/>
    </row>
    <row r="340" spans="1:10" s="184" customFormat="1" ht="15.75">
      <c r="A340" s="104" t="s">
        <v>212</v>
      </c>
      <c r="B340" s="117" t="s">
        <v>908</v>
      </c>
      <c r="C340" s="103" t="s">
        <v>1339</v>
      </c>
      <c r="D340" s="103" t="s">
        <v>1304</v>
      </c>
      <c r="E340" s="103"/>
      <c r="F340" s="510">
        <f aca="true" t="shared" si="33" ref="F340:H341">F341</f>
        <v>1000</v>
      </c>
      <c r="G340" s="510">
        <f t="shared" si="33"/>
        <v>756.5</v>
      </c>
      <c r="H340" s="510">
        <f t="shared" si="33"/>
        <v>756.5</v>
      </c>
      <c r="I340" s="490">
        <f t="shared" si="31"/>
        <v>75.64999999999999</v>
      </c>
      <c r="J340" s="490">
        <f t="shared" si="32"/>
        <v>100</v>
      </c>
    </row>
    <row r="341" spans="1:10" s="184" customFormat="1" ht="15.75">
      <c r="A341" s="365" t="s">
        <v>663</v>
      </c>
      <c r="B341" s="120" t="s">
        <v>908</v>
      </c>
      <c r="C341" s="100" t="s">
        <v>1339</v>
      </c>
      <c r="D341" s="100" t="s">
        <v>664</v>
      </c>
      <c r="E341" s="100" t="s">
        <v>354</v>
      </c>
      <c r="F341" s="510">
        <f t="shared" si="33"/>
        <v>1000</v>
      </c>
      <c r="G341" s="510">
        <f t="shared" si="33"/>
        <v>756.5</v>
      </c>
      <c r="H341" s="510">
        <f t="shared" si="33"/>
        <v>756.5</v>
      </c>
      <c r="I341" s="490">
        <f t="shared" si="31"/>
        <v>75.64999999999999</v>
      </c>
      <c r="J341" s="490">
        <f t="shared" si="32"/>
        <v>100</v>
      </c>
    </row>
    <row r="342" spans="1:10" s="184" customFormat="1" ht="15.75">
      <c r="A342" s="105" t="s">
        <v>972</v>
      </c>
      <c r="B342" s="120" t="s">
        <v>908</v>
      </c>
      <c r="C342" s="100" t="s">
        <v>1339</v>
      </c>
      <c r="D342" s="100" t="s">
        <v>973</v>
      </c>
      <c r="E342" s="100" t="s">
        <v>1474</v>
      </c>
      <c r="F342" s="509">
        <v>1000</v>
      </c>
      <c r="G342" s="509">
        <v>756.5</v>
      </c>
      <c r="H342" s="509">
        <v>756.5</v>
      </c>
      <c r="I342" s="490">
        <f t="shared" si="31"/>
        <v>75.64999999999999</v>
      </c>
      <c r="J342" s="490">
        <f t="shared" si="32"/>
        <v>100</v>
      </c>
    </row>
    <row r="343" spans="1:10" s="184" customFormat="1" ht="32.25" customHeight="1">
      <c r="A343" s="366" t="s">
        <v>1475</v>
      </c>
      <c r="B343" s="153" t="s">
        <v>1196</v>
      </c>
      <c r="C343" s="153"/>
      <c r="D343" s="153"/>
      <c r="E343" s="153"/>
      <c r="F343" s="507">
        <f>F344+F365+F369+F376</f>
        <v>271075.1</v>
      </c>
      <c r="G343" s="507">
        <f>G344+G365+G369+G376</f>
        <v>283029.80000000005</v>
      </c>
      <c r="H343" s="507">
        <f>H344+H365+H369+H376</f>
        <v>277718.30000000005</v>
      </c>
      <c r="I343" s="541">
        <f t="shared" si="31"/>
        <v>102.4506861751596</v>
      </c>
      <c r="J343" s="541">
        <f t="shared" si="32"/>
        <v>98.12334248902413</v>
      </c>
    </row>
    <row r="344" spans="1:10" s="184" customFormat="1" ht="18" customHeight="1">
      <c r="A344" s="109" t="s">
        <v>221</v>
      </c>
      <c r="B344" s="103" t="s">
        <v>1196</v>
      </c>
      <c r="C344" s="103" t="s">
        <v>904</v>
      </c>
      <c r="D344" s="103"/>
      <c r="E344" s="103"/>
      <c r="F344" s="510">
        <f>F345+F350+F354</f>
        <v>185654</v>
      </c>
      <c r="G344" s="510">
        <f>G347+G349+G352+G356+G359+G361</f>
        <v>192756.30000000002</v>
      </c>
      <c r="H344" s="510">
        <f>H345+H350+H354+H357</f>
        <v>189396.2</v>
      </c>
      <c r="I344" s="490">
        <f t="shared" si="31"/>
        <v>102.01568509162206</v>
      </c>
      <c r="J344" s="490">
        <f t="shared" si="32"/>
        <v>98.25681443356196</v>
      </c>
    </row>
    <row r="345" spans="1:10" s="184" customFormat="1" ht="29.25" customHeight="1">
      <c r="A345" s="111" t="s">
        <v>222</v>
      </c>
      <c r="B345" s="103" t="s">
        <v>1196</v>
      </c>
      <c r="C345" s="103" t="s">
        <v>904</v>
      </c>
      <c r="D345" s="103" t="s">
        <v>223</v>
      </c>
      <c r="E345" s="103"/>
      <c r="F345" s="510">
        <f>F346+F357</f>
        <v>152312</v>
      </c>
      <c r="G345" s="510">
        <f>G346</f>
        <v>150744.1</v>
      </c>
      <c r="H345" s="510">
        <f>H346+H349</f>
        <v>147593.1</v>
      </c>
      <c r="I345" s="490">
        <f>H345/F345*100</f>
        <v>96.90181994852671</v>
      </c>
      <c r="J345" s="490">
        <f t="shared" si="32"/>
        <v>97.90970260195921</v>
      </c>
    </row>
    <row r="346" spans="1:10" s="184" customFormat="1" ht="15.75">
      <c r="A346" s="105" t="s">
        <v>984</v>
      </c>
      <c r="B346" s="103" t="s">
        <v>1196</v>
      </c>
      <c r="C346" s="103" t="s">
        <v>904</v>
      </c>
      <c r="D346" s="103" t="s">
        <v>1111</v>
      </c>
      <c r="E346" s="103" t="s">
        <v>354</v>
      </c>
      <c r="F346" s="510">
        <f>F347+F348</f>
        <v>140912</v>
      </c>
      <c r="G346" s="510">
        <f>G347+G349</f>
        <v>150744.1</v>
      </c>
      <c r="H346" s="510">
        <f>H347</f>
        <v>132977.6</v>
      </c>
      <c r="I346" s="490">
        <f t="shared" si="31"/>
        <v>94.36925173157717</v>
      </c>
      <c r="J346" s="490">
        <f t="shared" si="32"/>
        <v>88.21413242707344</v>
      </c>
    </row>
    <row r="347" spans="1:10" s="184" customFormat="1" ht="15.75">
      <c r="A347" s="105" t="s">
        <v>186</v>
      </c>
      <c r="B347" s="103" t="s">
        <v>1196</v>
      </c>
      <c r="C347" s="103" t="s">
        <v>904</v>
      </c>
      <c r="D347" s="103" t="s">
        <v>1111</v>
      </c>
      <c r="E347" s="103" t="s">
        <v>1234</v>
      </c>
      <c r="F347" s="509">
        <v>127190</v>
      </c>
      <c r="G347" s="509">
        <v>136128.6</v>
      </c>
      <c r="H347" s="509">
        <v>132977.6</v>
      </c>
      <c r="I347" s="490">
        <f t="shared" si="31"/>
        <v>104.55035773252615</v>
      </c>
      <c r="J347" s="490">
        <f aca="true" t="shared" si="34" ref="J347:J355">H347/G347*100</f>
        <v>97.68527701012131</v>
      </c>
    </row>
    <row r="348" spans="1:10" s="184" customFormat="1" ht="15.75">
      <c r="A348" s="105" t="s">
        <v>1345</v>
      </c>
      <c r="B348" s="103" t="s">
        <v>1196</v>
      </c>
      <c r="C348" s="103" t="s">
        <v>904</v>
      </c>
      <c r="D348" s="103" t="s">
        <v>1111</v>
      </c>
      <c r="E348" s="103" t="s">
        <v>1237</v>
      </c>
      <c r="F348" s="509">
        <v>13722</v>
      </c>
      <c r="G348" s="510"/>
      <c r="H348" s="510"/>
      <c r="I348" s="490"/>
      <c r="J348" s="490"/>
    </row>
    <row r="349" spans="1:10" s="184" customFormat="1" ht="15.75">
      <c r="A349" s="105" t="s">
        <v>920</v>
      </c>
      <c r="B349" s="103" t="s">
        <v>1196</v>
      </c>
      <c r="C349" s="103" t="s">
        <v>904</v>
      </c>
      <c r="D349" s="103" t="s">
        <v>1111</v>
      </c>
      <c r="E349" s="103" t="s">
        <v>1378</v>
      </c>
      <c r="F349" s="510"/>
      <c r="G349" s="509">
        <v>14615.5</v>
      </c>
      <c r="H349" s="509">
        <v>14615.5</v>
      </c>
      <c r="I349" s="544"/>
      <c r="J349" s="490">
        <f t="shared" si="34"/>
        <v>100</v>
      </c>
    </row>
    <row r="350" spans="1:10" s="184" customFormat="1" ht="15.75">
      <c r="A350" s="111" t="s">
        <v>290</v>
      </c>
      <c r="B350" s="103" t="s">
        <v>1196</v>
      </c>
      <c r="C350" s="103" t="s">
        <v>904</v>
      </c>
      <c r="D350" s="103" t="s">
        <v>224</v>
      </c>
      <c r="E350" s="103"/>
      <c r="F350" s="510">
        <v>2155</v>
      </c>
      <c r="G350" s="510">
        <f>G351</f>
        <v>2051</v>
      </c>
      <c r="H350" s="510">
        <f>H351</f>
        <v>2021.9</v>
      </c>
      <c r="I350" s="552">
        <f>H350/F350*100</f>
        <v>93.82366589327147</v>
      </c>
      <c r="J350" s="490">
        <f t="shared" si="34"/>
        <v>98.58117991223794</v>
      </c>
    </row>
    <row r="351" spans="1:10" s="184" customFormat="1" ht="15.75">
      <c r="A351" s="105" t="s">
        <v>984</v>
      </c>
      <c r="B351" s="103" t="s">
        <v>1196</v>
      </c>
      <c r="C351" s="103" t="s">
        <v>904</v>
      </c>
      <c r="D351" s="103" t="s">
        <v>1112</v>
      </c>
      <c r="E351" s="103" t="s">
        <v>354</v>
      </c>
      <c r="F351" s="510">
        <v>2155</v>
      </c>
      <c r="G351" s="510">
        <f>G352</f>
        <v>2051</v>
      </c>
      <c r="H351" s="510">
        <f>H352</f>
        <v>2021.9</v>
      </c>
      <c r="I351" s="490">
        <f aca="true" t="shared" si="35" ref="I351:I357">H351/F351*100</f>
        <v>93.82366589327147</v>
      </c>
      <c r="J351" s="490">
        <f t="shared" si="34"/>
        <v>98.58117991223794</v>
      </c>
    </row>
    <row r="352" spans="1:10" s="184" customFormat="1" ht="15.75">
      <c r="A352" s="105" t="s">
        <v>186</v>
      </c>
      <c r="B352" s="103" t="s">
        <v>1196</v>
      </c>
      <c r="C352" s="103" t="s">
        <v>904</v>
      </c>
      <c r="D352" s="103" t="s">
        <v>1112</v>
      </c>
      <c r="E352" s="103" t="s">
        <v>1234</v>
      </c>
      <c r="F352" s="509">
        <v>2155</v>
      </c>
      <c r="G352" s="509">
        <v>2051</v>
      </c>
      <c r="H352" s="509">
        <v>2021.9</v>
      </c>
      <c r="I352" s="490">
        <f t="shared" si="35"/>
        <v>93.82366589327147</v>
      </c>
      <c r="J352" s="490">
        <f t="shared" si="34"/>
        <v>98.58117991223794</v>
      </c>
    </row>
    <row r="353" spans="1:10" s="184" customFormat="1" ht="15.75">
      <c r="A353" s="105" t="s">
        <v>1345</v>
      </c>
      <c r="B353" s="103" t="s">
        <v>1196</v>
      </c>
      <c r="C353" s="103" t="s">
        <v>904</v>
      </c>
      <c r="D353" s="103" t="s">
        <v>1112</v>
      </c>
      <c r="E353" s="103" t="s">
        <v>1237</v>
      </c>
      <c r="F353" s="509">
        <v>13722</v>
      </c>
      <c r="G353" s="509"/>
      <c r="H353" s="509"/>
      <c r="I353" s="490"/>
      <c r="J353" s="490"/>
    </row>
    <row r="354" spans="1:10" s="184" customFormat="1" ht="15.75">
      <c r="A354" s="111" t="s">
        <v>291</v>
      </c>
      <c r="B354" s="103" t="s">
        <v>1196</v>
      </c>
      <c r="C354" s="103" t="s">
        <v>904</v>
      </c>
      <c r="D354" s="103" t="s">
        <v>225</v>
      </c>
      <c r="E354" s="103"/>
      <c r="F354" s="510">
        <f>F355</f>
        <v>31187</v>
      </c>
      <c r="G354" s="510">
        <f>G355</f>
        <v>28175</v>
      </c>
      <c r="H354" s="510">
        <f>H355</f>
        <v>27995.7</v>
      </c>
      <c r="I354" s="490">
        <f t="shared" si="35"/>
        <v>89.76721069676468</v>
      </c>
      <c r="J354" s="490">
        <f t="shared" si="34"/>
        <v>99.36362023070097</v>
      </c>
    </row>
    <row r="355" spans="1:10" s="184" customFormat="1" ht="15.75">
      <c r="A355" s="105" t="s">
        <v>984</v>
      </c>
      <c r="B355" s="103" t="s">
        <v>1196</v>
      </c>
      <c r="C355" s="103" t="s">
        <v>904</v>
      </c>
      <c r="D355" s="103" t="s">
        <v>1113</v>
      </c>
      <c r="E355" s="103" t="s">
        <v>354</v>
      </c>
      <c r="F355" s="549">
        <v>31187</v>
      </c>
      <c r="G355" s="549">
        <f>G356</f>
        <v>28175</v>
      </c>
      <c r="H355" s="549">
        <f>H356</f>
        <v>27995.7</v>
      </c>
      <c r="I355" s="490">
        <f t="shared" si="35"/>
        <v>89.76721069676468</v>
      </c>
      <c r="J355" s="490">
        <f t="shared" si="34"/>
        <v>99.36362023070097</v>
      </c>
    </row>
    <row r="356" spans="1:10" s="184" customFormat="1" ht="25.5" customHeight="1">
      <c r="A356" s="105" t="s">
        <v>186</v>
      </c>
      <c r="B356" s="103" t="s">
        <v>1196</v>
      </c>
      <c r="C356" s="103" t="s">
        <v>904</v>
      </c>
      <c r="D356" s="103" t="s">
        <v>1113</v>
      </c>
      <c r="E356" s="103" t="s">
        <v>1234</v>
      </c>
      <c r="F356" s="548">
        <v>31187</v>
      </c>
      <c r="G356" s="548">
        <v>28175</v>
      </c>
      <c r="H356" s="548">
        <v>27995.7</v>
      </c>
      <c r="I356" s="490">
        <f t="shared" si="35"/>
        <v>89.76721069676468</v>
      </c>
      <c r="J356" s="529">
        <f aca="true" t="shared" si="36" ref="J356:J361">H356/G356*100</f>
        <v>99.36362023070097</v>
      </c>
    </row>
    <row r="357" spans="1:10" s="184" customFormat="1" ht="30" customHeight="1">
      <c r="A357" s="111" t="s">
        <v>226</v>
      </c>
      <c r="B357" s="103" t="s">
        <v>1196</v>
      </c>
      <c r="C357" s="103" t="s">
        <v>904</v>
      </c>
      <c r="D357" s="103" t="s">
        <v>227</v>
      </c>
      <c r="E357" s="103"/>
      <c r="F357" s="549">
        <v>11400</v>
      </c>
      <c r="G357" s="549">
        <f>G358</f>
        <v>303</v>
      </c>
      <c r="H357" s="549">
        <f>H358+H360</f>
        <v>11785.5</v>
      </c>
      <c r="I357" s="490">
        <f t="shared" si="35"/>
        <v>103.38157894736841</v>
      </c>
      <c r="J357" s="529">
        <f t="shared" si="36"/>
        <v>3889.60396039604</v>
      </c>
    </row>
    <row r="358" spans="1:10" s="184" customFormat="1" ht="15.75">
      <c r="A358" s="110" t="s">
        <v>665</v>
      </c>
      <c r="B358" s="103" t="s">
        <v>1196</v>
      </c>
      <c r="C358" s="103" t="s">
        <v>904</v>
      </c>
      <c r="D358" s="103" t="s">
        <v>1221</v>
      </c>
      <c r="E358" s="103"/>
      <c r="F358" s="548"/>
      <c r="G358" s="549">
        <f>G359</f>
        <v>303</v>
      </c>
      <c r="H358" s="549">
        <f>H359</f>
        <v>303</v>
      </c>
      <c r="I358" s="490"/>
      <c r="J358" s="529">
        <f t="shared" si="36"/>
        <v>100</v>
      </c>
    </row>
    <row r="359" spans="1:10" s="184" customFormat="1" ht="15.75">
      <c r="A359" s="105" t="s">
        <v>186</v>
      </c>
      <c r="B359" s="103" t="s">
        <v>1196</v>
      </c>
      <c r="C359" s="103" t="s">
        <v>904</v>
      </c>
      <c r="D359" s="103" t="s">
        <v>1221</v>
      </c>
      <c r="E359" s="103" t="s">
        <v>1234</v>
      </c>
      <c r="F359" s="549"/>
      <c r="G359" s="548">
        <v>303</v>
      </c>
      <c r="H359" s="548">
        <v>303</v>
      </c>
      <c r="I359" s="490"/>
      <c r="J359" s="529">
        <f t="shared" si="36"/>
        <v>100</v>
      </c>
    </row>
    <row r="360" spans="1:10" s="184" customFormat="1" ht="24">
      <c r="A360" s="105" t="s">
        <v>76</v>
      </c>
      <c r="B360" s="103" t="s">
        <v>1196</v>
      </c>
      <c r="C360" s="103" t="s">
        <v>904</v>
      </c>
      <c r="D360" s="103" t="s">
        <v>1222</v>
      </c>
      <c r="E360" s="103" t="s">
        <v>354</v>
      </c>
      <c r="F360" s="549">
        <v>11400</v>
      </c>
      <c r="G360" s="549">
        <f>G361</f>
        <v>11483.2</v>
      </c>
      <c r="H360" s="549">
        <f>H361</f>
        <v>11482.5</v>
      </c>
      <c r="I360" s="490">
        <f>H360/F360*100</f>
        <v>100.72368421052632</v>
      </c>
      <c r="J360" s="529">
        <f t="shared" si="36"/>
        <v>99.9939041382193</v>
      </c>
    </row>
    <row r="361" spans="1:10" s="184" customFormat="1" ht="18" customHeight="1">
      <c r="A361" s="105" t="s">
        <v>1348</v>
      </c>
      <c r="B361" s="103" t="s">
        <v>1196</v>
      </c>
      <c r="C361" s="103" t="s">
        <v>904</v>
      </c>
      <c r="D361" s="103" t="s">
        <v>1222</v>
      </c>
      <c r="E361" s="103" t="s">
        <v>1374</v>
      </c>
      <c r="F361" s="548">
        <v>11400</v>
      </c>
      <c r="G361" s="548">
        <v>11483.2</v>
      </c>
      <c r="H361" s="548">
        <v>11482.5</v>
      </c>
      <c r="I361" s="490">
        <f>H361/F361*100</f>
        <v>100.72368421052632</v>
      </c>
      <c r="J361" s="529">
        <f t="shared" si="36"/>
        <v>99.9939041382193</v>
      </c>
    </row>
    <row r="362" spans="1:10" s="184" customFormat="1" ht="15.75" hidden="1">
      <c r="A362" s="109" t="s">
        <v>718</v>
      </c>
      <c r="B362" s="103" t="s">
        <v>1196</v>
      </c>
      <c r="C362" s="103" t="s">
        <v>909</v>
      </c>
      <c r="D362" s="103"/>
      <c r="E362" s="103"/>
      <c r="F362" s="548"/>
      <c r="G362" s="548"/>
      <c r="H362" s="548"/>
      <c r="I362" s="490"/>
      <c r="J362" s="490"/>
    </row>
    <row r="363" spans="1:10" s="192" customFormat="1" ht="18" customHeight="1" hidden="1">
      <c r="A363" s="111" t="s">
        <v>226</v>
      </c>
      <c r="B363" s="103" t="s">
        <v>1196</v>
      </c>
      <c r="C363" s="103" t="s">
        <v>909</v>
      </c>
      <c r="D363" s="103" t="s">
        <v>227</v>
      </c>
      <c r="E363" s="103"/>
      <c r="F363" s="506"/>
      <c r="G363" s="506"/>
      <c r="H363" s="506"/>
      <c r="I363" s="490"/>
      <c r="J363" s="490"/>
    </row>
    <row r="364" spans="1:10" s="184" customFormat="1" ht="24" hidden="1">
      <c r="A364" s="105" t="s">
        <v>76</v>
      </c>
      <c r="B364" s="103" t="s">
        <v>1196</v>
      </c>
      <c r="C364" s="103" t="s">
        <v>909</v>
      </c>
      <c r="D364" s="103" t="s">
        <v>227</v>
      </c>
      <c r="E364" s="103" t="s">
        <v>77</v>
      </c>
      <c r="F364" s="546"/>
      <c r="G364" s="546"/>
      <c r="H364" s="546"/>
      <c r="I364" s="490"/>
      <c r="J364" s="490"/>
    </row>
    <row r="365" spans="1:10" s="184" customFormat="1" ht="15.75">
      <c r="A365" s="152" t="s">
        <v>719</v>
      </c>
      <c r="B365" s="103" t="s">
        <v>1196</v>
      </c>
      <c r="C365" s="103" t="s">
        <v>911</v>
      </c>
      <c r="D365" s="153"/>
      <c r="E365" s="153"/>
      <c r="F365" s="546">
        <f>F366:F366</f>
        <v>8727</v>
      </c>
      <c r="G365" s="546">
        <f aca="true" t="shared" si="37" ref="G365:H367">G366</f>
        <v>8727</v>
      </c>
      <c r="H365" s="546">
        <f t="shared" si="37"/>
        <v>8727</v>
      </c>
      <c r="I365" s="490">
        <f aca="true" t="shared" si="38" ref="I365:I372">H365/F365*100</f>
        <v>100</v>
      </c>
      <c r="J365" s="490">
        <f aca="true" t="shared" si="39" ref="J365:J372">H365/G365*100</f>
        <v>100</v>
      </c>
    </row>
    <row r="366" spans="1:10" s="184" customFormat="1" ht="15.75">
      <c r="A366" s="111" t="s">
        <v>666</v>
      </c>
      <c r="B366" s="103" t="s">
        <v>1196</v>
      </c>
      <c r="C366" s="103" t="s">
        <v>911</v>
      </c>
      <c r="D366" s="103" t="s">
        <v>78</v>
      </c>
      <c r="E366" s="103"/>
      <c r="F366" s="506">
        <f>F367</f>
        <v>8727</v>
      </c>
      <c r="G366" s="506">
        <f t="shared" si="37"/>
        <v>8727</v>
      </c>
      <c r="H366" s="506">
        <f t="shared" si="37"/>
        <v>8727</v>
      </c>
      <c r="I366" s="490">
        <f t="shared" si="38"/>
        <v>100</v>
      </c>
      <c r="J366" s="490">
        <f t="shared" si="39"/>
        <v>100</v>
      </c>
    </row>
    <row r="367" spans="1:10" s="184" customFormat="1" ht="15.75">
      <c r="A367" s="105" t="s">
        <v>667</v>
      </c>
      <c r="B367" s="103" t="s">
        <v>1196</v>
      </c>
      <c r="C367" s="103" t="s">
        <v>911</v>
      </c>
      <c r="D367" s="103" t="s">
        <v>201</v>
      </c>
      <c r="E367" s="103" t="s">
        <v>354</v>
      </c>
      <c r="F367" s="506">
        <f>F368</f>
        <v>8727</v>
      </c>
      <c r="G367" s="506">
        <f t="shared" si="37"/>
        <v>8727</v>
      </c>
      <c r="H367" s="506">
        <f t="shared" si="37"/>
        <v>8727</v>
      </c>
      <c r="I367" s="490">
        <f t="shared" si="38"/>
        <v>100</v>
      </c>
      <c r="J367" s="529">
        <f t="shared" si="39"/>
        <v>100</v>
      </c>
    </row>
    <row r="368" spans="1:10" s="184" customFormat="1" ht="15.75">
      <c r="A368" s="105" t="s">
        <v>1345</v>
      </c>
      <c r="B368" s="103" t="s">
        <v>1196</v>
      </c>
      <c r="C368" s="103" t="s">
        <v>911</v>
      </c>
      <c r="D368" s="103" t="s">
        <v>201</v>
      </c>
      <c r="E368" s="103" t="s">
        <v>1237</v>
      </c>
      <c r="F368" s="501">
        <v>8727</v>
      </c>
      <c r="G368" s="501">
        <v>8727</v>
      </c>
      <c r="H368" s="501">
        <v>8727</v>
      </c>
      <c r="I368" s="490">
        <f t="shared" si="38"/>
        <v>100</v>
      </c>
      <c r="J368" s="529">
        <f t="shared" si="39"/>
        <v>100</v>
      </c>
    </row>
    <row r="369" spans="1:10" s="184" customFormat="1" ht="15.75">
      <c r="A369" s="114" t="s">
        <v>720</v>
      </c>
      <c r="B369" s="103" t="s">
        <v>1196</v>
      </c>
      <c r="C369" s="103" t="s">
        <v>678</v>
      </c>
      <c r="D369" s="103"/>
      <c r="E369" s="103"/>
      <c r="F369" s="510">
        <f>F370</f>
        <v>5900</v>
      </c>
      <c r="G369" s="510">
        <f>G371</f>
        <v>5900</v>
      </c>
      <c r="H369" s="510">
        <f>H370</f>
        <v>5900</v>
      </c>
      <c r="I369" s="490">
        <f t="shared" si="38"/>
        <v>100</v>
      </c>
      <c r="J369" s="529">
        <f t="shared" si="39"/>
        <v>100</v>
      </c>
    </row>
    <row r="370" spans="1:10" s="184" customFormat="1" ht="24.75">
      <c r="A370" s="112" t="s">
        <v>226</v>
      </c>
      <c r="B370" s="103" t="s">
        <v>1196</v>
      </c>
      <c r="C370" s="103" t="s">
        <v>678</v>
      </c>
      <c r="D370" s="103" t="s">
        <v>227</v>
      </c>
      <c r="E370" s="103"/>
      <c r="F370" s="546">
        <f>F371</f>
        <v>5900</v>
      </c>
      <c r="G370" s="546">
        <f>G371</f>
        <v>5900</v>
      </c>
      <c r="H370" s="546">
        <f>H371</f>
        <v>5900</v>
      </c>
      <c r="I370" s="490">
        <f t="shared" si="38"/>
        <v>100</v>
      </c>
      <c r="J370" s="490">
        <f t="shared" si="39"/>
        <v>100</v>
      </c>
    </row>
    <row r="371" spans="1:10" s="184" customFormat="1" ht="24">
      <c r="A371" s="105" t="s">
        <v>668</v>
      </c>
      <c r="B371" s="103" t="s">
        <v>1196</v>
      </c>
      <c r="C371" s="103" t="s">
        <v>678</v>
      </c>
      <c r="D371" s="103" t="s">
        <v>1552</v>
      </c>
      <c r="E371" s="103" t="s">
        <v>354</v>
      </c>
      <c r="F371" s="546">
        <f>F372</f>
        <v>5900</v>
      </c>
      <c r="G371" s="546">
        <f>G372</f>
        <v>5900</v>
      </c>
      <c r="H371" s="546">
        <f>H372</f>
        <v>5900</v>
      </c>
      <c r="I371" s="490">
        <f t="shared" si="38"/>
        <v>100</v>
      </c>
      <c r="J371" s="490">
        <f t="shared" si="39"/>
        <v>100</v>
      </c>
    </row>
    <row r="372" spans="1:10" s="184" customFormat="1" ht="15.75">
      <c r="A372" s="105" t="s">
        <v>1345</v>
      </c>
      <c r="B372" s="103" t="s">
        <v>1196</v>
      </c>
      <c r="C372" s="103" t="s">
        <v>678</v>
      </c>
      <c r="D372" s="103" t="s">
        <v>1552</v>
      </c>
      <c r="E372" s="103" t="s">
        <v>1237</v>
      </c>
      <c r="F372" s="501">
        <v>5900</v>
      </c>
      <c r="G372" s="501">
        <v>5900</v>
      </c>
      <c r="H372" s="501">
        <v>5900</v>
      </c>
      <c r="I372" s="490">
        <f t="shared" si="38"/>
        <v>100</v>
      </c>
      <c r="J372" s="490">
        <f t="shared" si="39"/>
        <v>100</v>
      </c>
    </row>
    <row r="373" spans="1:10" s="184" customFormat="1" ht="21.75" customHeight="1" hidden="1">
      <c r="A373" s="154"/>
      <c r="B373" s="103"/>
      <c r="C373" s="103"/>
      <c r="D373" s="103"/>
      <c r="E373" s="103"/>
      <c r="F373" s="540"/>
      <c r="G373" s="540"/>
      <c r="H373" s="540"/>
      <c r="I373" s="490"/>
      <c r="J373" s="490"/>
    </row>
    <row r="374" spans="1:10" s="184" customFormat="1" ht="21.75" customHeight="1" hidden="1">
      <c r="A374" s="105" t="s">
        <v>76</v>
      </c>
      <c r="B374" s="103" t="s">
        <v>1196</v>
      </c>
      <c r="C374" s="103" t="s">
        <v>678</v>
      </c>
      <c r="D374" s="103" t="s">
        <v>1222</v>
      </c>
      <c r="E374" s="103" t="s">
        <v>354</v>
      </c>
      <c r="F374" s="509"/>
      <c r="G374" s="540"/>
      <c r="H374" s="546"/>
      <c r="I374" s="490"/>
      <c r="J374" s="490"/>
    </row>
    <row r="375" spans="1:10" s="184" customFormat="1" ht="19.5" customHeight="1" hidden="1">
      <c r="A375" s="105" t="s">
        <v>134</v>
      </c>
      <c r="B375" s="103" t="s">
        <v>1196</v>
      </c>
      <c r="C375" s="103" t="s">
        <v>678</v>
      </c>
      <c r="D375" s="103" t="s">
        <v>1222</v>
      </c>
      <c r="E375" s="103" t="s">
        <v>1373</v>
      </c>
      <c r="F375" s="509"/>
      <c r="G375" s="509"/>
      <c r="H375" s="509"/>
      <c r="I375" s="490"/>
      <c r="J375" s="490"/>
    </row>
    <row r="376" spans="1:10" s="184" customFormat="1" ht="25.5" customHeight="1">
      <c r="A376" s="109" t="s">
        <v>302</v>
      </c>
      <c r="B376" s="103" t="s">
        <v>1196</v>
      </c>
      <c r="C376" s="103" t="s">
        <v>905</v>
      </c>
      <c r="D376" s="103"/>
      <c r="E376" s="103"/>
      <c r="F376" s="510">
        <f>F377+F380</f>
        <v>70794.1</v>
      </c>
      <c r="G376" s="510">
        <f>G377+G380</f>
        <v>75646.5</v>
      </c>
      <c r="H376" s="510">
        <f>H377+H380</f>
        <v>73695.1</v>
      </c>
      <c r="I376" s="490">
        <f aca="true" t="shared" si="40" ref="I376:I384">H376/F376*100</f>
        <v>104.09779911037785</v>
      </c>
      <c r="J376" s="490">
        <f aca="true" t="shared" si="41" ref="J376:J385">H376/G376*100</f>
        <v>97.42036974612176</v>
      </c>
    </row>
    <row r="377" spans="1:10" s="184" customFormat="1" ht="31.5" customHeight="1">
      <c r="A377" s="115" t="s">
        <v>1035</v>
      </c>
      <c r="B377" s="103" t="s">
        <v>1196</v>
      </c>
      <c r="C377" s="103" t="s">
        <v>905</v>
      </c>
      <c r="D377" s="116" t="s">
        <v>94</v>
      </c>
      <c r="E377" s="116"/>
      <c r="F377" s="510">
        <v>10596.1</v>
      </c>
      <c r="G377" s="510">
        <f>G378</f>
        <v>10286.9</v>
      </c>
      <c r="H377" s="510">
        <f>H378</f>
        <v>9657.2</v>
      </c>
      <c r="I377" s="490">
        <f t="shared" si="40"/>
        <v>91.13919272185049</v>
      </c>
      <c r="J377" s="529">
        <f t="shared" si="41"/>
        <v>93.87862232548193</v>
      </c>
    </row>
    <row r="378" spans="1:10" s="184" customFormat="1" ht="18.75" customHeight="1">
      <c r="A378" s="105" t="s">
        <v>83</v>
      </c>
      <c r="B378" s="103" t="s">
        <v>1196</v>
      </c>
      <c r="C378" s="103" t="s">
        <v>905</v>
      </c>
      <c r="D378" s="116" t="s">
        <v>1269</v>
      </c>
      <c r="E378" s="103" t="s">
        <v>354</v>
      </c>
      <c r="F378" s="510">
        <v>10596.1</v>
      </c>
      <c r="G378" s="510">
        <f>G379</f>
        <v>10286.9</v>
      </c>
      <c r="H378" s="510">
        <f>H379</f>
        <v>9657.2</v>
      </c>
      <c r="I378" s="490">
        <f t="shared" si="40"/>
        <v>91.13919272185049</v>
      </c>
      <c r="J378" s="529">
        <f t="shared" si="41"/>
        <v>93.87862232548193</v>
      </c>
    </row>
    <row r="379" spans="1:10" s="184" customFormat="1" ht="20.25" customHeight="1">
      <c r="A379" s="105" t="s">
        <v>700</v>
      </c>
      <c r="B379" s="103" t="s">
        <v>1196</v>
      </c>
      <c r="C379" s="103" t="s">
        <v>905</v>
      </c>
      <c r="D379" s="116" t="s">
        <v>1269</v>
      </c>
      <c r="E379" s="103" t="s">
        <v>701</v>
      </c>
      <c r="F379" s="509">
        <v>10596.1</v>
      </c>
      <c r="G379" s="509">
        <v>10286.9</v>
      </c>
      <c r="H379" s="509">
        <v>9657.2</v>
      </c>
      <c r="I379" s="490">
        <f t="shared" si="40"/>
        <v>91.13919272185049</v>
      </c>
      <c r="J379" s="490">
        <f t="shared" si="41"/>
        <v>93.87862232548193</v>
      </c>
    </row>
    <row r="380" spans="1:10" s="184" customFormat="1" ht="27.75" customHeight="1">
      <c r="A380" s="112" t="s">
        <v>226</v>
      </c>
      <c r="B380" s="103" t="s">
        <v>1196</v>
      </c>
      <c r="C380" s="103" t="s">
        <v>905</v>
      </c>
      <c r="D380" s="103" t="s">
        <v>227</v>
      </c>
      <c r="E380" s="103"/>
      <c r="F380" s="510">
        <f>F381+F383</f>
        <v>60198</v>
      </c>
      <c r="G380" s="510">
        <f>G381+G383</f>
        <v>65359.6</v>
      </c>
      <c r="H380" s="510">
        <f>H381+H383</f>
        <v>64037.9</v>
      </c>
      <c r="I380" s="490">
        <f t="shared" si="40"/>
        <v>106.37878334828399</v>
      </c>
      <c r="J380" s="490">
        <f t="shared" si="41"/>
        <v>97.97780280173075</v>
      </c>
    </row>
    <row r="381" spans="1:10" s="184" customFormat="1" ht="24" customHeight="1">
      <c r="A381" s="105" t="s">
        <v>76</v>
      </c>
      <c r="B381" s="103" t="s">
        <v>1196</v>
      </c>
      <c r="C381" s="103" t="s">
        <v>905</v>
      </c>
      <c r="D381" s="103" t="s">
        <v>1222</v>
      </c>
      <c r="E381" s="103" t="s">
        <v>354</v>
      </c>
      <c r="F381" s="510">
        <f>F382</f>
        <v>330</v>
      </c>
      <c r="G381" s="510">
        <f>G382</f>
        <v>1114</v>
      </c>
      <c r="H381" s="510">
        <f>H382</f>
        <v>1106</v>
      </c>
      <c r="I381" s="588" t="s">
        <v>489</v>
      </c>
      <c r="J381" s="490">
        <f t="shared" si="41"/>
        <v>99.2818671454219</v>
      </c>
    </row>
    <row r="382" spans="1:10" s="184" customFormat="1" ht="21.75" customHeight="1">
      <c r="A382" s="105" t="s">
        <v>134</v>
      </c>
      <c r="B382" s="103" t="s">
        <v>1196</v>
      </c>
      <c r="C382" s="103" t="s">
        <v>905</v>
      </c>
      <c r="D382" s="103" t="s">
        <v>1222</v>
      </c>
      <c r="E382" s="103" t="s">
        <v>1373</v>
      </c>
      <c r="F382" s="509">
        <v>330</v>
      </c>
      <c r="G382" s="509">
        <v>1114</v>
      </c>
      <c r="H382" s="509">
        <v>1106</v>
      </c>
      <c r="I382" s="588" t="s">
        <v>489</v>
      </c>
      <c r="J382" s="490">
        <f t="shared" si="41"/>
        <v>99.2818671454219</v>
      </c>
    </row>
    <row r="383" spans="1:10" s="184" customFormat="1" ht="42" customHeight="1">
      <c r="A383" s="112" t="s">
        <v>1381</v>
      </c>
      <c r="B383" s="103" t="s">
        <v>1196</v>
      </c>
      <c r="C383" s="103" t="s">
        <v>905</v>
      </c>
      <c r="D383" s="103" t="s">
        <v>1382</v>
      </c>
      <c r="E383" s="103"/>
      <c r="F383" s="510">
        <f aca="true" t="shared" si="42" ref="F383:H384">F384</f>
        <v>59868</v>
      </c>
      <c r="G383" s="510">
        <f t="shared" si="42"/>
        <v>64245.6</v>
      </c>
      <c r="H383" s="510">
        <f t="shared" si="42"/>
        <v>62931.9</v>
      </c>
      <c r="I383" s="490">
        <f t="shared" si="40"/>
        <v>105.1177590699539</v>
      </c>
      <c r="J383" s="490">
        <f t="shared" si="41"/>
        <v>97.95519070566701</v>
      </c>
    </row>
    <row r="384" spans="1:10" s="184" customFormat="1" ht="21.75" customHeight="1">
      <c r="A384" s="105" t="s">
        <v>984</v>
      </c>
      <c r="B384" s="103" t="s">
        <v>1196</v>
      </c>
      <c r="C384" s="103" t="s">
        <v>905</v>
      </c>
      <c r="D384" s="103" t="s">
        <v>703</v>
      </c>
      <c r="E384" s="103" t="s">
        <v>354</v>
      </c>
      <c r="F384" s="510">
        <f t="shared" si="42"/>
        <v>59868</v>
      </c>
      <c r="G384" s="510">
        <f t="shared" si="42"/>
        <v>64245.6</v>
      </c>
      <c r="H384" s="510">
        <f t="shared" si="42"/>
        <v>62931.9</v>
      </c>
      <c r="I384" s="490">
        <f t="shared" si="40"/>
        <v>105.1177590699539</v>
      </c>
      <c r="J384" s="490">
        <f t="shared" si="41"/>
        <v>97.95519070566701</v>
      </c>
    </row>
    <row r="385" spans="1:10" s="184" customFormat="1" ht="21" customHeight="1">
      <c r="A385" s="105" t="s">
        <v>186</v>
      </c>
      <c r="B385" s="103" t="s">
        <v>1196</v>
      </c>
      <c r="C385" s="103" t="s">
        <v>905</v>
      </c>
      <c r="D385" s="103" t="s">
        <v>703</v>
      </c>
      <c r="E385" s="103" t="s">
        <v>1234</v>
      </c>
      <c r="F385" s="509">
        <v>59868</v>
      </c>
      <c r="G385" s="509">
        <v>64245.6</v>
      </c>
      <c r="H385" s="509">
        <v>62931.9</v>
      </c>
      <c r="I385" s="490">
        <f aca="true" t="shared" si="43" ref="I385:I398">H385/F385*100</f>
        <v>105.1177590699539</v>
      </c>
      <c r="J385" s="490">
        <f t="shared" si="41"/>
        <v>97.95519070566701</v>
      </c>
    </row>
    <row r="386" spans="1:10" s="184" customFormat="1" ht="30.75" customHeight="1" hidden="1">
      <c r="A386" s="104" t="s">
        <v>212</v>
      </c>
      <c r="B386" s="103" t="s">
        <v>1196</v>
      </c>
      <c r="C386" s="103" t="s">
        <v>905</v>
      </c>
      <c r="D386" s="103" t="s">
        <v>1304</v>
      </c>
      <c r="E386" s="103"/>
      <c r="F386" s="202"/>
      <c r="G386" s="202"/>
      <c r="H386" s="202"/>
      <c r="I386" s="489"/>
      <c r="J386" s="489"/>
    </row>
    <row r="387" spans="1:10" s="184" customFormat="1" ht="33" customHeight="1" hidden="1">
      <c r="A387" s="105" t="s">
        <v>76</v>
      </c>
      <c r="B387" s="103" t="s">
        <v>1196</v>
      </c>
      <c r="C387" s="103" t="s">
        <v>905</v>
      </c>
      <c r="D387" s="103" t="s">
        <v>1304</v>
      </c>
      <c r="E387" s="103" t="s">
        <v>77</v>
      </c>
      <c r="F387" s="202"/>
      <c r="G387" s="202"/>
      <c r="H387" s="202"/>
      <c r="I387" s="489"/>
      <c r="J387" s="489"/>
    </row>
    <row r="388" spans="1:10" s="184" customFormat="1" ht="28.5" customHeight="1">
      <c r="A388" s="366" t="s">
        <v>303</v>
      </c>
      <c r="B388" s="129" t="s">
        <v>1339</v>
      </c>
      <c r="C388" s="129"/>
      <c r="D388" s="130"/>
      <c r="E388" s="130"/>
      <c r="F388" s="507">
        <f>F389+F403+F415+F419+F426+F430</f>
        <v>962555</v>
      </c>
      <c r="G388" s="507">
        <f>G389+G403+G415+G419+G426+G430</f>
        <v>1118085.5999999999</v>
      </c>
      <c r="H388" s="507">
        <f>H389+H403+H415+H419+H426+H430</f>
        <v>1083976.8</v>
      </c>
      <c r="I388" s="541">
        <f t="shared" si="43"/>
        <v>112.61453111770237</v>
      </c>
      <c r="J388" s="541">
        <f>H388/G388*100</f>
        <v>96.94935700808598</v>
      </c>
    </row>
    <row r="389" spans="1:10" s="184" customFormat="1" ht="15.75" customHeight="1">
      <c r="A389" s="109" t="s">
        <v>1461</v>
      </c>
      <c r="B389" s="103" t="s">
        <v>1339</v>
      </c>
      <c r="C389" s="103" t="s">
        <v>904</v>
      </c>
      <c r="D389" s="107"/>
      <c r="E389" s="107"/>
      <c r="F389" s="510">
        <f>F390+F398</f>
        <v>396569</v>
      </c>
      <c r="G389" s="510">
        <f>G390+G398+G401</f>
        <v>482207.5</v>
      </c>
      <c r="H389" s="510">
        <f>H390+H398</f>
        <v>458594.7</v>
      </c>
      <c r="I389" s="490">
        <f t="shared" si="43"/>
        <v>115.64058209290187</v>
      </c>
      <c r="J389" s="490">
        <f>H389/G389*100</f>
        <v>95.10318690605186</v>
      </c>
    </row>
    <row r="390" spans="1:10" s="184" customFormat="1" ht="30.75" customHeight="1">
      <c r="A390" s="135" t="s">
        <v>1389</v>
      </c>
      <c r="B390" s="117" t="s">
        <v>1339</v>
      </c>
      <c r="C390" s="103" t="s">
        <v>904</v>
      </c>
      <c r="D390" s="103" t="s">
        <v>297</v>
      </c>
      <c r="E390" s="103"/>
      <c r="F390" s="510">
        <f>F391</f>
        <v>52500</v>
      </c>
      <c r="G390" s="510">
        <f>G391</f>
        <v>57480</v>
      </c>
      <c r="H390" s="510">
        <f>H391</f>
        <v>57480</v>
      </c>
      <c r="I390" s="490">
        <f t="shared" si="43"/>
        <v>109.48571428571428</v>
      </c>
      <c r="J390" s="490">
        <f>H390/G390*100</f>
        <v>100</v>
      </c>
    </row>
    <row r="391" spans="1:10" s="184" customFormat="1" ht="29.25" customHeight="1">
      <c r="A391" s="136" t="s">
        <v>304</v>
      </c>
      <c r="B391" s="103" t="s">
        <v>1339</v>
      </c>
      <c r="C391" s="103" t="s">
        <v>904</v>
      </c>
      <c r="D391" s="103" t="s">
        <v>183</v>
      </c>
      <c r="E391" s="103" t="s">
        <v>354</v>
      </c>
      <c r="F391" s="510">
        <f>F393</f>
        <v>52500</v>
      </c>
      <c r="G391" s="510">
        <f>G393+G394</f>
        <v>57480</v>
      </c>
      <c r="H391" s="510">
        <f>H393+H394</f>
        <v>57480</v>
      </c>
      <c r="I391" s="490">
        <f t="shared" si="43"/>
        <v>109.48571428571428</v>
      </c>
      <c r="J391" s="490">
        <f>H391/G391*100</f>
        <v>100</v>
      </c>
    </row>
    <row r="392" spans="1:10" s="184" customFormat="1" ht="19.5" customHeight="1">
      <c r="A392" s="136" t="s">
        <v>305</v>
      </c>
      <c r="B392" s="103" t="s">
        <v>1339</v>
      </c>
      <c r="C392" s="103" t="s">
        <v>904</v>
      </c>
      <c r="D392" s="103" t="s">
        <v>183</v>
      </c>
      <c r="E392" s="103" t="s">
        <v>1235</v>
      </c>
      <c r="F392" s="509">
        <v>0</v>
      </c>
      <c r="G392" s="509">
        <v>0</v>
      </c>
      <c r="H392" s="509">
        <v>0</v>
      </c>
      <c r="I392" s="490">
        <v>0</v>
      </c>
      <c r="J392" s="490">
        <v>0</v>
      </c>
    </row>
    <row r="393" spans="1:10" s="184" customFormat="1" ht="25.5" customHeight="1">
      <c r="A393" s="136" t="s">
        <v>306</v>
      </c>
      <c r="B393" s="103" t="s">
        <v>1339</v>
      </c>
      <c r="C393" s="103" t="s">
        <v>904</v>
      </c>
      <c r="D393" s="103" t="s">
        <v>183</v>
      </c>
      <c r="E393" s="103" t="s">
        <v>1235</v>
      </c>
      <c r="F393" s="509">
        <v>52500</v>
      </c>
      <c r="G393" s="509">
        <v>53000</v>
      </c>
      <c r="H393" s="509">
        <v>53000</v>
      </c>
      <c r="I393" s="490">
        <f t="shared" si="43"/>
        <v>100.95238095238095</v>
      </c>
      <c r="J393" s="490">
        <f>H393/G393*100</f>
        <v>100</v>
      </c>
    </row>
    <row r="394" spans="1:10" s="184" customFormat="1" ht="30.75" customHeight="1">
      <c r="A394" s="136" t="s">
        <v>307</v>
      </c>
      <c r="B394" s="103" t="s">
        <v>1339</v>
      </c>
      <c r="C394" s="103" t="s">
        <v>904</v>
      </c>
      <c r="D394" s="103" t="s">
        <v>183</v>
      </c>
      <c r="E394" s="103" t="s">
        <v>1235</v>
      </c>
      <c r="F394" s="509">
        <v>52500</v>
      </c>
      <c r="G394" s="509">
        <v>4480</v>
      </c>
      <c r="H394" s="509">
        <v>4480</v>
      </c>
      <c r="I394" s="490">
        <f t="shared" si="43"/>
        <v>8.533333333333333</v>
      </c>
      <c r="J394" s="490">
        <f>H394/G394*100</f>
        <v>100</v>
      </c>
    </row>
    <row r="395" spans="1:10" s="184" customFormat="1" ht="30.75" customHeight="1" hidden="1">
      <c r="A395" s="112" t="s">
        <v>308</v>
      </c>
      <c r="B395" s="117" t="s">
        <v>1339</v>
      </c>
      <c r="C395" s="103" t="s">
        <v>904</v>
      </c>
      <c r="D395" s="103" t="s">
        <v>1338</v>
      </c>
      <c r="E395" s="107"/>
      <c r="F395" s="509"/>
      <c r="G395" s="509"/>
      <c r="H395" s="509"/>
      <c r="I395" s="490"/>
      <c r="J395" s="490"/>
    </row>
    <row r="396" spans="1:10" s="184" customFormat="1" ht="24" customHeight="1" hidden="1">
      <c r="A396" s="105" t="s">
        <v>309</v>
      </c>
      <c r="B396" s="103" t="s">
        <v>1339</v>
      </c>
      <c r="C396" s="103" t="s">
        <v>904</v>
      </c>
      <c r="D396" s="103" t="s">
        <v>1013</v>
      </c>
      <c r="E396" s="107" t="s">
        <v>354</v>
      </c>
      <c r="F396" s="509"/>
      <c r="G396" s="509"/>
      <c r="H396" s="509"/>
      <c r="I396" s="490"/>
      <c r="J396" s="490"/>
    </row>
    <row r="397" spans="1:10" s="184" customFormat="1" ht="33.75" customHeight="1" hidden="1">
      <c r="A397" s="105" t="s">
        <v>186</v>
      </c>
      <c r="B397" s="103" t="s">
        <v>1339</v>
      </c>
      <c r="C397" s="103" t="s">
        <v>904</v>
      </c>
      <c r="D397" s="103" t="s">
        <v>1013</v>
      </c>
      <c r="E397" s="107" t="s">
        <v>1234</v>
      </c>
      <c r="F397" s="509"/>
      <c r="G397" s="509"/>
      <c r="H397" s="509"/>
      <c r="I397" s="544"/>
      <c r="J397" s="490"/>
    </row>
    <row r="398" spans="1:10" s="184" customFormat="1" ht="18.75" customHeight="1">
      <c r="A398" s="111" t="s">
        <v>1463</v>
      </c>
      <c r="B398" s="103" t="s">
        <v>1339</v>
      </c>
      <c r="C398" s="103" t="s">
        <v>904</v>
      </c>
      <c r="D398" s="103" t="s">
        <v>1464</v>
      </c>
      <c r="E398" s="107"/>
      <c r="F398" s="510">
        <f>F399</f>
        <v>344069</v>
      </c>
      <c r="G398" s="510">
        <f>G399</f>
        <v>424329.5</v>
      </c>
      <c r="H398" s="510">
        <f>H399+H401</f>
        <v>401114.7</v>
      </c>
      <c r="I398" s="490">
        <f t="shared" si="43"/>
        <v>116.57972674085721</v>
      </c>
      <c r="J398" s="490">
        <f>H398/G398*100</f>
        <v>94.52906290983776</v>
      </c>
    </row>
    <row r="399" spans="1:10" s="184" customFormat="1" ht="18" customHeight="1">
      <c r="A399" s="105" t="s">
        <v>310</v>
      </c>
      <c r="B399" s="103" t="s">
        <v>1339</v>
      </c>
      <c r="C399" s="103" t="s">
        <v>904</v>
      </c>
      <c r="D399" s="103" t="s">
        <v>1014</v>
      </c>
      <c r="E399" s="103" t="s">
        <v>354</v>
      </c>
      <c r="F399" s="510">
        <f>F400+F402</f>
        <v>344069</v>
      </c>
      <c r="G399" s="510">
        <f>G400</f>
        <v>424329.5</v>
      </c>
      <c r="H399" s="510">
        <f>H400</f>
        <v>401020.4</v>
      </c>
      <c r="I399" s="490">
        <f aca="true" t="shared" si="44" ref="I399:I430">H399/F399*100</f>
        <v>116.55231944755269</v>
      </c>
      <c r="J399" s="490">
        <f>H399/G399*100</f>
        <v>94.50683961402638</v>
      </c>
    </row>
    <row r="400" spans="1:10" s="184" customFormat="1" ht="18.75" customHeight="1">
      <c r="A400" s="105" t="s">
        <v>311</v>
      </c>
      <c r="B400" s="103" t="s">
        <v>1339</v>
      </c>
      <c r="C400" s="103" t="s">
        <v>904</v>
      </c>
      <c r="D400" s="103" t="s">
        <v>1014</v>
      </c>
      <c r="E400" s="103" t="s">
        <v>1234</v>
      </c>
      <c r="F400" s="509">
        <v>343016</v>
      </c>
      <c r="G400" s="509">
        <v>424329.5</v>
      </c>
      <c r="H400" s="509">
        <v>401020.4</v>
      </c>
      <c r="I400" s="490">
        <f t="shared" si="44"/>
        <v>116.91011498005925</v>
      </c>
      <c r="J400" s="490">
        <f>H400/G400*100</f>
        <v>94.50683961402638</v>
      </c>
    </row>
    <row r="401" spans="1:10" s="184" customFormat="1" ht="41.25" customHeight="1">
      <c r="A401" s="105" t="s">
        <v>312</v>
      </c>
      <c r="B401" s="103" t="s">
        <v>1339</v>
      </c>
      <c r="C401" s="103" t="s">
        <v>904</v>
      </c>
      <c r="D401" s="103" t="s">
        <v>116</v>
      </c>
      <c r="E401" s="103" t="s">
        <v>354</v>
      </c>
      <c r="F401" s="546">
        <f>F402</f>
        <v>1053</v>
      </c>
      <c r="G401" s="546">
        <f>G402</f>
        <v>398</v>
      </c>
      <c r="H401" s="546">
        <f>H402</f>
        <v>94.3</v>
      </c>
      <c r="I401" s="490">
        <f t="shared" si="44"/>
        <v>8.955365622032287</v>
      </c>
      <c r="J401" s="490">
        <f>H401/G401*100</f>
        <v>23.693467336683415</v>
      </c>
    </row>
    <row r="402" spans="1:10" s="184" customFormat="1" ht="15" customHeight="1">
      <c r="A402" s="105" t="s">
        <v>311</v>
      </c>
      <c r="B402" s="103" t="s">
        <v>1339</v>
      </c>
      <c r="C402" s="103" t="s">
        <v>904</v>
      </c>
      <c r="D402" s="103" t="s">
        <v>116</v>
      </c>
      <c r="E402" s="103" t="s">
        <v>1234</v>
      </c>
      <c r="F402" s="509">
        <v>1053</v>
      </c>
      <c r="G402" s="509">
        <v>398</v>
      </c>
      <c r="H402" s="509">
        <v>94.3</v>
      </c>
      <c r="I402" s="490">
        <f t="shared" si="44"/>
        <v>8.955365622032287</v>
      </c>
      <c r="J402" s="490">
        <f>H402/G402*100</f>
        <v>23.693467336683415</v>
      </c>
    </row>
    <row r="403" spans="1:10" s="184" customFormat="1" ht="16.5" customHeight="1">
      <c r="A403" s="132" t="s">
        <v>1015</v>
      </c>
      <c r="B403" s="103" t="s">
        <v>1339</v>
      </c>
      <c r="C403" s="103" t="s">
        <v>909</v>
      </c>
      <c r="D403" s="103"/>
      <c r="E403" s="103"/>
      <c r="F403" s="510">
        <f>F404+F410+F413</f>
        <v>351437</v>
      </c>
      <c r="G403" s="510">
        <f>G405+G407+G410+G413</f>
        <v>414608.6</v>
      </c>
      <c r="H403" s="510">
        <f>H404+H409+H412</f>
        <v>405820.1</v>
      </c>
      <c r="I403" s="490">
        <f t="shared" si="44"/>
        <v>115.47449471740312</v>
      </c>
      <c r="J403" s="490"/>
    </row>
    <row r="404" spans="1:10" s="184" customFormat="1" ht="16.5" customHeight="1">
      <c r="A404" s="104" t="s">
        <v>292</v>
      </c>
      <c r="B404" s="103" t="s">
        <v>1339</v>
      </c>
      <c r="C404" s="103" t="s">
        <v>909</v>
      </c>
      <c r="D404" s="103" t="s">
        <v>1465</v>
      </c>
      <c r="E404" s="103"/>
      <c r="F404" s="546">
        <f>F405</f>
        <v>345729</v>
      </c>
      <c r="G404" s="546">
        <f>G405+G407</f>
        <v>400725.6</v>
      </c>
      <c r="H404" s="546">
        <f>H405+H407</f>
        <v>392265.3</v>
      </c>
      <c r="I404" s="490">
        <f t="shared" si="44"/>
        <v>113.4603403243581</v>
      </c>
      <c r="J404" s="490">
        <f aca="true" t="shared" si="45" ref="J404:J435">H404/G404*100</f>
        <v>97.88875479879499</v>
      </c>
    </row>
    <row r="405" spans="1:10" s="184" customFormat="1" ht="21.75" customHeight="1">
      <c r="A405" s="105" t="s">
        <v>984</v>
      </c>
      <c r="B405" s="103" t="s">
        <v>1339</v>
      </c>
      <c r="C405" s="103" t="s">
        <v>909</v>
      </c>
      <c r="D405" s="103" t="s">
        <v>1016</v>
      </c>
      <c r="E405" s="371" t="s">
        <v>354</v>
      </c>
      <c r="F405" s="510">
        <f>F406+F407</f>
        <v>345729</v>
      </c>
      <c r="G405" s="510">
        <f>G406</f>
        <v>381751.6</v>
      </c>
      <c r="H405" s="510">
        <f>H406</f>
        <v>373407.7</v>
      </c>
      <c r="I405" s="490">
        <f t="shared" si="44"/>
        <v>108.00589479042834</v>
      </c>
      <c r="J405" s="490">
        <f t="shared" si="45"/>
        <v>97.81431171473808</v>
      </c>
    </row>
    <row r="406" spans="1:10" s="184" customFormat="1" ht="24" customHeight="1">
      <c r="A406" s="105" t="s">
        <v>311</v>
      </c>
      <c r="B406" s="103" t="s">
        <v>1339</v>
      </c>
      <c r="C406" s="103" t="s">
        <v>909</v>
      </c>
      <c r="D406" s="103" t="s">
        <v>1016</v>
      </c>
      <c r="E406" s="103" t="s">
        <v>1234</v>
      </c>
      <c r="F406" s="550">
        <v>326755</v>
      </c>
      <c r="G406" s="550">
        <v>381751.6</v>
      </c>
      <c r="H406" s="550">
        <v>373407.7</v>
      </c>
      <c r="I406" s="490">
        <f t="shared" si="44"/>
        <v>114.27757800186684</v>
      </c>
      <c r="J406" s="490">
        <f t="shared" si="45"/>
        <v>97.81431171473808</v>
      </c>
    </row>
    <row r="407" spans="1:10" s="184" customFormat="1" ht="43.5" customHeight="1">
      <c r="A407" s="105" t="s">
        <v>313</v>
      </c>
      <c r="B407" s="103" t="s">
        <v>1339</v>
      </c>
      <c r="C407" s="103" t="s">
        <v>909</v>
      </c>
      <c r="D407" s="103" t="s">
        <v>117</v>
      </c>
      <c r="E407" s="103" t="s">
        <v>354</v>
      </c>
      <c r="F407" s="510">
        <f>F408</f>
        <v>18974</v>
      </c>
      <c r="G407" s="510">
        <f>G408</f>
        <v>18974</v>
      </c>
      <c r="H407" s="510">
        <f>H408</f>
        <v>18857.6</v>
      </c>
      <c r="I407" s="490">
        <f t="shared" si="44"/>
        <v>99.38652893433118</v>
      </c>
      <c r="J407" s="490">
        <f t="shared" si="45"/>
        <v>99.38652893433118</v>
      </c>
    </row>
    <row r="408" spans="1:10" s="184" customFormat="1" ht="21" customHeight="1">
      <c r="A408" s="105" t="s">
        <v>311</v>
      </c>
      <c r="B408" s="103" t="s">
        <v>1339</v>
      </c>
      <c r="C408" s="103" t="s">
        <v>909</v>
      </c>
      <c r="D408" s="103" t="s">
        <v>117</v>
      </c>
      <c r="E408" s="103" t="s">
        <v>1234</v>
      </c>
      <c r="F408" s="501">
        <v>18974</v>
      </c>
      <c r="G408" s="501">
        <v>18974</v>
      </c>
      <c r="H408" s="501">
        <v>18857.6</v>
      </c>
      <c r="I408" s="490">
        <f t="shared" si="44"/>
        <v>99.38652893433118</v>
      </c>
      <c r="J408" s="490">
        <f t="shared" si="45"/>
        <v>99.38652893433118</v>
      </c>
    </row>
    <row r="409" spans="1:10" s="184" customFormat="1" ht="21.75" customHeight="1">
      <c r="A409" s="104" t="s">
        <v>986</v>
      </c>
      <c r="B409" s="103" t="s">
        <v>1339</v>
      </c>
      <c r="C409" s="103" t="s">
        <v>909</v>
      </c>
      <c r="D409" s="103" t="s">
        <v>1467</v>
      </c>
      <c r="E409" s="103"/>
      <c r="F409" s="506">
        <f aca="true" t="shared" si="46" ref="F409:H410">F410</f>
        <v>4981</v>
      </c>
      <c r="G409" s="506">
        <f t="shared" si="46"/>
        <v>13156</v>
      </c>
      <c r="H409" s="506">
        <f t="shared" si="46"/>
        <v>13006</v>
      </c>
      <c r="I409" s="588" t="s">
        <v>489</v>
      </c>
      <c r="J409" s="490">
        <f t="shared" si="45"/>
        <v>98.85983581635756</v>
      </c>
    </row>
    <row r="410" spans="1:10" s="184" customFormat="1" ht="19.5" customHeight="1">
      <c r="A410" s="105" t="s">
        <v>984</v>
      </c>
      <c r="B410" s="103" t="s">
        <v>1339</v>
      </c>
      <c r="C410" s="103" t="s">
        <v>909</v>
      </c>
      <c r="D410" s="103" t="s">
        <v>1017</v>
      </c>
      <c r="E410" s="103" t="s">
        <v>354</v>
      </c>
      <c r="F410" s="510">
        <f t="shared" si="46"/>
        <v>4981</v>
      </c>
      <c r="G410" s="510">
        <f t="shared" si="46"/>
        <v>13156</v>
      </c>
      <c r="H410" s="510">
        <f t="shared" si="46"/>
        <v>13006</v>
      </c>
      <c r="I410" s="588" t="s">
        <v>489</v>
      </c>
      <c r="J410" s="490">
        <f t="shared" si="45"/>
        <v>98.85983581635756</v>
      </c>
    </row>
    <row r="411" spans="1:10" s="184" customFormat="1" ht="21" customHeight="1">
      <c r="A411" s="105" t="s">
        <v>186</v>
      </c>
      <c r="B411" s="103" t="s">
        <v>1339</v>
      </c>
      <c r="C411" s="103" t="s">
        <v>909</v>
      </c>
      <c r="D411" s="103" t="s">
        <v>1017</v>
      </c>
      <c r="E411" s="103" t="s">
        <v>1234</v>
      </c>
      <c r="F411" s="509">
        <v>4981</v>
      </c>
      <c r="G411" s="509">
        <v>13156</v>
      </c>
      <c r="H411" s="509">
        <v>13006</v>
      </c>
      <c r="I411" s="588" t="s">
        <v>489</v>
      </c>
      <c r="J411" s="529">
        <f t="shared" si="45"/>
        <v>98.85983581635756</v>
      </c>
    </row>
    <row r="412" spans="1:10" s="184" customFormat="1" ht="20.25" customHeight="1">
      <c r="A412" s="134" t="s">
        <v>1259</v>
      </c>
      <c r="B412" s="103" t="s">
        <v>1339</v>
      </c>
      <c r="C412" s="103" t="s">
        <v>909</v>
      </c>
      <c r="D412" s="103" t="s">
        <v>1260</v>
      </c>
      <c r="E412" s="103"/>
      <c r="F412" s="510">
        <f aca="true" t="shared" si="47" ref="F412:H413">F413</f>
        <v>727</v>
      </c>
      <c r="G412" s="510">
        <f t="shared" si="47"/>
        <v>727</v>
      </c>
      <c r="H412" s="510">
        <f t="shared" si="47"/>
        <v>548.8</v>
      </c>
      <c r="I412" s="490">
        <f t="shared" si="44"/>
        <v>75.48830811554332</v>
      </c>
      <c r="J412" s="529">
        <f t="shared" si="45"/>
        <v>75.48830811554332</v>
      </c>
    </row>
    <row r="413" spans="1:10" s="184" customFormat="1" ht="33.75" customHeight="1">
      <c r="A413" s="105" t="s">
        <v>314</v>
      </c>
      <c r="B413" s="103" t="s">
        <v>1339</v>
      </c>
      <c r="C413" s="103" t="s">
        <v>909</v>
      </c>
      <c r="D413" s="103" t="s">
        <v>1018</v>
      </c>
      <c r="E413" s="103"/>
      <c r="F413" s="510">
        <f t="shared" si="47"/>
        <v>727</v>
      </c>
      <c r="G413" s="510">
        <f t="shared" si="47"/>
        <v>727</v>
      </c>
      <c r="H413" s="510">
        <f t="shared" si="47"/>
        <v>548.8</v>
      </c>
      <c r="I413" s="490">
        <f t="shared" si="44"/>
        <v>75.48830811554332</v>
      </c>
      <c r="J413" s="529">
        <f t="shared" si="45"/>
        <v>75.48830811554332</v>
      </c>
    </row>
    <row r="414" spans="1:10" s="184" customFormat="1" ht="15.75">
      <c r="A414" s="105" t="s">
        <v>186</v>
      </c>
      <c r="B414" s="103" t="s">
        <v>1339</v>
      </c>
      <c r="C414" s="103" t="s">
        <v>909</v>
      </c>
      <c r="D414" s="103" t="s">
        <v>1018</v>
      </c>
      <c r="E414" s="103" t="s">
        <v>1234</v>
      </c>
      <c r="F414" s="509">
        <v>727</v>
      </c>
      <c r="G414" s="509">
        <v>727</v>
      </c>
      <c r="H414" s="509">
        <v>548.8</v>
      </c>
      <c r="I414" s="490">
        <f t="shared" si="44"/>
        <v>75.48830811554332</v>
      </c>
      <c r="J414" s="529">
        <f t="shared" si="45"/>
        <v>75.48830811554332</v>
      </c>
    </row>
    <row r="415" spans="1:10" s="184" customFormat="1" ht="15.75">
      <c r="A415" s="132" t="s">
        <v>1019</v>
      </c>
      <c r="B415" s="103" t="s">
        <v>1339</v>
      </c>
      <c r="C415" s="103" t="s">
        <v>911</v>
      </c>
      <c r="D415" s="103"/>
      <c r="E415" s="103"/>
      <c r="F415" s="510">
        <f>F416</f>
        <v>14293</v>
      </c>
      <c r="G415" s="510">
        <f>G417</f>
        <v>14738.5</v>
      </c>
      <c r="H415" s="510">
        <f>H416</f>
        <v>14293.2</v>
      </c>
      <c r="I415" s="490">
        <f t="shared" si="44"/>
        <v>100.00139928636396</v>
      </c>
      <c r="J415" s="529">
        <f t="shared" si="45"/>
        <v>96.9786613291719</v>
      </c>
    </row>
    <row r="416" spans="1:10" s="184" customFormat="1" ht="15.75">
      <c r="A416" s="104" t="s">
        <v>1463</v>
      </c>
      <c r="B416" s="100" t="s">
        <v>1339</v>
      </c>
      <c r="C416" s="100" t="s">
        <v>911</v>
      </c>
      <c r="D416" s="100" t="s">
        <v>1464</v>
      </c>
      <c r="E416" s="100"/>
      <c r="F416" s="510">
        <f>F417</f>
        <v>14293</v>
      </c>
      <c r="G416" s="510">
        <f>G418</f>
        <v>14738.5</v>
      </c>
      <c r="H416" s="510">
        <f>H417</f>
        <v>14293.2</v>
      </c>
      <c r="I416" s="490">
        <f t="shared" si="44"/>
        <v>100.00139928636396</v>
      </c>
      <c r="J416" s="529">
        <f t="shared" si="45"/>
        <v>96.9786613291719</v>
      </c>
    </row>
    <row r="417" spans="1:10" s="184" customFormat="1" ht="16.5" customHeight="1">
      <c r="A417" s="105" t="s">
        <v>315</v>
      </c>
      <c r="B417" s="103" t="s">
        <v>1339</v>
      </c>
      <c r="C417" s="103" t="s">
        <v>911</v>
      </c>
      <c r="D417" s="103" t="s">
        <v>1014</v>
      </c>
      <c r="E417" s="103" t="s">
        <v>354</v>
      </c>
      <c r="F417" s="510">
        <f>F418</f>
        <v>14293</v>
      </c>
      <c r="G417" s="510">
        <f>G418</f>
        <v>14738.5</v>
      </c>
      <c r="H417" s="510">
        <f>H418</f>
        <v>14293.2</v>
      </c>
      <c r="I417" s="490">
        <f t="shared" si="44"/>
        <v>100.00139928636396</v>
      </c>
      <c r="J417" s="529">
        <f t="shared" si="45"/>
        <v>96.9786613291719</v>
      </c>
    </row>
    <row r="418" spans="1:10" s="39" customFormat="1" ht="20.25" customHeight="1">
      <c r="A418" s="105" t="s">
        <v>186</v>
      </c>
      <c r="B418" s="103" t="s">
        <v>1339</v>
      </c>
      <c r="C418" s="103" t="s">
        <v>911</v>
      </c>
      <c r="D418" s="103" t="s">
        <v>1014</v>
      </c>
      <c r="E418" s="103" t="s">
        <v>1234</v>
      </c>
      <c r="F418" s="509">
        <v>14293</v>
      </c>
      <c r="G418" s="509">
        <v>14738.5</v>
      </c>
      <c r="H418" s="509">
        <v>14293.2</v>
      </c>
      <c r="I418" s="490">
        <f t="shared" si="44"/>
        <v>100.00139928636396</v>
      </c>
      <c r="J418" s="529">
        <f t="shared" si="45"/>
        <v>96.9786613291719</v>
      </c>
    </row>
    <row r="419" spans="1:10" ht="15.75">
      <c r="A419" s="132" t="s">
        <v>1020</v>
      </c>
      <c r="B419" s="103" t="s">
        <v>1339</v>
      </c>
      <c r="C419" s="103" t="s">
        <v>678</v>
      </c>
      <c r="D419" s="103"/>
      <c r="E419" s="103"/>
      <c r="F419" s="510">
        <f>F420+F423</f>
        <v>91094</v>
      </c>
      <c r="G419" s="510">
        <f>G420+G423</f>
        <v>90386.6</v>
      </c>
      <c r="H419" s="510">
        <f>H420+H423</f>
        <v>89537.79999999999</v>
      </c>
      <c r="I419" s="490">
        <f t="shared" si="44"/>
        <v>98.29165477418928</v>
      </c>
      <c r="J419" s="529">
        <f t="shared" si="45"/>
        <v>99.06092274739838</v>
      </c>
    </row>
    <row r="420" spans="1:10" ht="15.75">
      <c r="A420" s="104" t="s">
        <v>1332</v>
      </c>
      <c r="B420" s="103" t="s">
        <v>1339</v>
      </c>
      <c r="C420" s="103" t="s">
        <v>678</v>
      </c>
      <c r="D420" s="103" t="s">
        <v>1466</v>
      </c>
      <c r="E420" s="103"/>
      <c r="F420" s="510">
        <f aca="true" t="shared" si="48" ref="F420:H421">F421</f>
        <v>85997</v>
      </c>
      <c r="G420" s="510">
        <f t="shared" si="48"/>
        <v>85258.6</v>
      </c>
      <c r="H420" s="510">
        <f t="shared" si="48"/>
        <v>84920.4</v>
      </c>
      <c r="I420" s="490">
        <f t="shared" si="44"/>
        <v>98.7480958638092</v>
      </c>
      <c r="J420" s="529">
        <f t="shared" si="45"/>
        <v>99.60332447401198</v>
      </c>
    </row>
    <row r="421" spans="1:10" ht="15.75">
      <c r="A421" s="105" t="s">
        <v>984</v>
      </c>
      <c r="B421" s="103" t="s">
        <v>1339</v>
      </c>
      <c r="C421" s="103" t="s">
        <v>678</v>
      </c>
      <c r="D421" s="103" t="s">
        <v>1105</v>
      </c>
      <c r="E421" s="103" t="s">
        <v>354</v>
      </c>
      <c r="F421" s="510">
        <f t="shared" si="48"/>
        <v>85997</v>
      </c>
      <c r="G421" s="510">
        <f t="shared" si="48"/>
        <v>85258.6</v>
      </c>
      <c r="H421" s="510">
        <f t="shared" si="48"/>
        <v>84920.4</v>
      </c>
      <c r="I421" s="490">
        <f t="shared" si="44"/>
        <v>98.7480958638092</v>
      </c>
      <c r="J421" s="529">
        <f t="shared" si="45"/>
        <v>99.60332447401198</v>
      </c>
    </row>
    <row r="422" spans="1:10" ht="15.75">
      <c r="A422" s="105" t="s">
        <v>186</v>
      </c>
      <c r="B422" s="103" t="s">
        <v>1339</v>
      </c>
      <c r="C422" s="103" t="s">
        <v>678</v>
      </c>
      <c r="D422" s="103" t="s">
        <v>1105</v>
      </c>
      <c r="E422" s="103" t="s">
        <v>1234</v>
      </c>
      <c r="F422" s="509">
        <v>85997</v>
      </c>
      <c r="G422" s="509">
        <v>85258.6</v>
      </c>
      <c r="H422" s="509">
        <v>84920.4</v>
      </c>
      <c r="I422" s="490">
        <f t="shared" si="44"/>
        <v>98.7480958638092</v>
      </c>
      <c r="J422" s="529">
        <f t="shared" si="45"/>
        <v>99.60332447401198</v>
      </c>
    </row>
    <row r="423" spans="1:10" ht="15.75">
      <c r="A423" s="372" t="s">
        <v>1259</v>
      </c>
      <c r="B423" s="103" t="s">
        <v>1339</v>
      </c>
      <c r="C423" s="103" t="s">
        <v>678</v>
      </c>
      <c r="D423" s="103" t="s">
        <v>1260</v>
      </c>
      <c r="E423" s="103"/>
      <c r="F423" s="510">
        <f aca="true" t="shared" si="49" ref="F423:H424">F424</f>
        <v>5097</v>
      </c>
      <c r="G423" s="510">
        <f t="shared" si="49"/>
        <v>5128</v>
      </c>
      <c r="H423" s="510">
        <f t="shared" si="49"/>
        <v>4617.4</v>
      </c>
      <c r="I423" s="490">
        <f t="shared" si="44"/>
        <v>90.59054345693545</v>
      </c>
      <c r="J423" s="529">
        <f t="shared" si="45"/>
        <v>90.04290171606864</v>
      </c>
    </row>
    <row r="424" spans="1:10" ht="30" customHeight="1">
      <c r="A424" s="105" t="s">
        <v>314</v>
      </c>
      <c r="B424" s="103" t="s">
        <v>1339</v>
      </c>
      <c r="C424" s="103" t="s">
        <v>678</v>
      </c>
      <c r="D424" s="103" t="s">
        <v>1018</v>
      </c>
      <c r="E424" s="103"/>
      <c r="F424" s="510">
        <f t="shared" si="49"/>
        <v>5097</v>
      </c>
      <c r="G424" s="510">
        <f t="shared" si="49"/>
        <v>5128</v>
      </c>
      <c r="H424" s="510">
        <f t="shared" si="49"/>
        <v>4617.4</v>
      </c>
      <c r="I424" s="490">
        <f t="shared" si="44"/>
        <v>90.59054345693545</v>
      </c>
      <c r="J424" s="529">
        <f t="shared" si="45"/>
        <v>90.04290171606864</v>
      </c>
    </row>
    <row r="425" spans="1:10" ht="15.75">
      <c r="A425" s="105" t="s">
        <v>186</v>
      </c>
      <c r="B425" s="103" t="s">
        <v>1339</v>
      </c>
      <c r="C425" s="103" t="s">
        <v>678</v>
      </c>
      <c r="D425" s="103" t="s">
        <v>1018</v>
      </c>
      <c r="E425" s="103" t="s">
        <v>1234</v>
      </c>
      <c r="F425" s="509">
        <v>5097</v>
      </c>
      <c r="G425" s="509">
        <v>5128</v>
      </c>
      <c r="H425" s="509">
        <v>4617.4</v>
      </c>
      <c r="I425" s="490">
        <f t="shared" si="44"/>
        <v>90.59054345693545</v>
      </c>
      <c r="J425" s="529">
        <f t="shared" si="45"/>
        <v>90.04290171606864</v>
      </c>
    </row>
    <row r="426" spans="1:10" ht="24">
      <c r="A426" s="132" t="s">
        <v>1106</v>
      </c>
      <c r="B426" s="103" t="s">
        <v>1339</v>
      </c>
      <c r="C426" s="103" t="s">
        <v>905</v>
      </c>
      <c r="D426" s="103"/>
      <c r="E426" s="103"/>
      <c r="F426" s="510">
        <f aca="true" t="shared" si="50" ref="F426:H428">F427</f>
        <v>3991</v>
      </c>
      <c r="G426" s="510">
        <f t="shared" si="50"/>
        <v>4883.2</v>
      </c>
      <c r="H426" s="510">
        <f t="shared" si="50"/>
        <v>4774.9</v>
      </c>
      <c r="I426" s="490">
        <f t="shared" si="44"/>
        <v>119.6416938110749</v>
      </c>
      <c r="J426" s="529">
        <f t="shared" si="45"/>
        <v>97.78219200524246</v>
      </c>
    </row>
    <row r="427" spans="1:10" ht="15.75">
      <c r="A427" s="110" t="s">
        <v>316</v>
      </c>
      <c r="B427" s="103" t="s">
        <v>1339</v>
      </c>
      <c r="C427" s="103" t="s">
        <v>905</v>
      </c>
      <c r="D427" s="103" t="s">
        <v>1190</v>
      </c>
      <c r="E427" s="103"/>
      <c r="F427" s="510">
        <f t="shared" si="50"/>
        <v>3991</v>
      </c>
      <c r="G427" s="510">
        <f t="shared" si="50"/>
        <v>4883.2</v>
      </c>
      <c r="H427" s="510">
        <f t="shared" si="50"/>
        <v>4774.9</v>
      </c>
      <c r="I427" s="490">
        <f t="shared" si="44"/>
        <v>119.6416938110749</v>
      </c>
      <c r="J427" s="529">
        <f t="shared" si="45"/>
        <v>97.78219200524246</v>
      </c>
    </row>
    <row r="428" spans="1:10" ht="15.75">
      <c r="A428" s="105" t="s">
        <v>984</v>
      </c>
      <c r="B428" s="103" t="s">
        <v>1339</v>
      </c>
      <c r="C428" s="103" t="s">
        <v>905</v>
      </c>
      <c r="D428" s="103" t="s">
        <v>1107</v>
      </c>
      <c r="E428" s="103" t="s">
        <v>354</v>
      </c>
      <c r="F428" s="510">
        <f t="shared" si="50"/>
        <v>3991</v>
      </c>
      <c r="G428" s="510">
        <f t="shared" si="50"/>
        <v>4883.2</v>
      </c>
      <c r="H428" s="510">
        <f t="shared" si="50"/>
        <v>4774.9</v>
      </c>
      <c r="I428" s="490">
        <f t="shared" si="44"/>
        <v>119.6416938110749</v>
      </c>
      <c r="J428" s="529">
        <f t="shared" si="45"/>
        <v>97.78219200524246</v>
      </c>
    </row>
    <row r="429" spans="1:10" ht="15.75">
      <c r="A429" s="105" t="s">
        <v>186</v>
      </c>
      <c r="B429" s="103" t="s">
        <v>1339</v>
      </c>
      <c r="C429" s="103" t="s">
        <v>905</v>
      </c>
      <c r="D429" s="103" t="s">
        <v>1107</v>
      </c>
      <c r="E429" s="103" t="s">
        <v>1234</v>
      </c>
      <c r="F429" s="509">
        <v>3991</v>
      </c>
      <c r="G429" s="509">
        <v>4883.2</v>
      </c>
      <c r="H429" s="509">
        <v>4774.9</v>
      </c>
      <c r="I429" s="490">
        <f t="shared" si="44"/>
        <v>119.6416938110749</v>
      </c>
      <c r="J429" s="529">
        <f t="shared" si="45"/>
        <v>97.78219200524246</v>
      </c>
    </row>
    <row r="430" spans="1:10" ht="15.75">
      <c r="A430" s="114" t="s">
        <v>317</v>
      </c>
      <c r="B430" s="117" t="s">
        <v>1339</v>
      </c>
      <c r="C430" s="103" t="s">
        <v>1196</v>
      </c>
      <c r="D430" s="103"/>
      <c r="E430" s="103"/>
      <c r="F430" s="510">
        <f>F434+F439</f>
        <v>105171</v>
      </c>
      <c r="G430" s="510">
        <f>G431+G434+G439</f>
        <v>111261.2</v>
      </c>
      <c r="H430" s="510">
        <f>H431+H434+H439</f>
        <v>110956.1</v>
      </c>
      <c r="I430" s="490">
        <f t="shared" si="44"/>
        <v>105.5006608285554</v>
      </c>
      <c r="J430" s="529">
        <f t="shared" si="45"/>
        <v>99.72578041581433</v>
      </c>
    </row>
    <row r="431" spans="1:10" ht="31.5" customHeight="1">
      <c r="A431" s="135" t="s">
        <v>1389</v>
      </c>
      <c r="B431" s="117" t="s">
        <v>1339</v>
      </c>
      <c r="C431" s="103" t="s">
        <v>1196</v>
      </c>
      <c r="D431" s="103" t="s">
        <v>297</v>
      </c>
      <c r="E431" s="103"/>
      <c r="F431" s="511"/>
      <c r="G431" s="553">
        <f>G433</f>
        <v>22592.8</v>
      </c>
      <c r="H431" s="553">
        <f>H432</f>
        <v>22592.8</v>
      </c>
      <c r="I431" s="611">
        <f>I432</f>
        <v>22592.8</v>
      </c>
      <c r="J431" s="529">
        <f t="shared" si="45"/>
        <v>100</v>
      </c>
    </row>
    <row r="432" spans="1:10" s="38" customFormat="1" ht="26.25" customHeight="1">
      <c r="A432" s="136" t="s">
        <v>304</v>
      </c>
      <c r="B432" s="117" t="s">
        <v>1339</v>
      </c>
      <c r="C432" s="103" t="s">
        <v>1196</v>
      </c>
      <c r="D432" s="103" t="s">
        <v>183</v>
      </c>
      <c r="E432" s="375" t="s">
        <v>354</v>
      </c>
      <c r="F432" s="506"/>
      <c r="G432" s="506">
        <f>G433</f>
        <v>22592.8</v>
      </c>
      <c r="H432" s="506">
        <f>H433</f>
        <v>22592.8</v>
      </c>
      <c r="I432" s="490">
        <f>I433</f>
        <v>22592.8</v>
      </c>
      <c r="J432" s="529">
        <f t="shared" si="45"/>
        <v>100</v>
      </c>
    </row>
    <row r="433" spans="1:10" ht="15.75">
      <c r="A433" s="136" t="s">
        <v>318</v>
      </c>
      <c r="B433" s="117" t="s">
        <v>1339</v>
      </c>
      <c r="C433" s="103" t="s">
        <v>1196</v>
      </c>
      <c r="D433" s="103" t="s">
        <v>183</v>
      </c>
      <c r="E433" s="375" t="s">
        <v>1235</v>
      </c>
      <c r="F433" s="501"/>
      <c r="G433" s="501">
        <v>22592.8</v>
      </c>
      <c r="H433" s="501">
        <v>22592.8</v>
      </c>
      <c r="I433" s="490">
        <v>22592.8</v>
      </c>
      <c r="J433" s="529">
        <f t="shared" si="45"/>
        <v>100</v>
      </c>
    </row>
    <row r="434" spans="1:10" ht="15.75">
      <c r="A434" s="111" t="s">
        <v>1468</v>
      </c>
      <c r="B434" s="117" t="s">
        <v>1339</v>
      </c>
      <c r="C434" s="103" t="s">
        <v>1196</v>
      </c>
      <c r="D434" s="103" t="s">
        <v>1469</v>
      </c>
      <c r="E434" s="375"/>
      <c r="F434" s="506">
        <f>F435</f>
        <v>101441</v>
      </c>
      <c r="G434" s="518">
        <f>G435</f>
        <v>85227.2</v>
      </c>
      <c r="H434" s="518">
        <f>H435</f>
        <v>84922.2</v>
      </c>
      <c r="I434" s="490">
        <f>H434/F434*100</f>
        <v>83.7158545361343</v>
      </c>
      <c r="J434" s="529">
        <f t="shared" si="45"/>
        <v>99.64213302795352</v>
      </c>
    </row>
    <row r="435" spans="1:10" ht="15.75">
      <c r="A435" s="105" t="s">
        <v>984</v>
      </c>
      <c r="B435" s="117" t="s">
        <v>1339</v>
      </c>
      <c r="C435" s="103" t="s">
        <v>1196</v>
      </c>
      <c r="D435" s="103" t="s">
        <v>1224</v>
      </c>
      <c r="E435" s="375" t="s">
        <v>354</v>
      </c>
      <c r="F435" s="506">
        <f>F436+F437</f>
        <v>101441</v>
      </c>
      <c r="G435" s="518">
        <f>G437+G438</f>
        <v>85227.2</v>
      </c>
      <c r="H435" s="518">
        <f>H437++H438</f>
        <v>84922.2</v>
      </c>
      <c r="I435" s="490">
        <f>H435/F435*100</f>
        <v>83.7158545361343</v>
      </c>
      <c r="J435" s="529">
        <f t="shared" si="45"/>
        <v>99.64213302795352</v>
      </c>
    </row>
    <row r="436" spans="1:10" ht="15.75">
      <c r="A436" s="105" t="s">
        <v>1345</v>
      </c>
      <c r="B436" s="117" t="s">
        <v>1339</v>
      </c>
      <c r="C436" s="103" t="s">
        <v>1196</v>
      </c>
      <c r="D436" s="103" t="s">
        <v>1224</v>
      </c>
      <c r="E436" s="375" t="s">
        <v>1237</v>
      </c>
      <c r="F436" s="501">
        <v>51913</v>
      </c>
      <c r="G436" s="517"/>
      <c r="H436" s="517"/>
      <c r="I436" s="554"/>
      <c r="J436" s="554"/>
    </row>
    <row r="437" spans="1:10" ht="15.75">
      <c r="A437" s="105" t="s">
        <v>186</v>
      </c>
      <c r="B437" s="117" t="s">
        <v>1339</v>
      </c>
      <c r="C437" s="103" t="s">
        <v>1196</v>
      </c>
      <c r="D437" s="103" t="s">
        <v>1224</v>
      </c>
      <c r="E437" s="375" t="s">
        <v>1234</v>
      </c>
      <c r="F437" s="501">
        <v>49528</v>
      </c>
      <c r="G437" s="517">
        <v>21312.2</v>
      </c>
      <c r="H437" s="517">
        <v>21007.2</v>
      </c>
      <c r="I437" s="490">
        <f>H437/F437*100</f>
        <v>42.41479567113552</v>
      </c>
      <c r="J437" s="529">
        <f>H437/G437*100</f>
        <v>98.56889481142257</v>
      </c>
    </row>
    <row r="438" spans="1:10" ht="15.75">
      <c r="A438" s="105" t="s">
        <v>920</v>
      </c>
      <c r="B438" s="117" t="s">
        <v>1339</v>
      </c>
      <c r="C438" s="103" t="s">
        <v>1196</v>
      </c>
      <c r="D438" s="103" t="s">
        <v>1224</v>
      </c>
      <c r="E438" s="375" t="s">
        <v>1378</v>
      </c>
      <c r="F438" s="501"/>
      <c r="G438" s="517">
        <v>63915</v>
      </c>
      <c r="H438" s="517">
        <v>63915</v>
      </c>
      <c r="I438" s="554"/>
      <c r="J438" s="529">
        <f>H438/G438*100</f>
        <v>100</v>
      </c>
    </row>
    <row r="439" spans="1:10" ht="29.25" customHeight="1">
      <c r="A439" s="111" t="s">
        <v>319</v>
      </c>
      <c r="B439" s="103" t="s">
        <v>1339</v>
      </c>
      <c r="C439" s="103" t="s">
        <v>1196</v>
      </c>
      <c r="D439" s="103" t="s">
        <v>1225</v>
      </c>
      <c r="E439" s="375"/>
      <c r="F439" s="506">
        <f>F440</f>
        <v>3730</v>
      </c>
      <c r="G439" s="518">
        <f>G440</f>
        <v>3441.2</v>
      </c>
      <c r="H439" s="518">
        <f>H440</f>
        <v>3441.1</v>
      </c>
      <c r="I439" s="490">
        <f>H439/F439*100</f>
        <v>92.25469168900804</v>
      </c>
      <c r="J439" s="529">
        <f>H439/G439*100</f>
        <v>99.99709403696386</v>
      </c>
    </row>
    <row r="440" spans="1:10" ht="15.75">
      <c r="A440" s="105" t="s">
        <v>186</v>
      </c>
      <c r="B440" s="103" t="s">
        <v>1339</v>
      </c>
      <c r="C440" s="103" t="s">
        <v>1196</v>
      </c>
      <c r="D440" s="103" t="s">
        <v>1225</v>
      </c>
      <c r="E440" s="375" t="s">
        <v>1234</v>
      </c>
      <c r="F440" s="501">
        <v>3730</v>
      </c>
      <c r="G440" s="517">
        <v>3441.2</v>
      </c>
      <c r="H440" s="517">
        <v>3441.1</v>
      </c>
      <c r="I440" s="490">
        <f>H440/F440*100</f>
        <v>92.25469168900804</v>
      </c>
      <c r="J440" s="529">
        <f>H440/G440*100</f>
        <v>99.99709403696386</v>
      </c>
    </row>
    <row r="441" spans="1:10" ht="15.75" hidden="1">
      <c r="A441" s="114" t="s">
        <v>144</v>
      </c>
      <c r="B441" s="103" t="s">
        <v>1339</v>
      </c>
      <c r="C441" s="103" t="s">
        <v>907</v>
      </c>
      <c r="D441" s="103"/>
      <c r="E441" s="375"/>
      <c r="F441" s="501"/>
      <c r="G441" s="517"/>
      <c r="H441" s="517"/>
      <c r="I441" s="489"/>
      <c r="J441" s="489"/>
    </row>
    <row r="442" spans="1:10" ht="15.75" hidden="1">
      <c r="A442" s="112" t="s">
        <v>296</v>
      </c>
      <c r="B442" s="103" t="s">
        <v>1339</v>
      </c>
      <c r="C442" s="103" t="s">
        <v>678</v>
      </c>
      <c r="D442" s="103" t="s">
        <v>297</v>
      </c>
      <c r="E442" s="375"/>
      <c r="F442" s="501"/>
      <c r="G442" s="517"/>
      <c r="H442" s="517"/>
      <c r="I442" s="489"/>
      <c r="J442" s="489"/>
    </row>
    <row r="443" spans="1:10" ht="15.75" hidden="1">
      <c r="A443" s="113" t="s">
        <v>298</v>
      </c>
      <c r="B443" s="103" t="s">
        <v>1339</v>
      </c>
      <c r="C443" s="103" t="s">
        <v>678</v>
      </c>
      <c r="D443" s="103" t="s">
        <v>297</v>
      </c>
      <c r="E443" s="375" t="s">
        <v>299</v>
      </c>
      <c r="F443" s="501"/>
      <c r="G443" s="517"/>
      <c r="H443" s="517"/>
      <c r="I443" s="489"/>
      <c r="J443" s="489"/>
    </row>
    <row r="444" spans="1:10" ht="36.75" hidden="1">
      <c r="A444" s="112" t="s">
        <v>1381</v>
      </c>
      <c r="B444" s="103" t="s">
        <v>1339</v>
      </c>
      <c r="C444" s="103" t="s">
        <v>907</v>
      </c>
      <c r="D444" s="103" t="s">
        <v>1382</v>
      </c>
      <c r="E444" s="376"/>
      <c r="F444" s="501"/>
      <c r="G444" s="517"/>
      <c r="H444" s="517"/>
      <c r="I444" s="489"/>
      <c r="J444" s="489"/>
    </row>
    <row r="445" spans="1:10" ht="15.75" hidden="1">
      <c r="A445" s="105" t="s">
        <v>984</v>
      </c>
      <c r="B445" s="103" t="s">
        <v>1339</v>
      </c>
      <c r="C445" s="103" t="s">
        <v>907</v>
      </c>
      <c r="D445" s="103" t="s">
        <v>703</v>
      </c>
      <c r="E445" s="376" t="s">
        <v>354</v>
      </c>
      <c r="F445" s="501"/>
      <c r="G445" s="517"/>
      <c r="H445" s="517"/>
      <c r="I445" s="489"/>
      <c r="J445" s="489"/>
    </row>
    <row r="446" spans="1:10" ht="15.75" hidden="1">
      <c r="A446" s="105" t="s">
        <v>186</v>
      </c>
      <c r="B446" s="103" t="s">
        <v>1339</v>
      </c>
      <c r="C446" s="103" t="s">
        <v>907</v>
      </c>
      <c r="D446" s="103" t="s">
        <v>703</v>
      </c>
      <c r="E446" s="376" t="s">
        <v>1234</v>
      </c>
      <c r="F446" s="501"/>
      <c r="G446" s="517"/>
      <c r="H446" s="517"/>
      <c r="I446" s="489"/>
      <c r="J446" s="489"/>
    </row>
    <row r="447" spans="1:10" ht="24" hidden="1">
      <c r="A447" s="104" t="s">
        <v>308</v>
      </c>
      <c r="B447" s="103" t="s">
        <v>1339</v>
      </c>
      <c r="C447" s="103" t="s">
        <v>907</v>
      </c>
      <c r="D447" s="103" t="s">
        <v>320</v>
      </c>
      <c r="E447" s="376"/>
      <c r="F447" s="501"/>
      <c r="G447" s="517"/>
      <c r="H447" s="517"/>
      <c r="I447" s="489"/>
      <c r="J447" s="489"/>
    </row>
    <row r="448" spans="1:10" ht="15.75" hidden="1">
      <c r="A448" s="113" t="s">
        <v>984</v>
      </c>
      <c r="B448" s="103" t="s">
        <v>1339</v>
      </c>
      <c r="C448" s="103" t="s">
        <v>907</v>
      </c>
      <c r="D448" s="103" t="s">
        <v>321</v>
      </c>
      <c r="E448" s="376" t="s">
        <v>354</v>
      </c>
      <c r="F448" s="501"/>
      <c r="G448" s="517"/>
      <c r="H448" s="517"/>
      <c r="I448" s="492"/>
      <c r="J448" s="492"/>
    </row>
    <row r="449" spans="1:10" ht="15.75" hidden="1">
      <c r="A449" s="105" t="s">
        <v>186</v>
      </c>
      <c r="B449" s="103" t="s">
        <v>1339</v>
      </c>
      <c r="C449" s="103" t="s">
        <v>907</v>
      </c>
      <c r="D449" s="103" t="s">
        <v>321</v>
      </c>
      <c r="E449" s="376" t="s">
        <v>1234</v>
      </c>
      <c r="F449" s="501"/>
      <c r="G449" s="517"/>
      <c r="H449" s="517"/>
      <c r="I449" s="492"/>
      <c r="J449" s="492"/>
    </row>
    <row r="450" spans="1:10" ht="15.75">
      <c r="A450" s="366" t="s">
        <v>721</v>
      </c>
      <c r="B450" s="129" t="s">
        <v>907</v>
      </c>
      <c r="C450" s="129"/>
      <c r="D450" s="129"/>
      <c r="E450" s="377"/>
      <c r="F450" s="512">
        <f>F451+F456+F544</f>
        <v>95709</v>
      </c>
      <c r="G450" s="555">
        <f>G451+G456+G544</f>
        <v>169592.49999999997</v>
      </c>
      <c r="H450" s="555">
        <f>H451+H456+H544</f>
        <v>155470.69999999998</v>
      </c>
      <c r="I450" s="541">
        <f aca="true" t="shared" si="51" ref="I450:I456">H450/F450*100</f>
        <v>162.44104525175268</v>
      </c>
      <c r="J450" s="551">
        <f aca="true" t="shared" si="52" ref="J450:J459">H450/G450*100</f>
        <v>91.67309875141885</v>
      </c>
    </row>
    <row r="451" spans="1:10" ht="15.75">
      <c r="A451" s="109" t="s">
        <v>147</v>
      </c>
      <c r="B451" s="128" t="s">
        <v>907</v>
      </c>
      <c r="C451" s="128" t="s">
        <v>904</v>
      </c>
      <c r="D451" s="128"/>
      <c r="E451" s="378"/>
      <c r="F451" s="506">
        <f aca="true" t="shared" si="53" ref="F451:H454">F452</f>
        <v>4108</v>
      </c>
      <c r="G451" s="518">
        <f t="shared" si="53"/>
        <v>4108</v>
      </c>
      <c r="H451" s="518">
        <f t="shared" si="53"/>
        <v>4007.5</v>
      </c>
      <c r="I451" s="490">
        <f t="shared" si="51"/>
        <v>97.55355404089582</v>
      </c>
      <c r="J451" s="529">
        <f t="shared" si="52"/>
        <v>97.55355404089582</v>
      </c>
    </row>
    <row r="452" spans="1:10" ht="15.75">
      <c r="A452" s="111" t="s">
        <v>322</v>
      </c>
      <c r="B452" s="128" t="s">
        <v>907</v>
      </c>
      <c r="C452" s="128" t="s">
        <v>904</v>
      </c>
      <c r="D452" s="128" t="s">
        <v>323</v>
      </c>
      <c r="E452" s="378"/>
      <c r="F452" s="506">
        <f t="shared" si="53"/>
        <v>4108</v>
      </c>
      <c r="G452" s="518">
        <f t="shared" si="53"/>
        <v>4108</v>
      </c>
      <c r="H452" s="518">
        <f t="shared" si="53"/>
        <v>4007.5</v>
      </c>
      <c r="I452" s="490">
        <f t="shared" si="51"/>
        <v>97.55355404089582</v>
      </c>
      <c r="J452" s="529">
        <f t="shared" si="52"/>
        <v>97.55355404089582</v>
      </c>
    </row>
    <row r="453" spans="1:10" ht="15.75">
      <c r="A453" s="365" t="s">
        <v>324</v>
      </c>
      <c r="B453" s="103" t="s">
        <v>907</v>
      </c>
      <c r="C453" s="103" t="s">
        <v>904</v>
      </c>
      <c r="D453" s="103" t="s">
        <v>325</v>
      </c>
      <c r="E453" s="375"/>
      <c r="F453" s="506">
        <f t="shared" si="53"/>
        <v>4108</v>
      </c>
      <c r="G453" s="518">
        <f t="shared" si="53"/>
        <v>4108</v>
      </c>
      <c r="H453" s="518">
        <f t="shared" si="53"/>
        <v>4007.5</v>
      </c>
      <c r="I453" s="490">
        <f t="shared" si="51"/>
        <v>97.55355404089582</v>
      </c>
      <c r="J453" s="529">
        <f t="shared" si="52"/>
        <v>97.55355404089582</v>
      </c>
    </row>
    <row r="454" spans="1:10" ht="24">
      <c r="A454" s="105" t="s">
        <v>326</v>
      </c>
      <c r="B454" s="103" t="s">
        <v>907</v>
      </c>
      <c r="C454" s="103" t="s">
        <v>904</v>
      </c>
      <c r="D454" s="103" t="s">
        <v>1057</v>
      </c>
      <c r="E454" s="375" t="s">
        <v>354</v>
      </c>
      <c r="F454" s="506">
        <f t="shared" si="53"/>
        <v>4108</v>
      </c>
      <c r="G454" s="518">
        <f t="shared" si="53"/>
        <v>4108</v>
      </c>
      <c r="H454" s="518">
        <f t="shared" si="53"/>
        <v>4007.5</v>
      </c>
      <c r="I454" s="490">
        <f t="shared" si="51"/>
        <v>97.55355404089582</v>
      </c>
      <c r="J454" s="529">
        <f t="shared" si="52"/>
        <v>97.55355404089582</v>
      </c>
    </row>
    <row r="455" spans="1:10" ht="15.75">
      <c r="A455" s="105" t="s">
        <v>215</v>
      </c>
      <c r="B455" s="103" t="s">
        <v>907</v>
      </c>
      <c r="C455" s="103" t="s">
        <v>904</v>
      </c>
      <c r="D455" s="103" t="s">
        <v>1057</v>
      </c>
      <c r="E455" s="375" t="s">
        <v>1236</v>
      </c>
      <c r="F455" s="501">
        <v>4108</v>
      </c>
      <c r="G455" s="517">
        <v>4108</v>
      </c>
      <c r="H455" s="517">
        <v>4007.5</v>
      </c>
      <c r="I455" s="490">
        <f t="shared" si="51"/>
        <v>97.55355404089582</v>
      </c>
      <c r="J455" s="529">
        <f t="shared" si="52"/>
        <v>97.55355404089582</v>
      </c>
    </row>
    <row r="456" spans="1:10" ht="15.75">
      <c r="A456" s="109" t="s">
        <v>151</v>
      </c>
      <c r="B456" s="103" t="s">
        <v>907</v>
      </c>
      <c r="C456" s="103" t="s">
        <v>911</v>
      </c>
      <c r="D456" s="103"/>
      <c r="E456" s="375"/>
      <c r="F456" s="506">
        <f>F461+F538</f>
        <v>79439</v>
      </c>
      <c r="G456" s="518">
        <f>G457+G461+G538</f>
        <v>153243.49999999997</v>
      </c>
      <c r="H456" s="518">
        <f>H457+H461+H538</f>
        <v>139223.4</v>
      </c>
      <c r="I456" s="490">
        <f t="shared" si="51"/>
        <v>175.25824846737748</v>
      </c>
      <c r="J456" s="529">
        <f t="shared" si="52"/>
        <v>90.85109645759854</v>
      </c>
    </row>
    <row r="457" spans="1:10" ht="15.75">
      <c r="A457" s="110" t="s">
        <v>559</v>
      </c>
      <c r="B457" s="144" t="s">
        <v>907</v>
      </c>
      <c r="C457" s="144" t="s">
        <v>911</v>
      </c>
      <c r="D457" s="103" t="s">
        <v>560</v>
      </c>
      <c r="E457" s="379"/>
      <c r="F457" s="501"/>
      <c r="G457" s="518">
        <f>G458</f>
        <v>764</v>
      </c>
      <c r="H457" s="518">
        <f>H458</f>
        <v>763.1</v>
      </c>
      <c r="I457" s="490"/>
      <c r="J457" s="529">
        <f t="shared" si="52"/>
        <v>99.88219895287959</v>
      </c>
    </row>
    <row r="458" spans="1:10" ht="15.75">
      <c r="A458" s="110" t="s">
        <v>561</v>
      </c>
      <c r="B458" s="144" t="s">
        <v>907</v>
      </c>
      <c r="C458" s="144" t="s">
        <v>911</v>
      </c>
      <c r="D458" s="103" t="s">
        <v>293</v>
      </c>
      <c r="E458" s="379"/>
      <c r="F458" s="501"/>
      <c r="G458" s="518">
        <f>G459</f>
        <v>764</v>
      </c>
      <c r="H458" s="518">
        <f>H459</f>
        <v>763.1</v>
      </c>
      <c r="I458" s="493"/>
      <c r="J458" s="529">
        <f t="shared" si="52"/>
        <v>99.88219895287959</v>
      </c>
    </row>
    <row r="459" spans="1:10" ht="24">
      <c r="A459" s="110" t="s">
        <v>562</v>
      </c>
      <c r="B459" s="144" t="s">
        <v>907</v>
      </c>
      <c r="C459" s="144" t="s">
        <v>911</v>
      </c>
      <c r="D459" s="103" t="s">
        <v>293</v>
      </c>
      <c r="E459" s="379" t="s">
        <v>563</v>
      </c>
      <c r="F459" s="501"/>
      <c r="G459" s="517">
        <v>764</v>
      </c>
      <c r="H459" s="517">
        <v>763.1</v>
      </c>
      <c r="I459" s="493"/>
      <c r="J459" s="529">
        <f t="shared" si="52"/>
        <v>99.88219895287959</v>
      </c>
    </row>
    <row r="460" spans="1:10" ht="48" hidden="1">
      <c r="A460" s="110" t="s">
        <v>172</v>
      </c>
      <c r="B460" s="144" t="s">
        <v>907</v>
      </c>
      <c r="C460" s="144" t="s">
        <v>911</v>
      </c>
      <c r="D460" s="103" t="s">
        <v>293</v>
      </c>
      <c r="E460" s="379" t="s">
        <v>563</v>
      </c>
      <c r="F460" s="501"/>
      <c r="G460" s="517"/>
      <c r="H460" s="517"/>
      <c r="I460" s="493"/>
      <c r="J460" s="493"/>
    </row>
    <row r="461" spans="1:10" ht="15.75">
      <c r="A461" s="111" t="s">
        <v>974</v>
      </c>
      <c r="B461" s="103" t="s">
        <v>907</v>
      </c>
      <c r="C461" s="103" t="s">
        <v>911</v>
      </c>
      <c r="D461" s="103" t="s">
        <v>327</v>
      </c>
      <c r="E461" s="375"/>
      <c r="F461" s="506">
        <f>F462+F529</f>
        <v>78114.4</v>
      </c>
      <c r="G461" s="518">
        <f>G462+G529+G536</f>
        <v>151289.19999999998</v>
      </c>
      <c r="H461" s="518">
        <f>H462+H529+H535</f>
        <v>138365.19999999998</v>
      </c>
      <c r="I461" s="490">
        <f>H461/F461*100</f>
        <v>177.13148920045472</v>
      </c>
      <c r="J461" s="529">
        <f>H461/G461*100</f>
        <v>91.45742062222551</v>
      </c>
    </row>
    <row r="462" spans="1:10" ht="15.75">
      <c r="A462" s="105" t="s">
        <v>328</v>
      </c>
      <c r="B462" s="103" t="s">
        <v>907</v>
      </c>
      <c r="C462" s="103" t="s">
        <v>911</v>
      </c>
      <c r="D462" s="103" t="s">
        <v>1101</v>
      </c>
      <c r="E462" s="375" t="s">
        <v>354</v>
      </c>
      <c r="F462" s="506">
        <f>F467+F476+F481+F487+F489+F491+F493+F495+F497+F499+F501+F503+F505+F507+F509+F511+F513+F515+F517+F519+F523+F525</f>
        <v>77257.59999999999</v>
      </c>
      <c r="G462" s="518">
        <f>G467+G472+G474+G476+G479+G481+G483+G485+G491+G493+G495+G497+G499+G501+G503+G505+G507+G509+G511+G513+G515+G517+G519+G521+G523+G525+G527</f>
        <v>149666.4</v>
      </c>
      <c r="H462" s="518">
        <f>H467+H472+H474+H476+H481+H491+H493+H495+H497+H499+H501+H503+H505+H507+H509+H511+H513+H515+H517+H519+H521+H523+H525+H527</f>
        <v>136743</v>
      </c>
      <c r="I462" s="490">
        <f>H462/F462*100</f>
        <v>176.99617901669222</v>
      </c>
      <c r="J462" s="529">
        <f>H462/G462*100</f>
        <v>91.36519619634068</v>
      </c>
    </row>
    <row r="463" spans="1:10" ht="15.75" hidden="1">
      <c r="A463" s="110" t="s">
        <v>329</v>
      </c>
      <c r="B463" s="103" t="s">
        <v>907</v>
      </c>
      <c r="C463" s="103" t="s">
        <v>911</v>
      </c>
      <c r="D463" s="103" t="s">
        <v>330</v>
      </c>
      <c r="E463" s="375"/>
      <c r="F463" s="501"/>
      <c r="G463" s="517"/>
      <c r="H463" s="517"/>
      <c r="I463" s="493"/>
      <c r="J463" s="493"/>
    </row>
    <row r="464" spans="1:10" ht="15.75" hidden="1">
      <c r="A464" s="110" t="s">
        <v>215</v>
      </c>
      <c r="B464" s="103" t="s">
        <v>907</v>
      </c>
      <c r="C464" s="103" t="s">
        <v>911</v>
      </c>
      <c r="D464" s="103" t="s">
        <v>330</v>
      </c>
      <c r="E464" s="375" t="s">
        <v>1236</v>
      </c>
      <c r="F464" s="501"/>
      <c r="G464" s="517"/>
      <c r="H464" s="517"/>
      <c r="I464" s="493"/>
      <c r="J464" s="493"/>
    </row>
    <row r="465" spans="1:10" ht="15.75" hidden="1">
      <c r="A465" s="110" t="s">
        <v>331</v>
      </c>
      <c r="B465" s="103" t="s">
        <v>907</v>
      </c>
      <c r="C465" s="103" t="s">
        <v>911</v>
      </c>
      <c r="D465" s="103" t="s">
        <v>332</v>
      </c>
      <c r="E465" s="375"/>
      <c r="F465" s="501"/>
      <c r="G465" s="517"/>
      <c r="H465" s="517"/>
      <c r="I465" s="493"/>
      <c r="J465" s="493"/>
    </row>
    <row r="466" spans="1:10" ht="15.75" hidden="1">
      <c r="A466" s="110" t="s">
        <v>215</v>
      </c>
      <c r="B466" s="103" t="s">
        <v>907</v>
      </c>
      <c r="C466" s="103" t="s">
        <v>911</v>
      </c>
      <c r="D466" s="103" t="s">
        <v>332</v>
      </c>
      <c r="E466" s="375" t="s">
        <v>1236</v>
      </c>
      <c r="F466" s="501"/>
      <c r="G466" s="517"/>
      <c r="H466" s="517"/>
      <c r="I466" s="493"/>
      <c r="J466" s="493"/>
    </row>
    <row r="467" spans="1:10" ht="15.75">
      <c r="A467" s="110" t="s">
        <v>333</v>
      </c>
      <c r="B467" s="103" t="s">
        <v>907</v>
      </c>
      <c r="C467" s="103" t="s">
        <v>911</v>
      </c>
      <c r="D467" s="103" t="s">
        <v>975</v>
      </c>
      <c r="E467" s="375"/>
      <c r="F467" s="506">
        <f aca="true" t="shared" si="54" ref="F467:H468">F468</f>
        <v>2700</v>
      </c>
      <c r="G467" s="518">
        <f t="shared" si="54"/>
        <v>2064.4</v>
      </c>
      <c r="H467" s="518">
        <f t="shared" si="54"/>
        <v>1957.5</v>
      </c>
      <c r="I467" s="490">
        <f>H467/F467*100</f>
        <v>72.5</v>
      </c>
      <c r="J467" s="529">
        <f>H467/G467*100</f>
        <v>94.82173997287346</v>
      </c>
    </row>
    <row r="468" spans="1:10" ht="15.75">
      <c r="A468" s="121" t="s">
        <v>1189</v>
      </c>
      <c r="B468" s="103" t="s">
        <v>907</v>
      </c>
      <c r="C468" s="103" t="s">
        <v>911</v>
      </c>
      <c r="D468" s="103" t="s">
        <v>975</v>
      </c>
      <c r="E468" s="375" t="s">
        <v>354</v>
      </c>
      <c r="F468" s="506">
        <f t="shared" si="54"/>
        <v>2700</v>
      </c>
      <c r="G468" s="518">
        <f t="shared" si="54"/>
        <v>2064.4</v>
      </c>
      <c r="H468" s="518">
        <f t="shared" si="54"/>
        <v>1957.5</v>
      </c>
      <c r="I468" s="490">
        <f>H468/F468*100</f>
        <v>72.5</v>
      </c>
      <c r="J468" s="529">
        <f>H468/G468*100</f>
        <v>94.82173997287346</v>
      </c>
    </row>
    <row r="469" spans="1:10" ht="24">
      <c r="A469" s="110" t="s">
        <v>334</v>
      </c>
      <c r="B469" s="103" t="s">
        <v>907</v>
      </c>
      <c r="C469" s="103" t="s">
        <v>911</v>
      </c>
      <c r="D469" s="103" t="s">
        <v>975</v>
      </c>
      <c r="E469" s="375" t="s">
        <v>1236</v>
      </c>
      <c r="F469" s="501">
        <v>2700</v>
      </c>
      <c r="G469" s="517">
        <v>2064.4</v>
      </c>
      <c r="H469" s="517">
        <v>1957.5</v>
      </c>
      <c r="I469" s="490">
        <f>H469/F469*100</f>
        <v>72.5</v>
      </c>
      <c r="J469" s="529">
        <f>H469/G469*100</f>
        <v>94.82173997287346</v>
      </c>
    </row>
    <row r="470" spans="1:10" ht="96.75" hidden="1">
      <c r="A470" s="373" t="s">
        <v>705</v>
      </c>
      <c r="B470" s="117" t="s">
        <v>907</v>
      </c>
      <c r="C470" s="103" t="s">
        <v>911</v>
      </c>
      <c r="D470" s="103" t="s">
        <v>179</v>
      </c>
      <c r="E470" s="375" t="s">
        <v>354</v>
      </c>
      <c r="F470" s="501"/>
      <c r="G470" s="517"/>
      <c r="H470" s="517"/>
      <c r="I470" s="493"/>
      <c r="J470" s="493"/>
    </row>
    <row r="471" spans="1:10" ht="15.75" hidden="1">
      <c r="A471" s="105" t="s">
        <v>215</v>
      </c>
      <c r="B471" s="103" t="s">
        <v>907</v>
      </c>
      <c r="C471" s="103" t="s">
        <v>911</v>
      </c>
      <c r="D471" s="103" t="s">
        <v>179</v>
      </c>
      <c r="E471" s="375" t="s">
        <v>1236</v>
      </c>
      <c r="F471" s="501"/>
      <c r="G471" s="517"/>
      <c r="H471" s="517"/>
      <c r="I471" s="493"/>
      <c r="J471" s="493"/>
    </row>
    <row r="472" spans="1:10" ht="60.75">
      <c r="A472" s="374" t="s">
        <v>706</v>
      </c>
      <c r="B472" s="103" t="s">
        <v>907</v>
      </c>
      <c r="C472" s="103" t="s">
        <v>911</v>
      </c>
      <c r="D472" s="103" t="s">
        <v>118</v>
      </c>
      <c r="E472" s="375" t="s">
        <v>354</v>
      </c>
      <c r="F472" s="501"/>
      <c r="G472" s="518">
        <f>G473</f>
        <v>30646.1</v>
      </c>
      <c r="H472" s="518">
        <f>H473</f>
        <v>24074</v>
      </c>
      <c r="I472" s="493"/>
      <c r="J472" s="529">
        <f aca="true" t="shared" si="55" ref="J472:J477">H472/G472*100</f>
        <v>78.55485689859395</v>
      </c>
    </row>
    <row r="473" spans="1:10" ht="15.75">
      <c r="A473" s="110" t="s">
        <v>184</v>
      </c>
      <c r="B473" s="103" t="s">
        <v>907</v>
      </c>
      <c r="C473" s="103" t="s">
        <v>911</v>
      </c>
      <c r="D473" s="103" t="s">
        <v>118</v>
      </c>
      <c r="E473" s="375" t="s">
        <v>1235</v>
      </c>
      <c r="F473" s="501"/>
      <c r="G473" s="517">
        <v>30646.1</v>
      </c>
      <c r="H473" s="517">
        <v>24074</v>
      </c>
      <c r="I473" s="493"/>
      <c r="J473" s="529">
        <f t="shared" si="55"/>
        <v>78.55485689859395</v>
      </c>
    </row>
    <row r="474" spans="1:10" ht="48">
      <c r="A474" s="122" t="s">
        <v>707</v>
      </c>
      <c r="B474" s="103" t="s">
        <v>907</v>
      </c>
      <c r="C474" s="103" t="s">
        <v>911</v>
      </c>
      <c r="D474" s="103" t="s">
        <v>708</v>
      </c>
      <c r="E474" s="375"/>
      <c r="F474" s="501"/>
      <c r="G474" s="518">
        <f>G475</f>
        <v>11030</v>
      </c>
      <c r="H474" s="518">
        <f>H475</f>
        <v>8537.5</v>
      </c>
      <c r="I474" s="493"/>
      <c r="J474" s="529">
        <f t="shared" si="55"/>
        <v>77.40253853127832</v>
      </c>
    </row>
    <row r="475" spans="1:10" ht="15.75">
      <c r="A475" s="110" t="s">
        <v>184</v>
      </c>
      <c r="B475" s="103" t="s">
        <v>907</v>
      </c>
      <c r="C475" s="103" t="s">
        <v>911</v>
      </c>
      <c r="D475" s="103" t="s">
        <v>708</v>
      </c>
      <c r="E475" s="375" t="s">
        <v>1235</v>
      </c>
      <c r="F475" s="501"/>
      <c r="G475" s="517">
        <v>11030</v>
      </c>
      <c r="H475" s="517">
        <v>8537.5</v>
      </c>
      <c r="I475" s="493"/>
      <c r="J475" s="529">
        <f t="shared" si="55"/>
        <v>77.40253853127832</v>
      </c>
    </row>
    <row r="476" spans="1:10" ht="48">
      <c r="A476" s="122" t="s">
        <v>709</v>
      </c>
      <c r="B476" s="103" t="s">
        <v>907</v>
      </c>
      <c r="C476" s="103" t="s">
        <v>911</v>
      </c>
      <c r="D476" s="103" t="s">
        <v>976</v>
      </c>
      <c r="E476" s="375" t="s">
        <v>354</v>
      </c>
      <c r="F476" s="506">
        <f>F478</f>
        <v>2817</v>
      </c>
      <c r="G476" s="518">
        <f>G477</f>
        <v>2647.5</v>
      </c>
      <c r="H476" s="518">
        <f>H477</f>
        <v>2647.5</v>
      </c>
      <c r="I476" s="490">
        <f>H476/F476*100</f>
        <v>93.98296059637913</v>
      </c>
      <c r="J476" s="529">
        <f t="shared" si="55"/>
        <v>100</v>
      </c>
    </row>
    <row r="477" spans="1:10" ht="15.75">
      <c r="A477" s="110" t="s">
        <v>184</v>
      </c>
      <c r="B477" s="103" t="s">
        <v>907</v>
      </c>
      <c r="C477" s="103" t="s">
        <v>911</v>
      </c>
      <c r="D477" s="103" t="s">
        <v>976</v>
      </c>
      <c r="E477" s="375" t="s">
        <v>1235</v>
      </c>
      <c r="F477" s="501"/>
      <c r="G477" s="517">
        <v>2647.5</v>
      </c>
      <c r="H477" s="517">
        <v>2647.5</v>
      </c>
      <c r="I477" s="493"/>
      <c r="J477" s="529">
        <f t="shared" si="55"/>
        <v>100</v>
      </c>
    </row>
    <row r="478" spans="1:10" ht="15.75">
      <c r="A478" s="122" t="s">
        <v>215</v>
      </c>
      <c r="B478" s="103" t="s">
        <v>907</v>
      </c>
      <c r="C478" s="103" t="s">
        <v>911</v>
      </c>
      <c r="D478" s="103" t="s">
        <v>976</v>
      </c>
      <c r="E478" s="375" t="s">
        <v>1236</v>
      </c>
      <c r="F478" s="501">
        <v>2817</v>
      </c>
      <c r="G478" s="517"/>
      <c r="H478" s="517"/>
      <c r="I478" s="493"/>
      <c r="J478" s="493"/>
    </row>
    <row r="479" spans="1:10" ht="48">
      <c r="A479" s="122" t="s">
        <v>710</v>
      </c>
      <c r="B479" s="103" t="s">
        <v>907</v>
      </c>
      <c r="C479" s="103" t="s">
        <v>911</v>
      </c>
      <c r="D479" s="103" t="s">
        <v>711</v>
      </c>
      <c r="E479" s="375" t="s">
        <v>354</v>
      </c>
      <c r="F479" s="501"/>
      <c r="G479" s="518">
        <f>G480</f>
        <v>2475</v>
      </c>
      <c r="H479" s="517"/>
      <c r="I479" s="493"/>
      <c r="J479" s="493"/>
    </row>
    <row r="480" spans="1:10" ht="15.75">
      <c r="A480" s="110" t="s">
        <v>184</v>
      </c>
      <c r="B480" s="103" t="s">
        <v>907</v>
      </c>
      <c r="C480" s="103" t="s">
        <v>911</v>
      </c>
      <c r="D480" s="103" t="s">
        <v>711</v>
      </c>
      <c r="E480" s="375" t="s">
        <v>1235</v>
      </c>
      <c r="F480" s="501"/>
      <c r="G480" s="517">
        <v>2475</v>
      </c>
      <c r="H480" s="517"/>
      <c r="I480" s="493"/>
      <c r="J480" s="493"/>
    </row>
    <row r="481" spans="1:10" ht="24">
      <c r="A481" s="105" t="s">
        <v>712</v>
      </c>
      <c r="B481" s="103" t="s">
        <v>907</v>
      </c>
      <c r="C481" s="103" t="s">
        <v>911</v>
      </c>
      <c r="D481" s="103" t="s">
        <v>180</v>
      </c>
      <c r="E481" s="375" t="s">
        <v>354</v>
      </c>
      <c r="F481" s="506">
        <f>F482</f>
        <v>42820</v>
      </c>
      <c r="G481" s="518">
        <f>G482</f>
        <v>34149</v>
      </c>
      <c r="H481" s="518">
        <f>H482+H483+H485</f>
        <v>71270</v>
      </c>
      <c r="I481" s="490">
        <f>H481/F481*100</f>
        <v>166.44091546006538</v>
      </c>
      <c r="J481" s="529">
        <f aca="true" t="shared" si="56" ref="J481:J486">H481/G481*100</f>
        <v>208.7030366921433</v>
      </c>
    </row>
    <row r="482" spans="1:10" ht="15.75">
      <c r="A482" s="105" t="s">
        <v>215</v>
      </c>
      <c r="B482" s="103" t="s">
        <v>907</v>
      </c>
      <c r="C482" s="103" t="s">
        <v>911</v>
      </c>
      <c r="D482" s="103" t="s">
        <v>180</v>
      </c>
      <c r="E482" s="375" t="s">
        <v>1236</v>
      </c>
      <c r="F482" s="501">
        <v>42820</v>
      </c>
      <c r="G482" s="517">
        <v>34149</v>
      </c>
      <c r="H482" s="517">
        <v>33745.3</v>
      </c>
      <c r="I482" s="490">
        <f>H482/F482*100</f>
        <v>78.80733302195236</v>
      </c>
      <c r="J482" s="529">
        <f t="shared" si="56"/>
        <v>98.8178277548391</v>
      </c>
    </row>
    <row r="483" spans="1:10" ht="48">
      <c r="A483" s="105" t="s">
        <v>713</v>
      </c>
      <c r="B483" s="103" t="s">
        <v>907</v>
      </c>
      <c r="C483" s="103" t="s">
        <v>911</v>
      </c>
      <c r="D483" s="103" t="s">
        <v>714</v>
      </c>
      <c r="E483" s="375" t="s">
        <v>354</v>
      </c>
      <c r="F483" s="501"/>
      <c r="G483" s="518">
        <f>G484</f>
        <v>36730.1</v>
      </c>
      <c r="H483" s="518">
        <f>H484</f>
        <v>36355</v>
      </c>
      <c r="I483" s="493"/>
      <c r="J483" s="529">
        <f t="shared" si="56"/>
        <v>98.97876673355096</v>
      </c>
    </row>
    <row r="484" spans="1:10" ht="15.75">
      <c r="A484" s="105" t="s">
        <v>215</v>
      </c>
      <c r="B484" s="103" t="s">
        <v>907</v>
      </c>
      <c r="C484" s="103" t="s">
        <v>911</v>
      </c>
      <c r="D484" s="103" t="s">
        <v>714</v>
      </c>
      <c r="E484" s="375" t="s">
        <v>1236</v>
      </c>
      <c r="F484" s="501"/>
      <c r="G484" s="517">
        <v>36730.1</v>
      </c>
      <c r="H484" s="517">
        <v>36355</v>
      </c>
      <c r="I484" s="493"/>
      <c r="J484" s="529">
        <f t="shared" si="56"/>
        <v>98.97876673355096</v>
      </c>
    </row>
    <row r="485" spans="1:10" ht="24">
      <c r="A485" s="105" t="s">
        <v>715</v>
      </c>
      <c r="B485" s="103" t="s">
        <v>907</v>
      </c>
      <c r="C485" s="103" t="s">
        <v>911</v>
      </c>
      <c r="D485" s="103" t="s">
        <v>929</v>
      </c>
      <c r="E485" s="375" t="s">
        <v>354</v>
      </c>
      <c r="F485" s="501"/>
      <c r="G485" s="518">
        <f>G486</f>
        <v>1172.6</v>
      </c>
      <c r="H485" s="518">
        <f>H486</f>
        <v>1169.7</v>
      </c>
      <c r="I485" s="493"/>
      <c r="J485" s="529">
        <f t="shared" si="56"/>
        <v>99.7526863380522</v>
      </c>
    </row>
    <row r="486" spans="1:10" ht="15.75">
      <c r="A486" s="105" t="s">
        <v>215</v>
      </c>
      <c r="B486" s="103" t="s">
        <v>907</v>
      </c>
      <c r="C486" s="103" t="s">
        <v>911</v>
      </c>
      <c r="D486" s="103" t="s">
        <v>929</v>
      </c>
      <c r="E486" s="375" t="s">
        <v>1236</v>
      </c>
      <c r="F486" s="501"/>
      <c r="G486" s="517">
        <v>1172.6</v>
      </c>
      <c r="H486" s="517">
        <v>1169.7</v>
      </c>
      <c r="I486" s="493"/>
      <c r="J486" s="529">
        <f t="shared" si="56"/>
        <v>99.7526863380522</v>
      </c>
    </row>
    <row r="487" spans="1:10" ht="48">
      <c r="A487" s="105" t="s">
        <v>366</v>
      </c>
      <c r="B487" s="103" t="s">
        <v>907</v>
      </c>
      <c r="C487" s="103" t="s">
        <v>911</v>
      </c>
      <c r="D487" s="103" t="s">
        <v>367</v>
      </c>
      <c r="E487" s="375"/>
      <c r="F487" s="506">
        <f>F488</f>
        <v>6510</v>
      </c>
      <c r="G487" s="517"/>
      <c r="H487" s="517"/>
      <c r="I487" s="493"/>
      <c r="J487" s="493"/>
    </row>
    <row r="488" spans="1:10" ht="15.75">
      <c r="A488" s="105" t="s">
        <v>215</v>
      </c>
      <c r="B488" s="103" t="s">
        <v>907</v>
      </c>
      <c r="C488" s="103" t="s">
        <v>911</v>
      </c>
      <c r="D488" s="103" t="s">
        <v>367</v>
      </c>
      <c r="E488" s="375" t="s">
        <v>1236</v>
      </c>
      <c r="F488" s="501">
        <v>6510</v>
      </c>
      <c r="G488" s="517"/>
      <c r="H488" s="517"/>
      <c r="I488" s="493"/>
      <c r="J488" s="493"/>
    </row>
    <row r="489" spans="1:10" ht="24">
      <c r="A489" s="105" t="s">
        <v>368</v>
      </c>
      <c r="B489" s="103" t="s">
        <v>907</v>
      </c>
      <c r="C489" s="103" t="s">
        <v>911</v>
      </c>
      <c r="D489" s="103" t="s">
        <v>507</v>
      </c>
      <c r="E489" s="375"/>
      <c r="F489" s="506">
        <f>F490</f>
        <v>1172.6</v>
      </c>
      <c r="G489" s="517"/>
      <c r="H489" s="517"/>
      <c r="I489" s="493"/>
      <c r="J489" s="493"/>
    </row>
    <row r="490" spans="1:10" ht="15.75">
      <c r="A490" s="105" t="s">
        <v>215</v>
      </c>
      <c r="B490" s="103" t="s">
        <v>907</v>
      </c>
      <c r="C490" s="103" t="s">
        <v>911</v>
      </c>
      <c r="D490" s="103" t="s">
        <v>507</v>
      </c>
      <c r="E490" s="375" t="s">
        <v>1236</v>
      </c>
      <c r="F490" s="501">
        <v>1172.6</v>
      </c>
      <c r="G490" s="517"/>
      <c r="H490" s="517"/>
      <c r="I490" s="493"/>
      <c r="J490" s="493"/>
    </row>
    <row r="491" spans="1:10" ht="15.75">
      <c r="A491" s="105" t="s">
        <v>369</v>
      </c>
      <c r="B491" s="103" t="s">
        <v>907</v>
      </c>
      <c r="C491" s="103" t="s">
        <v>911</v>
      </c>
      <c r="D491" s="103" t="s">
        <v>508</v>
      </c>
      <c r="E491" s="375"/>
      <c r="F491" s="506">
        <f>F492</f>
        <v>1720.2</v>
      </c>
      <c r="G491" s="518">
        <f>G492</f>
        <v>1720.2</v>
      </c>
      <c r="H491" s="518">
        <f>H492</f>
        <v>1472</v>
      </c>
      <c r="I491" s="490">
        <f aca="true" t="shared" si="57" ref="I491:I518">H491/F491*100</f>
        <v>85.57144518079292</v>
      </c>
      <c r="J491" s="529">
        <f aca="true" t="shared" si="58" ref="J491:J532">H491/G491*100</f>
        <v>85.57144518079292</v>
      </c>
    </row>
    <row r="492" spans="1:10" ht="15.75">
      <c r="A492" s="105" t="s">
        <v>215</v>
      </c>
      <c r="B492" s="103" t="s">
        <v>907</v>
      </c>
      <c r="C492" s="103" t="s">
        <v>911</v>
      </c>
      <c r="D492" s="103" t="s">
        <v>508</v>
      </c>
      <c r="E492" s="375" t="s">
        <v>1236</v>
      </c>
      <c r="F492" s="501">
        <v>1720.2</v>
      </c>
      <c r="G492" s="517">
        <v>1720.2</v>
      </c>
      <c r="H492" s="517">
        <v>1472</v>
      </c>
      <c r="I492" s="490">
        <f t="shared" si="57"/>
        <v>85.57144518079292</v>
      </c>
      <c r="J492" s="529">
        <f t="shared" si="58"/>
        <v>85.57144518079292</v>
      </c>
    </row>
    <row r="493" spans="1:10" ht="24">
      <c r="A493" s="105" t="s">
        <v>370</v>
      </c>
      <c r="B493" s="103" t="s">
        <v>907</v>
      </c>
      <c r="C493" s="103" t="s">
        <v>911</v>
      </c>
      <c r="D493" s="103" t="s">
        <v>509</v>
      </c>
      <c r="E493" s="375"/>
      <c r="F493" s="506">
        <f>F494</f>
        <v>2000</v>
      </c>
      <c r="G493" s="518">
        <f>G494</f>
        <v>1761</v>
      </c>
      <c r="H493" s="518">
        <f>H494</f>
        <v>1761</v>
      </c>
      <c r="I493" s="490">
        <f t="shared" si="57"/>
        <v>88.05</v>
      </c>
      <c r="J493" s="529">
        <f t="shared" si="58"/>
        <v>100</v>
      </c>
    </row>
    <row r="494" spans="1:10" ht="15.75">
      <c r="A494" s="105" t="s">
        <v>215</v>
      </c>
      <c r="B494" s="103" t="s">
        <v>907</v>
      </c>
      <c r="C494" s="103" t="s">
        <v>911</v>
      </c>
      <c r="D494" s="103" t="s">
        <v>509</v>
      </c>
      <c r="E494" s="375" t="s">
        <v>1236</v>
      </c>
      <c r="F494" s="501">
        <v>2000</v>
      </c>
      <c r="G494" s="517">
        <v>1761</v>
      </c>
      <c r="H494" s="517">
        <v>1761</v>
      </c>
      <c r="I494" s="490">
        <f t="shared" si="57"/>
        <v>88.05</v>
      </c>
      <c r="J494" s="529">
        <f t="shared" si="58"/>
        <v>100</v>
      </c>
    </row>
    <row r="495" spans="1:10" ht="36">
      <c r="A495" s="105" t="s">
        <v>371</v>
      </c>
      <c r="B495" s="103" t="s">
        <v>907</v>
      </c>
      <c r="C495" s="103" t="s">
        <v>911</v>
      </c>
      <c r="D495" s="103" t="s">
        <v>510</v>
      </c>
      <c r="E495" s="375"/>
      <c r="F495" s="506">
        <f>F496</f>
        <v>420</v>
      </c>
      <c r="G495" s="518">
        <f>G496</f>
        <v>420</v>
      </c>
      <c r="H495" s="518">
        <f>H496</f>
        <v>420</v>
      </c>
      <c r="I495" s="490">
        <f t="shared" si="57"/>
        <v>100</v>
      </c>
      <c r="J495" s="529">
        <f t="shared" si="58"/>
        <v>100</v>
      </c>
    </row>
    <row r="496" spans="1:10" ht="15.75">
      <c r="A496" s="105" t="s">
        <v>215</v>
      </c>
      <c r="B496" s="103" t="s">
        <v>907</v>
      </c>
      <c r="C496" s="103" t="s">
        <v>911</v>
      </c>
      <c r="D496" s="103" t="s">
        <v>510</v>
      </c>
      <c r="E496" s="375" t="s">
        <v>1236</v>
      </c>
      <c r="F496" s="501">
        <v>420</v>
      </c>
      <c r="G496" s="517">
        <v>420</v>
      </c>
      <c r="H496" s="517">
        <v>420</v>
      </c>
      <c r="I496" s="490">
        <f t="shared" si="57"/>
        <v>100</v>
      </c>
      <c r="J496" s="529">
        <f t="shared" si="58"/>
        <v>100</v>
      </c>
    </row>
    <row r="497" spans="1:10" ht="24">
      <c r="A497" s="105" t="s">
        <v>372</v>
      </c>
      <c r="B497" s="103" t="s">
        <v>907</v>
      </c>
      <c r="C497" s="103" t="s">
        <v>911</v>
      </c>
      <c r="D497" s="103" t="s">
        <v>511</v>
      </c>
      <c r="E497" s="375"/>
      <c r="F497" s="513">
        <f>F498</f>
        <v>358.7</v>
      </c>
      <c r="G497" s="518">
        <f>G498</f>
        <v>351.2</v>
      </c>
      <c r="H497" s="518">
        <f>H498</f>
        <v>312.9</v>
      </c>
      <c r="I497" s="490">
        <f t="shared" si="57"/>
        <v>87.2316699191525</v>
      </c>
      <c r="J497" s="529">
        <f t="shared" si="58"/>
        <v>89.09453302961275</v>
      </c>
    </row>
    <row r="498" spans="1:10" ht="15.75">
      <c r="A498" s="105" t="s">
        <v>215</v>
      </c>
      <c r="B498" s="103" t="s">
        <v>907</v>
      </c>
      <c r="C498" s="103" t="s">
        <v>911</v>
      </c>
      <c r="D498" s="103" t="s">
        <v>511</v>
      </c>
      <c r="E498" s="375" t="s">
        <v>1236</v>
      </c>
      <c r="F498" s="501">
        <v>358.7</v>
      </c>
      <c r="G498" s="517">
        <v>351.2</v>
      </c>
      <c r="H498" s="517">
        <v>312.9</v>
      </c>
      <c r="I498" s="490">
        <f t="shared" si="57"/>
        <v>87.2316699191525</v>
      </c>
      <c r="J498" s="529">
        <f t="shared" si="58"/>
        <v>89.09453302961275</v>
      </c>
    </row>
    <row r="499" spans="1:10" ht="24">
      <c r="A499" s="105" t="s">
        <v>373</v>
      </c>
      <c r="B499" s="103" t="s">
        <v>907</v>
      </c>
      <c r="C499" s="103" t="s">
        <v>911</v>
      </c>
      <c r="D499" s="103" t="s">
        <v>512</v>
      </c>
      <c r="E499" s="375"/>
      <c r="F499" s="506">
        <f>F500</f>
        <v>251.9</v>
      </c>
      <c r="G499" s="518">
        <f>G500</f>
        <v>217.4</v>
      </c>
      <c r="H499" s="518">
        <f>H500</f>
        <v>213</v>
      </c>
      <c r="I499" s="490">
        <f t="shared" si="57"/>
        <v>84.55736403334656</v>
      </c>
      <c r="J499" s="529">
        <f t="shared" si="58"/>
        <v>97.97608095676172</v>
      </c>
    </row>
    <row r="500" spans="1:10" ht="15.75">
      <c r="A500" s="105" t="s">
        <v>215</v>
      </c>
      <c r="B500" s="103" t="s">
        <v>907</v>
      </c>
      <c r="C500" s="103" t="s">
        <v>911</v>
      </c>
      <c r="D500" s="103" t="s">
        <v>512</v>
      </c>
      <c r="E500" s="375" t="s">
        <v>1236</v>
      </c>
      <c r="F500" s="501">
        <v>251.9</v>
      </c>
      <c r="G500" s="517">
        <v>217.4</v>
      </c>
      <c r="H500" s="517">
        <v>213</v>
      </c>
      <c r="I500" s="490">
        <f t="shared" si="57"/>
        <v>84.55736403334656</v>
      </c>
      <c r="J500" s="529">
        <f t="shared" si="58"/>
        <v>97.97608095676172</v>
      </c>
    </row>
    <row r="501" spans="1:10" ht="24">
      <c r="A501" s="105" t="s">
        <v>374</v>
      </c>
      <c r="B501" s="103" t="s">
        <v>907</v>
      </c>
      <c r="C501" s="103" t="s">
        <v>911</v>
      </c>
      <c r="D501" s="103" t="s">
        <v>513</v>
      </c>
      <c r="E501" s="375"/>
      <c r="F501" s="506">
        <f>F502</f>
        <v>361.8</v>
      </c>
      <c r="G501" s="518">
        <f>G502</f>
        <v>361.8</v>
      </c>
      <c r="H501" s="518">
        <f>H502</f>
        <v>357.2</v>
      </c>
      <c r="I501" s="490">
        <f t="shared" si="57"/>
        <v>98.72857932559424</v>
      </c>
      <c r="J501" s="529">
        <f t="shared" si="58"/>
        <v>98.72857932559424</v>
      </c>
    </row>
    <row r="502" spans="1:10" ht="15.75">
      <c r="A502" s="105" t="s">
        <v>215</v>
      </c>
      <c r="B502" s="103" t="s">
        <v>907</v>
      </c>
      <c r="C502" s="103" t="s">
        <v>911</v>
      </c>
      <c r="D502" s="103" t="s">
        <v>513</v>
      </c>
      <c r="E502" s="375" t="s">
        <v>1236</v>
      </c>
      <c r="F502" s="501">
        <v>361.8</v>
      </c>
      <c r="G502" s="517">
        <v>361.8</v>
      </c>
      <c r="H502" s="517">
        <v>357.2</v>
      </c>
      <c r="I502" s="490">
        <f t="shared" si="57"/>
        <v>98.72857932559424</v>
      </c>
      <c r="J502" s="529">
        <f t="shared" si="58"/>
        <v>98.72857932559424</v>
      </c>
    </row>
    <row r="503" spans="1:10" ht="24">
      <c r="A503" s="105" t="s">
        <v>375</v>
      </c>
      <c r="B503" s="103" t="s">
        <v>907</v>
      </c>
      <c r="C503" s="103" t="s">
        <v>911</v>
      </c>
      <c r="D503" s="103" t="s">
        <v>514</v>
      </c>
      <c r="E503" s="375"/>
      <c r="F503" s="506">
        <f>F504</f>
        <v>55</v>
      </c>
      <c r="G503" s="518">
        <f>G504</f>
        <v>55</v>
      </c>
      <c r="H503" s="518">
        <f>H504</f>
        <v>36.6</v>
      </c>
      <c r="I503" s="490">
        <f t="shared" si="57"/>
        <v>66.54545454545455</v>
      </c>
      <c r="J503" s="529">
        <f t="shared" si="58"/>
        <v>66.54545454545455</v>
      </c>
    </row>
    <row r="504" spans="1:10" ht="15.75">
      <c r="A504" s="105" t="s">
        <v>215</v>
      </c>
      <c r="B504" s="103" t="s">
        <v>907</v>
      </c>
      <c r="C504" s="103" t="s">
        <v>911</v>
      </c>
      <c r="D504" s="103" t="s">
        <v>514</v>
      </c>
      <c r="E504" s="375" t="s">
        <v>1236</v>
      </c>
      <c r="F504" s="501">
        <v>55</v>
      </c>
      <c r="G504" s="517">
        <v>55</v>
      </c>
      <c r="H504" s="517">
        <v>36.6</v>
      </c>
      <c r="I504" s="490">
        <f t="shared" si="57"/>
        <v>66.54545454545455</v>
      </c>
      <c r="J504" s="529">
        <f t="shared" si="58"/>
        <v>66.54545454545455</v>
      </c>
    </row>
    <row r="505" spans="1:10" ht="24">
      <c r="A505" s="105" t="s">
        <v>376</v>
      </c>
      <c r="B505" s="103" t="s">
        <v>907</v>
      </c>
      <c r="C505" s="103" t="s">
        <v>911</v>
      </c>
      <c r="D505" s="103" t="s">
        <v>515</v>
      </c>
      <c r="E505" s="375"/>
      <c r="F505" s="506">
        <f>F506</f>
        <v>65.6</v>
      </c>
      <c r="G505" s="518">
        <f>G506</f>
        <v>65.6</v>
      </c>
      <c r="H505" s="518">
        <f>H506</f>
        <v>48.8</v>
      </c>
      <c r="I505" s="490">
        <f t="shared" si="57"/>
        <v>74.39024390243902</v>
      </c>
      <c r="J505" s="529">
        <f t="shared" si="58"/>
        <v>74.39024390243902</v>
      </c>
    </row>
    <row r="506" spans="1:10" ht="15.75">
      <c r="A506" s="105" t="s">
        <v>215</v>
      </c>
      <c r="B506" s="103" t="s">
        <v>907</v>
      </c>
      <c r="C506" s="103" t="s">
        <v>911</v>
      </c>
      <c r="D506" s="103" t="s">
        <v>515</v>
      </c>
      <c r="E506" s="375" t="s">
        <v>1236</v>
      </c>
      <c r="F506" s="501">
        <v>65.6</v>
      </c>
      <c r="G506" s="517">
        <v>65.6</v>
      </c>
      <c r="H506" s="517">
        <v>48.8</v>
      </c>
      <c r="I506" s="490">
        <f t="shared" si="57"/>
        <v>74.39024390243902</v>
      </c>
      <c r="J506" s="529">
        <f t="shared" si="58"/>
        <v>74.39024390243902</v>
      </c>
    </row>
    <row r="507" spans="1:10" ht="24">
      <c r="A507" s="105" t="s">
        <v>377</v>
      </c>
      <c r="B507" s="103" t="s">
        <v>907</v>
      </c>
      <c r="C507" s="103" t="s">
        <v>911</v>
      </c>
      <c r="D507" s="103" t="s">
        <v>516</v>
      </c>
      <c r="E507" s="375"/>
      <c r="F507" s="506">
        <f>F508</f>
        <v>61.1</v>
      </c>
      <c r="G507" s="518">
        <f>G508</f>
        <v>44.6</v>
      </c>
      <c r="H507" s="518">
        <f>H508</f>
        <v>44.3</v>
      </c>
      <c r="I507" s="490">
        <f t="shared" si="57"/>
        <v>72.50409165302781</v>
      </c>
      <c r="J507" s="529">
        <f t="shared" si="58"/>
        <v>99.32735426008968</v>
      </c>
    </row>
    <row r="508" spans="1:10" ht="15.75">
      <c r="A508" s="105" t="s">
        <v>215</v>
      </c>
      <c r="B508" s="103" t="s">
        <v>907</v>
      </c>
      <c r="C508" s="103" t="s">
        <v>911</v>
      </c>
      <c r="D508" s="103" t="s">
        <v>516</v>
      </c>
      <c r="E508" s="375" t="s">
        <v>1236</v>
      </c>
      <c r="F508" s="501">
        <v>61.1</v>
      </c>
      <c r="G508" s="517">
        <v>44.6</v>
      </c>
      <c r="H508" s="517">
        <v>44.3</v>
      </c>
      <c r="I508" s="490">
        <f t="shared" si="57"/>
        <v>72.50409165302781</v>
      </c>
      <c r="J508" s="529">
        <f t="shared" si="58"/>
        <v>99.32735426008968</v>
      </c>
    </row>
    <row r="509" spans="1:10" ht="24">
      <c r="A509" s="105" t="s">
        <v>378</v>
      </c>
      <c r="B509" s="103" t="s">
        <v>907</v>
      </c>
      <c r="C509" s="103" t="s">
        <v>911</v>
      </c>
      <c r="D509" s="103" t="s">
        <v>517</v>
      </c>
      <c r="E509" s="375"/>
      <c r="F509" s="506">
        <f>F510</f>
        <v>35.1</v>
      </c>
      <c r="G509" s="518">
        <f>G510</f>
        <v>35.1</v>
      </c>
      <c r="H509" s="518">
        <f>H510</f>
        <v>24.4</v>
      </c>
      <c r="I509" s="490">
        <f t="shared" si="57"/>
        <v>69.51566951566952</v>
      </c>
      <c r="J509" s="529">
        <f t="shared" si="58"/>
        <v>69.51566951566952</v>
      </c>
    </row>
    <row r="510" spans="1:10" ht="15.75">
      <c r="A510" s="105" t="s">
        <v>215</v>
      </c>
      <c r="B510" s="103" t="s">
        <v>907</v>
      </c>
      <c r="C510" s="103" t="s">
        <v>911</v>
      </c>
      <c r="D510" s="103" t="s">
        <v>517</v>
      </c>
      <c r="E510" s="375" t="s">
        <v>1236</v>
      </c>
      <c r="F510" s="501">
        <v>35.1</v>
      </c>
      <c r="G510" s="517">
        <v>35.1</v>
      </c>
      <c r="H510" s="517">
        <v>24.4</v>
      </c>
      <c r="I510" s="490">
        <f t="shared" si="57"/>
        <v>69.51566951566952</v>
      </c>
      <c r="J510" s="529">
        <f t="shared" si="58"/>
        <v>69.51566951566952</v>
      </c>
    </row>
    <row r="511" spans="1:10" ht="24">
      <c r="A511" s="105" t="s">
        <v>379</v>
      </c>
      <c r="B511" s="103" t="s">
        <v>907</v>
      </c>
      <c r="C511" s="103" t="s">
        <v>911</v>
      </c>
      <c r="D511" s="103" t="s">
        <v>518</v>
      </c>
      <c r="E511" s="375"/>
      <c r="F511" s="506">
        <f>F512</f>
        <v>6733.1</v>
      </c>
      <c r="G511" s="518">
        <f>G512</f>
        <v>8044.6</v>
      </c>
      <c r="H511" s="518">
        <f>H512</f>
        <v>7957.4</v>
      </c>
      <c r="I511" s="490">
        <f t="shared" si="57"/>
        <v>118.18330338180034</v>
      </c>
      <c r="J511" s="529">
        <f t="shared" si="58"/>
        <v>98.91604305994082</v>
      </c>
    </row>
    <row r="512" spans="1:10" ht="15.75">
      <c r="A512" s="105" t="s">
        <v>215</v>
      </c>
      <c r="B512" s="103" t="s">
        <v>907</v>
      </c>
      <c r="C512" s="103" t="s">
        <v>911</v>
      </c>
      <c r="D512" s="103" t="s">
        <v>518</v>
      </c>
      <c r="E512" s="375" t="s">
        <v>1236</v>
      </c>
      <c r="F512" s="501">
        <v>6733.1</v>
      </c>
      <c r="G512" s="517">
        <v>8044.6</v>
      </c>
      <c r="H512" s="517">
        <v>7957.4</v>
      </c>
      <c r="I512" s="490">
        <f t="shared" si="57"/>
        <v>118.18330338180034</v>
      </c>
      <c r="J512" s="529">
        <f t="shared" si="58"/>
        <v>98.91604305994082</v>
      </c>
    </row>
    <row r="513" spans="1:10" ht="36">
      <c r="A513" s="105" t="s">
        <v>380</v>
      </c>
      <c r="B513" s="103" t="s">
        <v>907</v>
      </c>
      <c r="C513" s="103" t="s">
        <v>911</v>
      </c>
      <c r="D513" s="103" t="s">
        <v>519</v>
      </c>
      <c r="E513" s="375"/>
      <c r="F513" s="506">
        <f>F514</f>
        <v>35.1</v>
      </c>
      <c r="G513" s="518">
        <f>G514</f>
        <v>29.1</v>
      </c>
      <c r="H513" s="518">
        <f>H514</f>
        <v>29</v>
      </c>
      <c r="I513" s="490">
        <f t="shared" si="57"/>
        <v>82.62108262108262</v>
      </c>
      <c r="J513" s="529">
        <f t="shared" si="58"/>
        <v>99.65635738831614</v>
      </c>
    </row>
    <row r="514" spans="1:10" ht="15.75">
      <c r="A514" s="105" t="s">
        <v>215</v>
      </c>
      <c r="B514" s="103" t="s">
        <v>907</v>
      </c>
      <c r="C514" s="103" t="s">
        <v>911</v>
      </c>
      <c r="D514" s="103" t="s">
        <v>519</v>
      </c>
      <c r="E514" s="375" t="s">
        <v>1236</v>
      </c>
      <c r="F514" s="501">
        <v>35.1</v>
      </c>
      <c r="G514" s="517">
        <v>29.1</v>
      </c>
      <c r="H514" s="517">
        <v>29</v>
      </c>
      <c r="I514" s="490">
        <f t="shared" si="57"/>
        <v>82.62108262108262</v>
      </c>
      <c r="J514" s="529">
        <f t="shared" si="58"/>
        <v>99.65635738831614</v>
      </c>
    </row>
    <row r="515" spans="1:10" ht="24">
      <c r="A515" s="105" t="s">
        <v>381</v>
      </c>
      <c r="B515" s="103" t="s">
        <v>907</v>
      </c>
      <c r="C515" s="103" t="s">
        <v>911</v>
      </c>
      <c r="D515" s="103" t="s">
        <v>520</v>
      </c>
      <c r="E515" s="375"/>
      <c r="F515" s="506">
        <f>F516</f>
        <v>1640</v>
      </c>
      <c r="G515" s="518">
        <f>G516</f>
        <v>2242.3</v>
      </c>
      <c r="H515" s="518">
        <f>H516</f>
        <v>2204.7</v>
      </c>
      <c r="I515" s="490">
        <f t="shared" si="57"/>
        <v>134.4329268292683</v>
      </c>
      <c r="J515" s="529">
        <f t="shared" si="58"/>
        <v>98.32315033670783</v>
      </c>
    </row>
    <row r="516" spans="1:10" ht="15.75">
      <c r="A516" s="105" t="s">
        <v>215</v>
      </c>
      <c r="B516" s="103" t="s">
        <v>907</v>
      </c>
      <c r="C516" s="103" t="s">
        <v>911</v>
      </c>
      <c r="D516" s="103" t="s">
        <v>520</v>
      </c>
      <c r="E516" s="375" t="s">
        <v>1236</v>
      </c>
      <c r="F516" s="501">
        <v>1640</v>
      </c>
      <c r="G516" s="517">
        <v>2242.3</v>
      </c>
      <c r="H516" s="517">
        <v>2204.7</v>
      </c>
      <c r="I516" s="490">
        <f t="shared" si="57"/>
        <v>134.4329268292683</v>
      </c>
      <c r="J516" s="529">
        <f t="shared" si="58"/>
        <v>98.32315033670783</v>
      </c>
    </row>
    <row r="517" spans="1:10" ht="15.75">
      <c r="A517" s="105" t="s">
        <v>382</v>
      </c>
      <c r="B517" s="103" t="s">
        <v>907</v>
      </c>
      <c r="C517" s="103" t="s">
        <v>911</v>
      </c>
      <c r="D517" s="103" t="s">
        <v>521</v>
      </c>
      <c r="E517" s="375"/>
      <c r="F517" s="506">
        <f>F518</f>
        <v>150.4</v>
      </c>
      <c r="G517" s="518">
        <f>G518</f>
        <v>154.9</v>
      </c>
      <c r="H517" s="518">
        <f>H518</f>
        <v>141.6</v>
      </c>
      <c r="I517" s="490">
        <f t="shared" si="57"/>
        <v>94.14893617021276</v>
      </c>
      <c r="J517" s="529">
        <f t="shared" si="58"/>
        <v>91.41381536475144</v>
      </c>
    </row>
    <row r="518" spans="1:10" ht="15.75">
      <c r="A518" s="105" t="s">
        <v>215</v>
      </c>
      <c r="B518" s="103" t="s">
        <v>907</v>
      </c>
      <c r="C518" s="103" t="s">
        <v>911</v>
      </c>
      <c r="D518" s="103" t="s">
        <v>521</v>
      </c>
      <c r="E518" s="375" t="s">
        <v>1236</v>
      </c>
      <c r="F518" s="501">
        <v>150.4</v>
      </c>
      <c r="G518" s="517">
        <v>154.9</v>
      </c>
      <c r="H518" s="517">
        <v>141.6</v>
      </c>
      <c r="I518" s="490">
        <f t="shared" si="57"/>
        <v>94.14893617021276</v>
      </c>
      <c r="J518" s="529">
        <f t="shared" si="58"/>
        <v>91.41381536475144</v>
      </c>
    </row>
    <row r="519" spans="1:10" ht="24">
      <c r="A519" s="105" t="s">
        <v>383</v>
      </c>
      <c r="B519" s="103" t="s">
        <v>907</v>
      </c>
      <c r="C519" s="103" t="s">
        <v>911</v>
      </c>
      <c r="D519" s="103" t="s">
        <v>522</v>
      </c>
      <c r="E519" s="375"/>
      <c r="F519" s="506">
        <f>F520</f>
        <v>350</v>
      </c>
      <c r="G519" s="518">
        <f>G520</f>
        <v>6895.1</v>
      </c>
      <c r="H519" s="518">
        <f>H520</f>
        <v>6891.8</v>
      </c>
      <c r="I519" s="588" t="s">
        <v>489</v>
      </c>
      <c r="J519" s="529">
        <f t="shared" si="58"/>
        <v>99.9521399254543</v>
      </c>
    </row>
    <row r="520" spans="1:10" ht="15.75">
      <c r="A520" s="105" t="s">
        <v>215</v>
      </c>
      <c r="B520" s="103" t="s">
        <v>907</v>
      </c>
      <c r="C520" s="103" t="s">
        <v>911</v>
      </c>
      <c r="D520" s="103" t="s">
        <v>522</v>
      </c>
      <c r="E520" s="375" t="s">
        <v>1236</v>
      </c>
      <c r="F520" s="501">
        <v>350</v>
      </c>
      <c r="G520" s="517">
        <v>6895.1</v>
      </c>
      <c r="H520" s="517">
        <v>6891.8</v>
      </c>
      <c r="I520" s="588" t="s">
        <v>489</v>
      </c>
      <c r="J520" s="529">
        <f t="shared" si="58"/>
        <v>99.9521399254543</v>
      </c>
    </row>
    <row r="521" spans="1:10" ht="15.75">
      <c r="A521" s="105" t="s">
        <v>384</v>
      </c>
      <c r="B521" s="103" t="s">
        <v>907</v>
      </c>
      <c r="C521" s="103" t="s">
        <v>911</v>
      </c>
      <c r="D521" s="103" t="s">
        <v>523</v>
      </c>
      <c r="E521" s="375"/>
      <c r="F521" s="501"/>
      <c r="G521" s="518">
        <f>G522</f>
        <v>6.9</v>
      </c>
      <c r="H521" s="518">
        <f>H522</f>
        <v>6.9</v>
      </c>
      <c r="I521" s="490"/>
      <c r="J521" s="529">
        <f t="shared" si="58"/>
        <v>100</v>
      </c>
    </row>
    <row r="522" spans="1:10" ht="15.75">
      <c r="A522" s="105" t="s">
        <v>215</v>
      </c>
      <c r="B522" s="103" t="s">
        <v>907</v>
      </c>
      <c r="C522" s="103" t="s">
        <v>911</v>
      </c>
      <c r="D522" s="103" t="s">
        <v>523</v>
      </c>
      <c r="E522" s="375" t="s">
        <v>1236</v>
      </c>
      <c r="F522" s="501"/>
      <c r="G522" s="517">
        <v>6.9</v>
      </c>
      <c r="H522" s="517">
        <v>6.9</v>
      </c>
      <c r="I522" s="493"/>
      <c r="J522" s="529">
        <f t="shared" si="58"/>
        <v>100</v>
      </c>
    </row>
    <row r="523" spans="1:10" ht="24">
      <c r="A523" s="105" t="s">
        <v>385</v>
      </c>
      <c r="B523" s="103" t="s">
        <v>907</v>
      </c>
      <c r="C523" s="103" t="s">
        <v>911</v>
      </c>
      <c r="D523" s="103" t="s">
        <v>119</v>
      </c>
      <c r="E523" s="375"/>
      <c r="F523" s="506">
        <f>F524</f>
        <v>5000</v>
      </c>
      <c r="G523" s="518">
        <f>G524</f>
        <v>3886.9</v>
      </c>
      <c r="H523" s="518">
        <f>H524</f>
        <v>3880.8</v>
      </c>
      <c r="I523" s="490">
        <f>H523/F523*100</f>
        <v>77.61600000000001</v>
      </c>
      <c r="J523" s="529">
        <f t="shared" si="58"/>
        <v>99.84306259486995</v>
      </c>
    </row>
    <row r="524" spans="1:10" ht="15.75">
      <c r="A524" s="105" t="s">
        <v>215</v>
      </c>
      <c r="B524" s="103" t="s">
        <v>907</v>
      </c>
      <c r="C524" s="103" t="s">
        <v>911</v>
      </c>
      <c r="D524" s="103" t="s">
        <v>119</v>
      </c>
      <c r="E524" s="375" t="s">
        <v>1236</v>
      </c>
      <c r="F524" s="501">
        <v>5000</v>
      </c>
      <c r="G524" s="517">
        <v>3886.9</v>
      </c>
      <c r="H524" s="517">
        <v>3880.8</v>
      </c>
      <c r="I524" s="490">
        <f>H524/F524*100</f>
        <v>77.61600000000001</v>
      </c>
      <c r="J524" s="529">
        <f t="shared" si="58"/>
        <v>99.84306259486995</v>
      </c>
    </row>
    <row r="525" spans="1:10" ht="15.75">
      <c r="A525" s="105" t="s">
        <v>757</v>
      </c>
      <c r="B525" s="103" t="s">
        <v>907</v>
      </c>
      <c r="C525" s="103" t="s">
        <v>911</v>
      </c>
      <c r="D525" s="103" t="s">
        <v>120</v>
      </c>
      <c r="E525" s="375"/>
      <c r="F525" s="506">
        <f>F526</f>
        <v>2000</v>
      </c>
      <c r="G525" s="518">
        <f>G526</f>
        <v>2300</v>
      </c>
      <c r="H525" s="518">
        <f>H526</f>
        <v>2294.1</v>
      </c>
      <c r="I525" s="490">
        <f>H525/F525*100</f>
        <v>114.70499999999998</v>
      </c>
      <c r="J525" s="529">
        <f t="shared" si="58"/>
        <v>99.74347826086955</v>
      </c>
    </row>
    <row r="526" spans="1:10" ht="15.75">
      <c r="A526" s="105" t="s">
        <v>215</v>
      </c>
      <c r="B526" s="103" t="s">
        <v>907</v>
      </c>
      <c r="C526" s="103" t="s">
        <v>911</v>
      </c>
      <c r="D526" s="103" t="s">
        <v>120</v>
      </c>
      <c r="E526" s="375" t="s">
        <v>1236</v>
      </c>
      <c r="F526" s="501">
        <v>2000</v>
      </c>
      <c r="G526" s="517">
        <v>2300</v>
      </c>
      <c r="H526" s="517">
        <v>2294.1</v>
      </c>
      <c r="I526" s="490">
        <f>H526/F526*100</f>
        <v>114.70499999999998</v>
      </c>
      <c r="J526" s="529">
        <f t="shared" si="58"/>
        <v>99.74347826086955</v>
      </c>
    </row>
    <row r="527" spans="1:10" ht="15.75">
      <c r="A527" s="105" t="s">
        <v>1012</v>
      </c>
      <c r="B527" s="103" t="s">
        <v>907</v>
      </c>
      <c r="C527" s="103" t="s">
        <v>911</v>
      </c>
      <c r="D527" s="103" t="s">
        <v>758</v>
      </c>
      <c r="E527" s="375"/>
      <c r="F527" s="502"/>
      <c r="G527" s="518">
        <f>G528</f>
        <v>160</v>
      </c>
      <c r="H527" s="518">
        <f>H528</f>
        <v>160</v>
      </c>
      <c r="I527" s="493"/>
      <c r="J527" s="529">
        <f t="shared" si="58"/>
        <v>100</v>
      </c>
    </row>
    <row r="528" spans="1:10" ht="15.75">
      <c r="A528" s="105" t="s">
        <v>215</v>
      </c>
      <c r="B528" s="103" t="s">
        <v>907</v>
      </c>
      <c r="C528" s="103" t="s">
        <v>911</v>
      </c>
      <c r="D528" s="103" t="s">
        <v>758</v>
      </c>
      <c r="E528" s="375" t="s">
        <v>1236</v>
      </c>
      <c r="F528" s="502"/>
      <c r="G528" s="517">
        <v>160</v>
      </c>
      <c r="H528" s="517">
        <v>160</v>
      </c>
      <c r="I528" s="493"/>
      <c r="J528" s="529">
        <f t="shared" si="58"/>
        <v>100</v>
      </c>
    </row>
    <row r="529" spans="1:10" ht="15.75">
      <c r="A529" s="111" t="s">
        <v>1187</v>
      </c>
      <c r="B529" s="103" t="s">
        <v>907</v>
      </c>
      <c r="C529" s="103" t="s">
        <v>911</v>
      </c>
      <c r="D529" s="103" t="s">
        <v>1188</v>
      </c>
      <c r="E529" s="375"/>
      <c r="F529" s="506">
        <f aca="true" t="shared" si="59" ref="F529:H531">F530</f>
        <v>856.8</v>
      </c>
      <c r="G529" s="518">
        <f t="shared" si="59"/>
        <v>856.8</v>
      </c>
      <c r="H529" s="518">
        <f t="shared" si="59"/>
        <v>856.8</v>
      </c>
      <c r="I529" s="490">
        <f>H529/F529*100</f>
        <v>100</v>
      </c>
      <c r="J529" s="529">
        <f t="shared" si="58"/>
        <v>100</v>
      </c>
    </row>
    <row r="530" spans="1:10" ht="15.75">
      <c r="A530" s="105" t="s">
        <v>333</v>
      </c>
      <c r="B530" s="103" t="s">
        <v>907</v>
      </c>
      <c r="C530" s="103" t="s">
        <v>911</v>
      </c>
      <c r="D530" s="103" t="s">
        <v>1188</v>
      </c>
      <c r="E530" s="375" t="s">
        <v>354</v>
      </c>
      <c r="F530" s="506">
        <f t="shared" si="59"/>
        <v>856.8</v>
      </c>
      <c r="G530" s="518">
        <f t="shared" si="59"/>
        <v>856.8</v>
      </c>
      <c r="H530" s="518">
        <f t="shared" si="59"/>
        <v>856.8</v>
      </c>
      <c r="I530" s="490">
        <f>H530/F530*100</f>
        <v>100</v>
      </c>
      <c r="J530" s="529">
        <f t="shared" si="58"/>
        <v>100</v>
      </c>
    </row>
    <row r="531" spans="1:10" ht="15.75">
      <c r="A531" s="105" t="s">
        <v>759</v>
      </c>
      <c r="B531" s="103" t="s">
        <v>907</v>
      </c>
      <c r="C531" s="103" t="s">
        <v>911</v>
      </c>
      <c r="D531" s="103" t="s">
        <v>524</v>
      </c>
      <c r="E531" s="375"/>
      <c r="F531" s="506">
        <f t="shared" si="59"/>
        <v>856.8</v>
      </c>
      <c r="G531" s="518">
        <f t="shared" si="59"/>
        <v>856.8</v>
      </c>
      <c r="H531" s="518">
        <f t="shared" si="59"/>
        <v>856.8</v>
      </c>
      <c r="I531" s="490">
        <f>H531/F531*100</f>
        <v>100</v>
      </c>
      <c r="J531" s="529">
        <f t="shared" si="58"/>
        <v>100</v>
      </c>
    </row>
    <row r="532" spans="1:10" ht="15.75">
      <c r="A532" s="105" t="s">
        <v>760</v>
      </c>
      <c r="B532" s="103" t="s">
        <v>907</v>
      </c>
      <c r="C532" s="103" t="s">
        <v>911</v>
      </c>
      <c r="D532" s="103" t="s">
        <v>524</v>
      </c>
      <c r="E532" s="375" t="s">
        <v>1236</v>
      </c>
      <c r="F532" s="501">
        <v>856.8</v>
      </c>
      <c r="G532" s="517">
        <v>856.8</v>
      </c>
      <c r="H532" s="517">
        <v>856.8</v>
      </c>
      <c r="I532" s="490">
        <f>H532/F532*100</f>
        <v>100</v>
      </c>
      <c r="J532" s="529">
        <f t="shared" si="58"/>
        <v>100</v>
      </c>
    </row>
    <row r="533" spans="1:10" ht="15.75" hidden="1">
      <c r="A533" s="105" t="s">
        <v>761</v>
      </c>
      <c r="B533" s="103" t="s">
        <v>907</v>
      </c>
      <c r="C533" s="103" t="s">
        <v>911</v>
      </c>
      <c r="D533" s="103" t="s">
        <v>762</v>
      </c>
      <c r="E533" s="375"/>
      <c r="F533" s="502"/>
      <c r="G533" s="517"/>
      <c r="H533" s="517"/>
      <c r="I533" s="493"/>
      <c r="J533" s="493"/>
    </row>
    <row r="534" spans="1:10" ht="15.75" hidden="1">
      <c r="A534" s="105" t="s">
        <v>760</v>
      </c>
      <c r="B534" s="103" t="s">
        <v>907</v>
      </c>
      <c r="C534" s="103" t="s">
        <v>911</v>
      </c>
      <c r="D534" s="103" t="s">
        <v>762</v>
      </c>
      <c r="E534" s="375" t="s">
        <v>1236</v>
      </c>
      <c r="F534" s="502"/>
      <c r="G534" s="517"/>
      <c r="H534" s="517"/>
      <c r="I534" s="493"/>
      <c r="J534" s="493"/>
    </row>
    <row r="535" spans="1:10" ht="15.75">
      <c r="A535" s="104" t="s">
        <v>589</v>
      </c>
      <c r="B535" s="103" t="s">
        <v>907</v>
      </c>
      <c r="C535" s="103" t="s">
        <v>911</v>
      </c>
      <c r="D535" s="103" t="s">
        <v>978</v>
      </c>
      <c r="E535" s="375"/>
      <c r="F535" s="502"/>
      <c r="G535" s="518">
        <f>G536</f>
        <v>766</v>
      </c>
      <c r="H535" s="518">
        <f>H536</f>
        <v>765.4</v>
      </c>
      <c r="I535" s="493"/>
      <c r="J535" s="529">
        <f>H535/G535*100</f>
        <v>99.92167101827675</v>
      </c>
    </row>
    <row r="536" spans="1:10" ht="42" customHeight="1">
      <c r="A536" s="113" t="s">
        <v>590</v>
      </c>
      <c r="B536" s="144" t="s">
        <v>907</v>
      </c>
      <c r="C536" s="144" t="s">
        <v>911</v>
      </c>
      <c r="D536" s="144" t="s">
        <v>591</v>
      </c>
      <c r="E536" s="380"/>
      <c r="F536" s="502"/>
      <c r="G536" s="518">
        <f>G537</f>
        <v>766</v>
      </c>
      <c r="H536" s="518">
        <f>H537</f>
        <v>765.4</v>
      </c>
      <c r="I536" s="493"/>
      <c r="J536" s="529">
        <f>H536/G536*100</f>
        <v>99.92167101827675</v>
      </c>
    </row>
    <row r="537" spans="1:10" ht="56.25" customHeight="1">
      <c r="A537" s="113" t="s">
        <v>593</v>
      </c>
      <c r="B537" s="144" t="s">
        <v>907</v>
      </c>
      <c r="C537" s="144" t="s">
        <v>911</v>
      </c>
      <c r="D537" s="144" t="s">
        <v>591</v>
      </c>
      <c r="E537" s="375" t="s">
        <v>563</v>
      </c>
      <c r="F537" s="502"/>
      <c r="G537" s="517">
        <v>766</v>
      </c>
      <c r="H537" s="517">
        <v>765.4</v>
      </c>
      <c r="I537" s="529"/>
      <c r="J537" s="529">
        <f>H537/G537*100</f>
        <v>99.92167101827675</v>
      </c>
    </row>
    <row r="538" spans="1:10" ht="22.5" customHeight="1">
      <c r="A538" s="105" t="s">
        <v>212</v>
      </c>
      <c r="B538" s="103" t="s">
        <v>907</v>
      </c>
      <c r="C538" s="103" t="s">
        <v>911</v>
      </c>
      <c r="D538" s="103" t="s">
        <v>1304</v>
      </c>
      <c r="E538" s="375" t="s">
        <v>354</v>
      </c>
      <c r="F538" s="506">
        <f>F539</f>
        <v>1324.6</v>
      </c>
      <c r="G538" s="518">
        <f>G539+G541</f>
        <v>1190.3</v>
      </c>
      <c r="H538" s="517">
        <f>H541</f>
        <v>95.1</v>
      </c>
      <c r="I538" s="529">
        <f>H538/F538*100</f>
        <v>7.179525894609694</v>
      </c>
      <c r="J538" s="529">
        <f>H538/G538*100</f>
        <v>7.989582458203815</v>
      </c>
    </row>
    <row r="539" spans="1:10" ht="21.75" customHeight="1">
      <c r="A539" s="105" t="s">
        <v>763</v>
      </c>
      <c r="B539" s="103" t="s">
        <v>907</v>
      </c>
      <c r="C539" s="103" t="s">
        <v>911</v>
      </c>
      <c r="D539" s="103" t="s">
        <v>993</v>
      </c>
      <c r="E539" s="375" t="s">
        <v>354</v>
      </c>
      <c r="F539" s="506">
        <f>F540</f>
        <v>1324.6</v>
      </c>
      <c r="G539" s="518">
        <f>G540</f>
        <v>1095.2</v>
      </c>
      <c r="H539" s="517"/>
      <c r="I539" s="493"/>
      <c r="J539" s="493"/>
    </row>
    <row r="540" spans="1:10" ht="21.75" customHeight="1">
      <c r="A540" s="105" t="s">
        <v>764</v>
      </c>
      <c r="B540" s="103" t="s">
        <v>907</v>
      </c>
      <c r="C540" s="103" t="s">
        <v>911</v>
      </c>
      <c r="D540" s="103" t="s">
        <v>993</v>
      </c>
      <c r="E540" s="375" t="s">
        <v>1058</v>
      </c>
      <c r="F540" s="501">
        <v>1324.6</v>
      </c>
      <c r="G540" s="517">
        <v>1095.2</v>
      </c>
      <c r="H540" s="517"/>
      <c r="I540" s="493"/>
      <c r="J540" s="493"/>
    </row>
    <row r="541" spans="1:10" ht="28.5" customHeight="1">
      <c r="A541" s="149" t="s">
        <v>594</v>
      </c>
      <c r="B541" s="144" t="s">
        <v>907</v>
      </c>
      <c r="C541" s="144" t="s">
        <v>911</v>
      </c>
      <c r="D541" s="144" t="s">
        <v>595</v>
      </c>
      <c r="E541" s="375" t="s">
        <v>354</v>
      </c>
      <c r="F541" s="502"/>
      <c r="G541" s="518">
        <f>G543</f>
        <v>95.1</v>
      </c>
      <c r="H541" s="518">
        <f>H543</f>
        <v>95.1</v>
      </c>
      <c r="I541" s="493"/>
      <c r="J541" s="529">
        <f>H541/G541*100</f>
        <v>100</v>
      </c>
    </row>
    <row r="542" spans="1:10" ht="72" hidden="1">
      <c r="A542" s="368" t="s">
        <v>596</v>
      </c>
      <c r="B542" s="144" t="s">
        <v>907</v>
      </c>
      <c r="C542" s="144" t="s">
        <v>911</v>
      </c>
      <c r="D542" s="144" t="s">
        <v>595</v>
      </c>
      <c r="E542" s="375" t="s">
        <v>1379</v>
      </c>
      <c r="F542" s="502"/>
      <c r="G542" s="517"/>
      <c r="H542" s="517"/>
      <c r="I542" s="493"/>
      <c r="J542" s="493"/>
    </row>
    <row r="543" spans="1:10" ht="72" hidden="1">
      <c r="A543" s="369" t="s">
        <v>230</v>
      </c>
      <c r="B543" s="144" t="s">
        <v>907</v>
      </c>
      <c r="C543" s="144" t="s">
        <v>911</v>
      </c>
      <c r="D543" s="144" t="s">
        <v>595</v>
      </c>
      <c r="E543" s="375" t="s">
        <v>563</v>
      </c>
      <c r="F543" s="502"/>
      <c r="G543" s="517">
        <v>95.1</v>
      </c>
      <c r="H543" s="517">
        <v>95.1</v>
      </c>
      <c r="I543" s="493"/>
      <c r="J543" s="529">
        <f>H543/G543*100</f>
        <v>100</v>
      </c>
    </row>
    <row r="544" spans="1:10" ht="15.75">
      <c r="A544" s="495" t="s">
        <v>977</v>
      </c>
      <c r="B544" s="144" t="s">
        <v>399</v>
      </c>
      <c r="C544" s="144" t="s">
        <v>678</v>
      </c>
      <c r="D544" s="144"/>
      <c r="E544" s="375"/>
      <c r="F544" s="506">
        <f>F545</f>
        <v>12162</v>
      </c>
      <c r="G544" s="518">
        <f>G545</f>
        <v>12241</v>
      </c>
      <c r="H544" s="518">
        <f>H545</f>
        <v>12239.8</v>
      </c>
      <c r="I544" s="490">
        <f>H544/F544*100</f>
        <v>100.6396974181878</v>
      </c>
      <c r="J544" s="529">
        <f>H544/G544*100</f>
        <v>99.99019687933992</v>
      </c>
    </row>
    <row r="545" spans="1:10" ht="15.75">
      <c r="A545" s="110" t="s">
        <v>1259</v>
      </c>
      <c r="B545" s="103" t="s">
        <v>907</v>
      </c>
      <c r="C545" s="103" t="s">
        <v>678</v>
      </c>
      <c r="D545" s="103" t="s">
        <v>1260</v>
      </c>
      <c r="E545" s="375"/>
      <c r="F545" s="506">
        <f>F549</f>
        <v>12162</v>
      </c>
      <c r="G545" s="518">
        <f>G549</f>
        <v>12241</v>
      </c>
      <c r="H545" s="518">
        <f>H549</f>
        <v>12239.8</v>
      </c>
      <c r="I545" s="490">
        <f>H545/F545*100</f>
        <v>100.6396974181878</v>
      </c>
      <c r="J545" s="529">
        <f>H545/G545*100</f>
        <v>99.99019687933992</v>
      </c>
    </row>
    <row r="546" spans="1:10" ht="48" hidden="1">
      <c r="A546" s="110" t="s">
        <v>765</v>
      </c>
      <c r="B546" s="103" t="s">
        <v>907</v>
      </c>
      <c r="C546" s="103" t="s">
        <v>678</v>
      </c>
      <c r="D546" s="103" t="s">
        <v>1103</v>
      </c>
      <c r="E546" s="375" t="s">
        <v>354</v>
      </c>
      <c r="F546" s="506"/>
      <c r="G546" s="518"/>
      <c r="H546" s="517"/>
      <c r="I546" s="493"/>
      <c r="J546" s="493"/>
    </row>
    <row r="547" spans="1:10" ht="15.75" hidden="1">
      <c r="A547" s="110" t="s">
        <v>186</v>
      </c>
      <c r="B547" s="103" t="s">
        <v>907</v>
      </c>
      <c r="C547" s="103" t="s">
        <v>678</v>
      </c>
      <c r="D547" s="103" t="s">
        <v>766</v>
      </c>
      <c r="E547" s="375" t="s">
        <v>1234</v>
      </c>
      <c r="F547" s="501"/>
      <c r="G547" s="517"/>
      <c r="H547" s="517"/>
      <c r="I547" s="493"/>
      <c r="J547" s="493"/>
    </row>
    <row r="548" spans="1:10" ht="15.75" hidden="1">
      <c r="A548" s="105" t="s">
        <v>311</v>
      </c>
      <c r="B548" s="103" t="s">
        <v>907</v>
      </c>
      <c r="C548" s="103" t="s">
        <v>678</v>
      </c>
      <c r="D548" s="103" t="s">
        <v>766</v>
      </c>
      <c r="E548" s="375" t="s">
        <v>1234</v>
      </c>
      <c r="F548" s="501"/>
      <c r="G548" s="517"/>
      <c r="H548" s="517"/>
      <c r="I548" s="493"/>
      <c r="J548" s="493"/>
    </row>
    <row r="549" spans="1:10" ht="15.75">
      <c r="A549" s="111" t="s">
        <v>1259</v>
      </c>
      <c r="B549" s="103" t="s">
        <v>907</v>
      </c>
      <c r="C549" s="103" t="s">
        <v>678</v>
      </c>
      <c r="D549" s="103" t="s">
        <v>766</v>
      </c>
      <c r="E549" s="375" t="s">
        <v>1236</v>
      </c>
      <c r="F549" s="501">
        <v>12162</v>
      </c>
      <c r="G549" s="517">
        <v>12241</v>
      </c>
      <c r="H549" s="517">
        <v>12239.8</v>
      </c>
      <c r="I549" s="490">
        <f>H549/F549*100</f>
        <v>100.6396974181878</v>
      </c>
      <c r="J549" s="529">
        <f>H549/G549*100</f>
        <v>99.99019687933992</v>
      </c>
    </row>
    <row r="550" spans="6:8" ht="15.75">
      <c r="F550" s="503"/>
      <c r="G550" s="519"/>
      <c r="H550" s="519"/>
    </row>
    <row r="551" spans="6:8" ht="15.75">
      <c r="F551" s="503"/>
      <c r="G551" s="519"/>
      <c r="H551" s="514"/>
    </row>
    <row r="552" spans="6:8" ht="15.75">
      <c r="F552" s="494"/>
      <c r="G552" s="519"/>
      <c r="H552" s="514"/>
    </row>
    <row r="553" spans="6:8" ht="15.75">
      <c r="F553" s="494"/>
      <c r="G553" s="519"/>
      <c r="H553" s="514"/>
    </row>
    <row r="554" spans="6:8" ht="15.75">
      <c r="F554" s="494"/>
      <c r="G554" s="519"/>
      <c r="H554" s="514"/>
    </row>
    <row r="555" spans="6:8" ht="15.75">
      <c r="F555" s="494"/>
      <c r="G555" s="519"/>
      <c r="H555" s="514"/>
    </row>
    <row r="556" spans="6:8" ht="15.75">
      <c r="F556" s="494"/>
      <c r="G556" s="519"/>
      <c r="H556" s="514"/>
    </row>
    <row r="557" spans="6:8" ht="15.75">
      <c r="F557" s="494"/>
      <c r="G557" s="519"/>
      <c r="H557" s="514"/>
    </row>
    <row r="558" spans="6:8" ht="15.75">
      <c r="F558" s="494"/>
      <c r="G558" s="519"/>
      <c r="H558" s="514"/>
    </row>
    <row r="559" spans="6:8" ht="15.75">
      <c r="F559" s="494"/>
      <c r="G559" s="519"/>
      <c r="H559" s="514"/>
    </row>
    <row r="560" spans="6:8" ht="15.75">
      <c r="F560" s="494"/>
      <c r="G560" s="519"/>
      <c r="H560" s="514"/>
    </row>
    <row r="561" spans="6:7" ht="15.75">
      <c r="F561" s="494"/>
      <c r="G561" s="519"/>
    </row>
    <row r="562" spans="6:7" ht="15.75">
      <c r="F562" s="494"/>
      <c r="G562" s="519"/>
    </row>
    <row r="563" spans="6:7" ht="15.75">
      <c r="F563" s="494"/>
      <c r="G563" s="519"/>
    </row>
    <row r="564" spans="6:7" ht="15.75">
      <c r="F564" s="494"/>
      <c r="G564" s="519"/>
    </row>
    <row r="565" spans="6:7" ht="15.75">
      <c r="F565" s="494"/>
      <c r="G565" s="519"/>
    </row>
    <row r="566" spans="6:7" ht="15.75">
      <c r="F566" s="494"/>
      <c r="G566" s="519"/>
    </row>
    <row r="567" spans="6:7" ht="15.75">
      <c r="F567" s="494"/>
      <c r="G567" s="519"/>
    </row>
    <row r="568" spans="6:7" ht="15.75">
      <c r="F568" s="494"/>
      <c r="G568" s="519"/>
    </row>
    <row r="569" spans="6:7" ht="15.75">
      <c r="F569" s="494"/>
      <c r="G569" s="519"/>
    </row>
    <row r="570" spans="6:7" ht="15.75">
      <c r="F570" s="494"/>
      <c r="G570" s="519"/>
    </row>
    <row r="571" spans="6:7" ht="15.75">
      <c r="F571" s="494"/>
      <c r="G571" s="519"/>
    </row>
    <row r="572" spans="6:7" ht="15.75">
      <c r="F572" s="494"/>
      <c r="G572" s="519"/>
    </row>
    <row r="573" ht="15.75">
      <c r="F573" s="494"/>
    </row>
    <row r="574" ht="15.75">
      <c r="F574" s="494"/>
    </row>
    <row r="575" ht="15.75">
      <c r="F575" s="494"/>
    </row>
    <row r="576" ht="15.75">
      <c r="F576" s="494"/>
    </row>
    <row r="577" ht="15.75">
      <c r="F577" s="494"/>
    </row>
    <row r="578" ht="15.75">
      <c r="F578" s="494"/>
    </row>
    <row r="579" ht="15.75">
      <c r="F579" s="494"/>
    </row>
    <row r="580" ht="15.75">
      <c r="F580" s="494"/>
    </row>
    <row r="581" ht="15.75">
      <c r="F581" s="494"/>
    </row>
    <row r="582" ht="15.75">
      <c r="F582" s="494"/>
    </row>
    <row r="583" ht="15.75">
      <c r="F583" s="494"/>
    </row>
    <row r="584" ht="15.75">
      <c r="F584" s="494"/>
    </row>
    <row r="585" ht="15.75">
      <c r="F585" s="494"/>
    </row>
    <row r="586" ht="15.75">
      <c r="F586" s="494"/>
    </row>
    <row r="587" ht="15.75">
      <c r="F587" s="494"/>
    </row>
    <row r="588" ht="15.75">
      <c r="F588" s="494"/>
    </row>
    <row r="589" ht="15.75">
      <c r="F589" s="494"/>
    </row>
    <row r="590" ht="15.75">
      <c r="F590" s="494"/>
    </row>
    <row r="591" ht="15.75">
      <c r="F591" s="494"/>
    </row>
    <row r="592" ht="15.75">
      <c r="F592" s="494"/>
    </row>
    <row r="593" ht="15.75">
      <c r="F593" s="494"/>
    </row>
    <row r="594" ht="15.75">
      <c r="F594" s="494"/>
    </row>
    <row r="595" ht="15.75">
      <c r="F595" s="494"/>
    </row>
    <row r="596" ht="15.75">
      <c r="F596" s="494"/>
    </row>
    <row r="597" ht="15.75">
      <c r="F597" s="494"/>
    </row>
    <row r="598" ht="15.75">
      <c r="F598" s="494"/>
    </row>
    <row r="599" ht="15.75">
      <c r="F599" s="494"/>
    </row>
    <row r="600" ht="15.75">
      <c r="F600" s="494"/>
    </row>
    <row r="601" ht="15.75">
      <c r="F601" s="494"/>
    </row>
    <row r="602" ht="15.75">
      <c r="F602" s="494"/>
    </row>
    <row r="603" ht="15.75">
      <c r="F603" s="494"/>
    </row>
    <row r="604" ht="15.75">
      <c r="F604" s="494"/>
    </row>
    <row r="605" ht="15.75">
      <c r="F605" s="494"/>
    </row>
    <row r="606" ht="15.75">
      <c r="F606" s="494"/>
    </row>
    <row r="607" ht="15.75">
      <c r="F607" s="494"/>
    </row>
    <row r="608" ht="15.75">
      <c r="F608" s="494"/>
    </row>
    <row r="609" ht="15.75">
      <c r="F609" s="494"/>
    </row>
    <row r="610" ht="15.75">
      <c r="F610" s="494"/>
    </row>
    <row r="611" ht="15.75">
      <c r="F611" s="494"/>
    </row>
    <row r="612" ht="15.75">
      <c r="F612" s="494"/>
    </row>
    <row r="613" ht="15.75">
      <c r="F613" s="494"/>
    </row>
    <row r="614" ht="15.75">
      <c r="F614" s="494"/>
    </row>
    <row r="615" ht="15.75">
      <c r="F615" s="494"/>
    </row>
    <row r="616" ht="15.75">
      <c r="F616" s="494"/>
    </row>
    <row r="617" ht="15.75">
      <c r="F617" s="494"/>
    </row>
    <row r="618" ht="15.75">
      <c r="F618" s="494"/>
    </row>
    <row r="619" ht="15.75">
      <c r="F619" s="494"/>
    </row>
    <row r="620" ht="15.75">
      <c r="F620" s="494"/>
    </row>
    <row r="621" ht="15.75">
      <c r="F621" s="494"/>
    </row>
    <row r="622" ht="15.75">
      <c r="F622" s="494"/>
    </row>
    <row r="623" ht="15.75">
      <c r="F623" s="494"/>
    </row>
  </sheetData>
  <mergeCells count="15">
    <mergeCell ref="B9:E10"/>
    <mergeCell ref="F9:F12"/>
    <mergeCell ref="G9:G12"/>
    <mergeCell ref="I11:I12"/>
    <mergeCell ref="H9:H12"/>
    <mergeCell ref="J11:J12"/>
    <mergeCell ref="A5:J5"/>
    <mergeCell ref="A6:J6"/>
    <mergeCell ref="A7:J7"/>
    <mergeCell ref="I9:J9"/>
    <mergeCell ref="A9:A12"/>
    <mergeCell ref="B11:B12"/>
    <mergeCell ref="C11:C12"/>
    <mergeCell ref="D11:D12"/>
    <mergeCell ref="E11:E12"/>
  </mergeCells>
  <printOptions horizontalCentered="1"/>
  <pageMargins left="0.2" right="0.25" top="0.4330708661417323" bottom="0.6299212598425197" header="0.3937007874015748" footer="0.3937007874015748"/>
  <pageSetup firstPageNumber="17" useFirstPageNumber="1" horizontalDpi="600" verticalDpi="600" orientation="landscape" paperSize="9" scale="75" r:id="rId3"/>
  <headerFooter alignWithMargins="0">
    <oddFooter>&amp;R&amp;P</oddFooter>
  </headerFooter>
  <legacyDrawing r:id="rId2"/>
</worksheet>
</file>

<file path=xl/worksheets/sheet3.xml><?xml version="1.0" encoding="utf-8"?>
<worksheet xmlns="http://schemas.openxmlformats.org/spreadsheetml/2006/main" xmlns:r="http://schemas.openxmlformats.org/officeDocument/2006/relationships">
  <dimension ref="A1:W60"/>
  <sheetViews>
    <sheetView showGridLines="0" workbookViewId="0" topLeftCell="A1">
      <selection activeCell="D3" sqref="D3"/>
    </sheetView>
  </sheetViews>
  <sheetFormatPr defaultColWidth="9.00390625" defaultRowHeight="12.75"/>
  <cols>
    <col min="1" max="1" width="21.875" style="15" customWidth="1"/>
    <col min="2" max="2" width="64.75390625" style="15" customWidth="1"/>
    <col min="3" max="3" width="15.75390625" style="18" customWidth="1"/>
    <col min="4" max="5" width="15.75390625" style="15" customWidth="1"/>
    <col min="6" max="16384" width="8.75390625" style="15" customWidth="1"/>
  </cols>
  <sheetData>
    <row r="1" spans="4:5" ht="12.75">
      <c r="D1" s="91" t="s">
        <v>917</v>
      </c>
      <c r="E1" s="66"/>
    </row>
    <row r="2" spans="4:5" ht="12.75">
      <c r="D2" s="91" t="s">
        <v>218</v>
      </c>
      <c r="E2" s="66"/>
    </row>
    <row r="3" spans="4:5" ht="12.75">
      <c r="D3" s="22" t="s">
        <v>0</v>
      </c>
      <c r="E3" s="66"/>
    </row>
    <row r="5" spans="2:23" ht="15.75">
      <c r="B5" s="616" t="s">
        <v>1038</v>
      </c>
      <c r="C5" s="616"/>
      <c r="D5" s="616"/>
      <c r="E5" s="616"/>
      <c r="F5" s="16"/>
      <c r="G5" s="16"/>
      <c r="H5" s="16"/>
      <c r="I5" s="16"/>
      <c r="J5" s="16"/>
      <c r="K5" s="16"/>
      <c r="L5" s="16"/>
      <c r="M5" s="16"/>
      <c r="N5" s="16"/>
      <c r="O5" s="16"/>
      <c r="P5" s="16"/>
      <c r="Q5" s="16"/>
      <c r="R5" s="16"/>
      <c r="S5" s="16"/>
      <c r="T5" s="16"/>
      <c r="U5" s="16"/>
      <c r="V5" s="16"/>
      <c r="W5" s="16"/>
    </row>
    <row r="6" spans="2:23" ht="15.75">
      <c r="B6" s="616" t="s">
        <v>1205</v>
      </c>
      <c r="C6" s="616"/>
      <c r="D6" s="616"/>
      <c r="E6" s="616"/>
      <c r="F6" s="16"/>
      <c r="G6" s="16"/>
      <c r="H6" s="16"/>
      <c r="I6" s="16"/>
      <c r="J6" s="16"/>
      <c r="K6" s="16"/>
      <c r="L6" s="16"/>
      <c r="M6" s="16"/>
      <c r="N6" s="16"/>
      <c r="O6" s="16"/>
      <c r="P6" s="16"/>
      <c r="Q6" s="16"/>
      <c r="R6" s="16"/>
      <c r="S6" s="16"/>
      <c r="T6" s="16"/>
      <c r="U6" s="16"/>
      <c r="V6" s="16"/>
      <c r="W6" s="16"/>
    </row>
    <row r="7" spans="2:5" ht="9" customHeight="1" thickBot="1">
      <c r="B7" s="21"/>
      <c r="C7" s="15"/>
      <c r="E7" s="17" t="s">
        <v>1406</v>
      </c>
    </row>
    <row r="8" spans="1:5" ht="36.75" thickBot="1">
      <c r="A8" s="84" t="s">
        <v>1233</v>
      </c>
      <c r="B8" s="85" t="s">
        <v>79</v>
      </c>
      <c r="C8" s="33" t="s">
        <v>1409</v>
      </c>
      <c r="D8" s="33" t="s">
        <v>899</v>
      </c>
      <c r="E8" s="86" t="s">
        <v>1039</v>
      </c>
    </row>
    <row r="9" spans="1:5" s="66" customFormat="1" ht="15" customHeight="1">
      <c r="A9" s="617" t="s">
        <v>931</v>
      </c>
      <c r="B9" s="618"/>
      <c r="C9" s="592">
        <f>'Приложение 1'!C192-'Приложение 1'!C266</f>
        <v>-214037.5</v>
      </c>
      <c r="D9" s="592">
        <f>'Приложение 1'!D192-'Приложение 1'!D266</f>
        <v>-93049.00999999885</v>
      </c>
      <c r="E9" s="592">
        <f>'Приложение 1'!E192-'Приложение 1'!E266</f>
        <v>67313.43400000036</v>
      </c>
    </row>
    <row r="10" spans="1:5" s="66" customFormat="1" ht="12.75" hidden="1">
      <c r="A10" s="635" t="s">
        <v>80</v>
      </c>
      <c r="B10" s="636"/>
      <c r="C10" s="593" t="e">
        <f>-C9*100/('Приложение 1'!#REF!-'Приложение 1'!#REF!)</f>
        <v>#REF!</v>
      </c>
      <c r="D10" s="593" t="e">
        <f>-D9*100/('Приложение 1'!#REF!-'Приложение 1'!#REF!)</f>
        <v>#REF!</v>
      </c>
      <c r="E10" s="593" t="e">
        <f>-E9*100/('Приложение 1'!#REF!-'Приложение 1'!#REF!)</f>
        <v>#REF!</v>
      </c>
    </row>
    <row r="11" spans="1:5" s="66" customFormat="1" ht="24" customHeight="1" hidden="1">
      <c r="A11" s="635" t="s">
        <v>1102</v>
      </c>
      <c r="B11" s="636"/>
      <c r="C11" s="602">
        <f>(-C9-C23)*100/('Приложение 1'!C192-'Приложение 1'!C177-'Приложение 1'!C128)</f>
        <v>6.413902309368709</v>
      </c>
      <c r="D11" s="602">
        <f>(-D9-D23)*100/('Приложение 1'!D192-'Приложение 1'!D177-'Приложение 1'!D128)</f>
        <v>0.8423778413734683</v>
      </c>
      <c r="E11" s="602">
        <f>(-E9-E23)*100/('Приложение 1'!E192-'Приложение 1'!E177-'Приложение 1'!E128)</f>
        <v>0.8247392085100512</v>
      </c>
    </row>
    <row r="12" spans="1:5" s="66" customFormat="1" ht="18" customHeight="1">
      <c r="A12" s="614" t="s">
        <v>81</v>
      </c>
      <c r="B12" s="615"/>
      <c r="C12" s="594">
        <f>C13+C18+C23+C30</f>
        <v>214037.4999999999</v>
      </c>
      <c r="D12" s="594">
        <f>D13+D18+D23+D30</f>
        <v>93049</v>
      </c>
      <c r="E12" s="594">
        <f>E13+E18+E23+E30</f>
        <v>-67313.3999999999</v>
      </c>
    </row>
    <row r="13" spans="1:5" s="66" customFormat="1" ht="18.75" customHeight="1">
      <c r="A13" s="87" t="s">
        <v>679</v>
      </c>
      <c r="B13" s="165" t="s">
        <v>730</v>
      </c>
      <c r="C13" s="595">
        <f>C14-C16</f>
        <v>146132.6</v>
      </c>
      <c r="D13" s="595">
        <f>D14-D16</f>
        <v>0</v>
      </c>
      <c r="E13" s="595">
        <f>E14-E16</f>
        <v>0</v>
      </c>
    </row>
    <row r="14" spans="1:5" s="66" customFormat="1" ht="18" customHeight="1">
      <c r="A14" s="87" t="s">
        <v>680</v>
      </c>
      <c r="B14" s="166" t="s">
        <v>1451</v>
      </c>
      <c r="C14" s="595">
        <f>C15</f>
        <v>200000</v>
      </c>
      <c r="D14" s="595">
        <f>D15</f>
        <v>0</v>
      </c>
      <c r="E14" s="595">
        <f>E15</f>
        <v>0</v>
      </c>
    </row>
    <row r="15" spans="1:5" s="66" customFormat="1" ht="29.25" customHeight="1">
      <c r="A15" s="87" t="s">
        <v>681</v>
      </c>
      <c r="B15" s="167" t="s">
        <v>580</v>
      </c>
      <c r="C15" s="596">
        <v>200000</v>
      </c>
      <c r="D15" s="597">
        <v>0</v>
      </c>
      <c r="E15" s="596">
        <v>0</v>
      </c>
    </row>
    <row r="16" spans="1:5" s="66" customFormat="1" ht="27" customHeight="1">
      <c r="A16" s="87" t="s">
        <v>682</v>
      </c>
      <c r="B16" s="172" t="s">
        <v>582</v>
      </c>
      <c r="C16" s="598">
        <f>C17</f>
        <v>53867.4</v>
      </c>
      <c r="D16" s="598">
        <f>D17</f>
        <v>0</v>
      </c>
      <c r="E16" s="598">
        <f>E17</f>
        <v>0</v>
      </c>
    </row>
    <row r="17" spans="1:5" s="66" customFormat="1" ht="27" customHeight="1">
      <c r="A17" s="87" t="s">
        <v>683</v>
      </c>
      <c r="B17" s="168" t="s">
        <v>583</v>
      </c>
      <c r="C17" s="596">
        <v>53867.4</v>
      </c>
      <c r="D17" s="596">
        <v>0</v>
      </c>
      <c r="E17" s="596">
        <v>0</v>
      </c>
    </row>
    <row r="18" spans="1:5" s="66" customFormat="1" ht="24" hidden="1">
      <c r="A18" s="87" t="s">
        <v>684</v>
      </c>
      <c r="B18" s="169" t="s">
        <v>1452</v>
      </c>
      <c r="C18" s="595">
        <f>C19-C21</f>
        <v>0</v>
      </c>
      <c r="D18" s="595">
        <f>D19-D21</f>
        <v>0</v>
      </c>
      <c r="E18" s="595">
        <f>E19</f>
        <v>0</v>
      </c>
    </row>
    <row r="19" spans="1:5" s="66" customFormat="1" ht="24" hidden="1">
      <c r="A19" s="87" t="s">
        <v>685</v>
      </c>
      <c r="B19" s="170" t="s">
        <v>1453</v>
      </c>
      <c r="C19" s="595">
        <f>C20</f>
        <v>0</v>
      </c>
      <c r="D19" s="595">
        <f>D20</f>
        <v>0</v>
      </c>
      <c r="E19" s="595">
        <f>E20</f>
        <v>0</v>
      </c>
    </row>
    <row r="20" spans="1:5" s="66" customFormat="1" ht="24" hidden="1">
      <c r="A20" s="87" t="s">
        <v>686</v>
      </c>
      <c r="B20" s="171" t="s">
        <v>1454</v>
      </c>
      <c r="C20" s="596">
        <v>0</v>
      </c>
      <c r="D20" s="596">
        <v>0</v>
      </c>
      <c r="E20" s="596">
        <v>0</v>
      </c>
    </row>
    <row r="21" spans="1:5" s="66" customFormat="1" ht="24" hidden="1">
      <c r="A21" s="87" t="s">
        <v>687</v>
      </c>
      <c r="B21" s="172" t="s">
        <v>1059</v>
      </c>
      <c r="C21" s="598">
        <f>C22</f>
        <v>0</v>
      </c>
      <c r="D21" s="598">
        <f>D22</f>
        <v>0</v>
      </c>
      <c r="E21" s="598">
        <f>E22</f>
        <v>0</v>
      </c>
    </row>
    <row r="22" spans="1:5" s="66" customFormat="1" ht="24" hidden="1">
      <c r="A22" s="87" t="s">
        <v>688</v>
      </c>
      <c r="B22" s="167" t="s">
        <v>1060</v>
      </c>
      <c r="C22" s="596">
        <v>0</v>
      </c>
      <c r="D22" s="596">
        <v>0</v>
      </c>
      <c r="E22" s="596">
        <v>0</v>
      </c>
    </row>
    <row r="23" spans="1:6" ht="16.5" customHeight="1">
      <c r="A23" s="87" t="s">
        <v>689</v>
      </c>
      <c r="B23" s="88" t="s">
        <v>1062</v>
      </c>
      <c r="C23" s="595">
        <f>C27-C24</f>
        <v>57088.89999999991</v>
      </c>
      <c r="D23" s="595">
        <f>D27-D24</f>
        <v>65549</v>
      </c>
      <c r="E23" s="595">
        <f>E27-E24</f>
        <v>-94813.3999999999</v>
      </c>
      <c r="F23" s="66"/>
    </row>
    <row r="24" spans="1:6" ht="12.75">
      <c r="A24" s="87" t="s">
        <v>690</v>
      </c>
      <c r="B24" s="177" t="s">
        <v>1037</v>
      </c>
      <c r="C24" s="595">
        <f aca="true" t="shared" si="0" ref="C24:E25">C25</f>
        <v>3203550.4</v>
      </c>
      <c r="D24" s="595">
        <f t="shared" si="0"/>
        <v>3801312.5</v>
      </c>
      <c r="E24" s="595">
        <f t="shared" si="0"/>
        <v>3872419.8</v>
      </c>
      <c r="F24" s="66"/>
    </row>
    <row r="25" spans="1:6" ht="12.75">
      <c r="A25" s="87" t="s">
        <v>691</v>
      </c>
      <c r="B25" s="43" t="s">
        <v>1193</v>
      </c>
      <c r="C25" s="595">
        <f t="shared" si="0"/>
        <v>3203550.4</v>
      </c>
      <c r="D25" s="595">
        <f t="shared" si="0"/>
        <v>3801312.5</v>
      </c>
      <c r="E25" s="595">
        <f t="shared" si="0"/>
        <v>3872419.8</v>
      </c>
      <c r="F25" s="66"/>
    </row>
    <row r="26" spans="1:6" ht="12.75">
      <c r="A26" s="87" t="s">
        <v>692</v>
      </c>
      <c r="B26" s="43" t="s">
        <v>1065</v>
      </c>
      <c r="C26" s="599">
        <v>3203550.4</v>
      </c>
      <c r="D26" s="597">
        <v>3801312.5</v>
      </c>
      <c r="E26" s="600">
        <v>3872419.8</v>
      </c>
      <c r="F26" s="66"/>
    </row>
    <row r="27" spans="1:6" ht="12.75">
      <c r="A27" s="87" t="s">
        <v>693</v>
      </c>
      <c r="B27" s="170" t="s">
        <v>564</v>
      </c>
      <c r="C27" s="595">
        <f>C28</f>
        <v>3260639.3</v>
      </c>
      <c r="D27" s="595">
        <f>D28</f>
        <v>3866861.5</v>
      </c>
      <c r="E27" s="595">
        <f>E28</f>
        <v>3777606.4</v>
      </c>
      <c r="F27" s="66"/>
    </row>
    <row r="28" spans="1:6" ht="12.75">
      <c r="A28" s="87" t="s">
        <v>694</v>
      </c>
      <c r="B28" s="171" t="s">
        <v>564</v>
      </c>
      <c r="C28" s="595">
        <f>C29</f>
        <v>3260639.3</v>
      </c>
      <c r="D28" s="595">
        <f>D29</f>
        <v>3866861.5</v>
      </c>
      <c r="E28" s="595">
        <f>E29+E36</f>
        <v>3777606.4</v>
      </c>
      <c r="F28" s="66"/>
    </row>
    <row r="29" spans="1:6" ht="12.75">
      <c r="A29" s="87" t="s">
        <v>695</v>
      </c>
      <c r="B29" s="171" t="s">
        <v>1068</v>
      </c>
      <c r="C29" s="599">
        <v>3260639.3</v>
      </c>
      <c r="D29" s="599">
        <v>3866861.5</v>
      </c>
      <c r="E29" s="599">
        <v>3777606.4</v>
      </c>
      <c r="F29" s="66"/>
    </row>
    <row r="30" spans="1:6" ht="18" customHeight="1">
      <c r="A30" s="87" t="s">
        <v>696</v>
      </c>
      <c r="B30" s="169" t="s">
        <v>544</v>
      </c>
      <c r="C30" s="598">
        <f>C31+C34</f>
        <v>10816</v>
      </c>
      <c r="D30" s="598">
        <f>D31+D34</f>
        <v>27500</v>
      </c>
      <c r="E30" s="598">
        <f>E31+E34</f>
        <v>27500</v>
      </c>
      <c r="F30" s="66"/>
    </row>
    <row r="31" spans="1:6" ht="28.5" customHeight="1">
      <c r="A31" s="87" t="s">
        <v>8</v>
      </c>
      <c r="B31" s="169" t="s">
        <v>964</v>
      </c>
      <c r="C31" s="598">
        <f aca="true" t="shared" si="1" ref="C31:E32">C32</f>
        <v>22000</v>
      </c>
      <c r="D31" s="598">
        <f t="shared" si="1"/>
        <v>27500</v>
      </c>
      <c r="E31" s="598">
        <f t="shared" si="1"/>
        <v>27500</v>
      </c>
      <c r="F31" s="66"/>
    </row>
    <row r="32" spans="1:6" ht="24">
      <c r="A32" s="87" t="s">
        <v>8</v>
      </c>
      <c r="B32" s="170" t="s">
        <v>966</v>
      </c>
      <c r="C32" s="598">
        <f t="shared" si="1"/>
        <v>22000</v>
      </c>
      <c r="D32" s="598">
        <f t="shared" si="1"/>
        <v>27500</v>
      </c>
      <c r="E32" s="598">
        <f t="shared" si="1"/>
        <v>27500</v>
      </c>
      <c r="F32" s="66"/>
    </row>
    <row r="33" spans="1:6" ht="24">
      <c r="A33" s="87" t="s">
        <v>8</v>
      </c>
      <c r="B33" s="171" t="s">
        <v>968</v>
      </c>
      <c r="C33" s="599">
        <v>22000</v>
      </c>
      <c r="D33" s="599">
        <v>27500</v>
      </c>
      <c r="E33" s="599">
        <v>27500</v>
      </c>
      <c r="F33" s="66"/>
    </row>
    <row r="34" spans="1:6" ht="24">
      <c r="A34" s="87" t="s">
        <v>697</v>
      </c>
      <c r="B34" s="169" t="s">
        <v>1546</v>
      </c>
      <c r="C34" s="598">
        <f aca="true" t="shared" si="2" ref="C34:E35">C35</f>
        <v>-11184</v>
      </c>
      <c r="D34" s="598">
        <f t="shared" si="2"/>
        <v>0</v>
      </c>
      <c r="E34" s="598">
        <f t="shared" si="2"/>
        <v>0</v>
      </c>
      <c r="F34" s="66"/>
    </row>
    <row r="35" spans="1:6" ht="60">
      <c r="A35" s="178" t="s">
        <v>698</v>
      </c>
      <c r="B35" s="183" t="s">
        <v>1455</v>
      </c>
      <c r="C35" s="598">
        <f t="shared" si="2"/>
        <v>-11184</v>
      </c>
      <c r="D35" s="598">
        <f t="shared" si="2"/>
        <v>0</v>
      </c>
      <c r="E35" s="598">
        <f t="shared" si="2"/>
        <v>0</v>
      </c>
      <c r="F35" s="66"/>
    </row>
    <row r="36" spans="1:6" ht="60">
      <c r="A36" s="87" t="s">
        <v>699</v>
      </c>
      <c r="B36" s="171" t="s">
        <v>1456</v>
      </c>
      <c r="C36" s="601">
        <v>-11184</v>
      </c>
      <c r="D36" s="597">
        <v>0</v>
      </c>
      <c r="E36" s="599">
        <v>0</v>
      </c>
      <c r="F36" s="66"/>
    </row>
    <row r="37" spans="1:2" ht="12.75">
      <c r="A37" s="21"/>
      <c r="B37" s="179"/>
    </row>
    <row r="38" spans="1:6" ht="12.75">
      <c r="A38" s="180"/>
      <c r="B38" s="181"/>
      <c r="C38" s="90"/>
      <c r="D38" s="66"/>
      <c r="E38" s="66"/>
      <c r="F38" s="66"/>
    </row>
    <row r="39" spans="1:6" ht="12.75">
      <c r="A39" s="180"/>
      <c r="B39" s="182"/>
      <c r="C39" s="90"/>
      <c r="D39" s="66"/>
      <c r="E39" s="66"/>
      <c r="F39" s="66"/>
    </row>
    <row r="40" spans="1:6" ht="12.75">
      <c r="A40" s="66"/>
      <c r="B40" s="89"/>
      <c r="C40" s="90"/>
      <c r="D40" s="66"/>
      <c r="E40" s="66"/>
      <c r="F40" s="66"/>
    </row>
    <row r="41" spans="1:6" ht="12.75">
      <c r="A41" s="66"/>
      <c r="B41" s="89"/>
      <c r="C41" s="90"/>
      <c r="D41" s="66"/>
      <c r="E41" s="66"/>
      <c r="F41" s="66"/>
    </row>
    <row r="42" spans="1:6" ht="12.75">
      <c r="A42" s="66"/>
      <c r="B42" s="89"/>
      <c r="C42" s="90"/>
      <c r="D42" s="66"/>
      <c r="E42" s="66"/>
      <c r="F42" s="66"/>
    </row>
    <row r="43" spans="1:6" ht="12.75">
      <c r="A43" s="66"/>
      <c r="B43" s="89"/>
      <c r="C43" s="90"/>
      <c r="D43" s="66"/>
      <c r="E43" s="66"/>
      <c r="F43" s="66"/>
    </row>
    <row r="44" spans="1:6" ht="12.75">
      <c r="A44" s="66"/>
      <c r="B44" s="89"/>
      <c r="C44" s="90"/>
      <c r="D44" s="66"/>
      <c r="E44" s="66"/>
      <c r="F44" s="66"/>
    </row>
    <row r="45" spans="1:6" ht="12.75">
      <c r="A45" s="66"/>
      <c r="B45" s="89"/>
      <c r="C45" s="90"/>
      <c r="D45" s="66"/>
      <c r="E45" s="66"/>
      <c r="F45" s="66"/>
    </row>
    <row r="46" spans="1:6" ht="12.75">
      <c r="A46" s="66"/>
      <c r="B46" s="89"/>
      <c r="C46" s="90"/>
      <c r="D46" s="66"/>
      <c r="E46" s="66"/>
      <c r="F46" s="66"/>
    </row>
    <row r="47" spans="1:6" ht="12.75">
      <c r="A47" s="66"/>
      <c r="B47" s="89"/>
      <c r="C47" s="90"/>
      <c r="D47" s="66"/>
      <c r="E47" s="66"/>
      <c r="F47" s="66"/>
    </row>
    <row r="48" spans="1:6" ht="12.75">
      <c r="A48" s="66"/>
      <c r="B48" s="89"/>
      <c r="C48" s="90"/>
      <c r="D48" s="66"/>
      <c r="E48" s="66"/>
      <c r="F48" s="66"/>
    </row>
    <row r="49" spans="1:6" ht="12.75">
      <c r="A49" s="66"/>
      <c r="B49" s="89"/>
      <c r="C49" s="90"/>
      <c r="D49" s="66"/>
      <c r="E49" s="66"/>
      <c r="F49" s="66"/>
    </row>
    <row r="50" spans="1:6" ht="12.75">
      <c r="A50" s="66"/>
      <c r="B50" s="89"/>
      <c r="C50" s="90"/>
      <c r="D50" s="66"/>
      <c r="E50" s="66"/>
      <c r="F50" s="66"/>
    </row>
    <row r="51" spans="1:6" ht="12.75">
      <c r="A51" s="66"/>
      <c r="B51" s="89"/>
      <c r="C51" s="90"/>
      <c r="D51" s="66"/>
      <c r="E51" s="66"/>
      <c r="F51" s="66"/>
    </row>
    <row r="52" spans="2:3" s="66" customFormat="1" ht="12.75">
      <c r="B52" s="89"/>
      <c r="C52" s="90"/>
    </row>
    <row r="53" spans="2:3" ht="12.75">
      <c r="B53" s="19"/>
      <c r="C53" s="20"/>
    </row>
    <row r="54" spans="2:3" ht="12.75">
      <c r="B54" s="19"/>
      <c r="C54" s="20"/>
    </row>
    <row r="55" spans="2:3" ht="12.75">
      <c r="B55" s="19"/>
      <c r="C55" s="20"/>
    </row>
    <row r="56" spans="2:3" ht="12.75">
      <c r="B56" s="19"/>
      <c r="C56" s="20"/>
    </row>
    <row r="57" spans="2:3" ht="12.75">
      <c r="B57" s="19"/>
      <c r="C57" s="20"/>
    </row>
    <row r="58" spans="2:3" ht="12.75">
      <c r="B58" s="19"/>
      <c r="C58" s="20"/>
    </row>
    <row r="59" spans="2:3" ht="12.75">
      <c r="B59" s="19"/>
      <c r="C59" s="20"/>
    </row>
    <row r="60" spans="2:3" ht="12.75">
      <c r="B60" s="19"/>
      <c r="C60" s="20"/>
    </row>
  </sheetData>
  <mergeCells count="6">
    <mergeCell ref="A11:B11"/>
    <mergeCell ref="A12:B12"/>
    <mergeCell ref="B5:E5"/>
    <mergeCell ref="B6:E6"/>
    <mergeCell ref="A9:B9"/>
    <mergeCell ref="A10:B10"/>
  </mergeCells>
  <printOptions horizontalCentered="1"/>
  <pageMargins left="1.062992125984252" right="0.32" top="0.4330708661417323" bottom="0.7086614173228347" header="0.31496062992125984" footer="0.5118110236220472"/>
  <pageSetup firstPageNumber="31" useFirstPageNumber="1" horizontalDpi="600" verticalDpi="600" orientation="landscape" paperSize="9" r:id="rId1"/>
  <headerFooter alignWithMargins="0">
    <oddFooter>&amp;R&amp;P</oddFooter>
  </headerFooter>
</worksheet>
</file>

<file path=xl/worksheets/sheet4.xml><?xml version="1.0" encoding="utf-8"?>
<worksheet xmlns="http://schemas.openxmlformats.org/spreadsheetml/2006/main" xmlns:r="http://schemas.openxmlformats.org/officeDocument/2006/relationships">
  <dimension ref="A1:M654"/>
  <sheetViews>
    <sheetView showGridLines="0" showZeros="0" view="pageBreakPreview" zoomScaleNormal="75" zoomScaleSheetLayoutView="100" workbookViewId="0" topLeftCell="A1">
      <selection activeCell="I3" sqref="I3"/>
    </sheetView>
  </sheetViews>
  <sheetFormatPr defaultColWidth="9.00390625" defaultRowHeight="12.75"/>
  <cols>
    <col min="1" max="1" width="51.75390625" style="2" customWidth="1"/>
    <col min="2" max="2" width="4.25390625" style="3" customWidth="1"/>
    <col min="3" max="3" width="4.00390625" style="3" customWidth="1"/>
    <col min="4" max="4" width="4.375" style="3" customWidth="1"/>
    <col min="5" max="5" width="8.625" style="3" customWidth="1"/>
    <col min="6" max="6" width="5.75390625" style="3" customWidth="1"/>
    <col min="7" max="7" width="13.00390625" style="4" customWidth="1"/>
    <col min="8" max="8" width="14.375" style="6" customWidth="1"/>
    <col min="9" max="9" width="13.375" style="6" customWidth="1"/>
    <col min="10" max="10" width="9.625" style="6" customWidth="1"/>
    <col min="11" max="11" width="10.125" style="6" customWidth="1"/>
    <col min="12" max="12" width="9.75390625" style="6" customWidth="1"/>
    <col min="13" max="13" width="17.875" style="6" customWidth="1"/>
    <col min="14" max="16384" width="9.75390625" style="6" customWidth="1"/>
  </cols>
  <sheetData>
    <row r="1" ht="15">
      <c r="I1" s="5" t="s">
        <v>916</v>
      </c>
    </row>
    <row r="2" ht="15">
      <c r="I2" s="7" t="s">
        <v>218</v>
      </c>
    </row>
    <row r="3" ht="15">
      <c r="I3" s="22" t="s">
        <v>1</v>
      </c>
    </row>
    <row r="4" ht="6" customHeight="1">
      <c r="B4" s="10"/>
    </row>
    <row r="5" spans="1:11" ht="15.75">
      <c r="A5" s="623" t="s">
        <v>915</v>
      </c>
      <c r="B5" s="623"/>
      <c r="C5" s="623"/>
      <c r="D5" s="623"/>
      <c r="E5" s="623"/>
      <c r="F5" s="623"/>
      <c r="G5" s="623"/>
      <c r="H5" s="623"/>
      <c r="I5" s="623"/>
      <c r="J5" s="623"/>
      <c r="K5" s="623"/>
    </row>
    <row r="6" spans="1:11" ht="15.75">
      <c r="A6" s="624" t="s">
        <v>1206</v>
      </c>
      <c r="B6" s="624"/>
      <c r="C6" s="624"/>
      <c r="D6" s="624"/>
      <c r="E6" s="624"/>
      <c r="F6" s="624"/>
      <c r="G6" s="624"/>
      <c r="H6" s="624"/>
      <c r="I6" s="624"/>
      <c r="J6" s="624"/>
      <c r="K6" s="624"/>
    </row>
    <row r="7" spans="1:11" ht="10.5" customHeight="1" thickBot="1">
      <c r="A7" s="6"/>
      <c r="B7" s="11"/>
      <c r="C7" s="8"/>
      <c r="D7" s="8"/>
      <c r="E7" s="8"/>
      <c r="F7" s="6"/>
      <c r="G7" s="6"/>
      <c r="K7" s="534" t="s">
        <v>1406</v>
      </c>
    </row>
    <row r="8" spans="1:11" s="9" customFormat="1" ht="63.75" customHeight="1" thickBot="1">
      <c r="A8" s="12" t="s">
        <v>1232</v>
      </c>
      <c r="B8" s="13" t="s">
        <v>1233</v>
      </c>
      <c r="C8" s="14" t="s">
        <v>900</v>
      </c>
      <c r="D8" s="14" t="s">
        <v>901</v>
      </c>
      <c r="E8" s="14" t="s">
        <v>902</v>
      </c>
      <c r="F8" s="14" t="s">
        <v>903</v>
      </c>
      <c r="G8" s="1" t="s">
        <v>1409</v>
      </c>
      <c r="H8" s="1" t="s">
        <v>899</v>
      </c>
      <c r="I8" s="1" t="s">
        <v>729</v>
      </c>
      <c r="J8" s="537" t="s">
        <v>216</v>
      </c>
      <c r="K8" s="536" t="s">
        <v>217</v>
      </c>
    </row>
    <row r="9" spans="1:13" s="9" customFormat="1" ht="20.25" customHeight="1">
      <c r="A9" s="92" t="s">
        <v>349</v>
      </c>
      <c r="B9" s="93"/>
      <c r="C9" s="93"/>
      <c r="D9" s="93"/>
      <c r="E9" s="93"/>
      <c r="F9" s="93"/>
      <c r="G9" s="94">
        <f>G10+G104+G173+G251+G592</f>
        <v>3195587.9</v>
      </c>
      <c r="H9" s="94">
        <f>H10+H104+H173+H251+H593+H644</f>
        <v>3866861.5000000005</v>
      </c>
      <c r="I9" s="94">
        <f>I10+I104+I173+I251+I592+I644</f>
        <v>3777606.3999999994</v>
      </c>
      <c r="J9" s="535">
        <f>I9/G9*100</f>
        <v>118.21319013005397</v>
      </c>
      <c r="K9" s="535">
        <f>I9/H9*100</f>
        <v>97.6917947539626</v>
      </c>
      <c r="M9" s="204"/>
    </row>
    <row r="10" spans="1:11" ht="15.75">
      <c r="A10" s="95" t="s">
        <v>1080</v>
      </c>
      <c r="B10" s="96" t="s">
        <v>1375</v>
      </c>
      <c r="C10" s="96"/>
      <c r="D10" s="96"/>
      <c r="E10" s="576"/>
      <c r="F10" s="96"/>
      <c r="G10" s="97">
        <f>G17+G92</f>
        <v>1101544.8</v>
      </c>
      <c r="H10" s="97">
        <f>H17+H92</f>
        <v>1149240.8</v>
      </c>
      <c r="I10" s="97">
        <f>I17+I92</f>
        <v>1143998.4000000001</v>
      </c>
      <c r="J10" s="531">
        <f aca="true" t="shared" si="0" ref="J10:J75">I10/G10*100</f>
        <v>103.85400575627975</v>
      </c>
      <c r="K10" s="531">
        <f aca="true" t="shared" si="1" ref="K10:K75">I10/H10*100</f>
        <v>99.54383798417183</v>
      </c>
    </row>
    <row r="11" spans="1:11" ht="15.75" hidden="1">
      <c r="A11" s="106"/>
      <c r="B11" s="99"/>
      <c r="C11" s="103"/>
      <c r="D11" s="100"/>
      <c r="E11" s="362"/>
      <c r="F11" s="100"/>
      <c r="G11" s="101"/>
      <c r="H11" s="101"/>
      <c r="I11" s="101"/>
      <c r="J11" s="530" t="e">
        <f t="shared" si="0"/>
        <v>#DIV/0!</v>
      </c>
      <c r="K11" s="530" t="e">
        <f t="shared" si="1"/>
        <v>#DIV/0!</v>
      </c>
    </row>
    <row r="12" spans="1:11" ht="15.75" hidden="1">
      <c r="A12" s="102"/>
      <c r="B12" s="99"/>
      <c r="C12" s="103"/>
      <c r="D12" s="103"/>
      <c r="E12" s="128"/>
      <c r="F12" s="103"/>
      <c r="G12" s="101"/>
      <c r="H12" s="101"/>
      <c r="I12" s="203"/>
      <c r="J12" s="530" t="e">
        <f t="shared" si="0"/>
        <v>#DIV/0!</v>
      </c>
      <c r="K12" s="530" t="e">
        <f t="shared" si="1"/>
        <v>#DIV/0!</v>
      </c>
    </row>
    <row r="13" spans="1:11" ht="15.75" hidden="1">
      <c r="A13" s="104"/>
      <c r="B13" s="99"/>
      <c r="C13" s="103"/>
      <c r="D13" s="103"/>
      <c r="E13" s="128"/>
      <c r="F13" s="103"/>
      <c r="G13" s="101"/>
      <c r="H13" s="101"/>
      <c r="I13" s="101"/>
      <c r="J13" s="530" t="e">
        <f t="shared" si="0"/>
        <v>#DIV/0!</v>
      </c>
      <c r="K13" s="530" t="e">
        <f t="shared" si="1"/>
        <v>#DIV/0!</v>
      </c>
    </row>
    <row r="14" spans="1:11" ht="15.75" hidden="1">
      <c r="A14" s="105"/>
      <c r="B14" s="99"/>
      <c r="C14" s="103"/>
      <c r="D14" s="103"/>
      <c r="E14" s="128"/>
      <c r="F14" s="103"/>
      <c r="G14" s="101"/>
      <c r="H14" s="101"/>
      <c r="I14" s="202"/>
      <c r="J14" s="530" t="e">
        <f t="shared" si="0"/>
        <v>#DIV/0!</v>
      </c>
      <c r="K14" s="530" t="e">
        <f t="shared" si="1"/>
        <v>#DIV/0!</v>
      </c>
    </row>
    <row r="15" spans="1:11" ht="15.75" hidden="1">
      <c r="A15" s="105"/>
      <c r="B15" s="99"/>
      <c r="C15" s="103"/>
      <c r="D15" s="103"/>
      <c r="E15" s="128"/>
      <c r="F15" s="103"/>
      <c r="G15" s="101"/>
      <c r="H15" s="101"/>
      <c r="I15" s="202"/>
      <c r="J15" s="530" t="e">
        <f t="shared" si="0"/>
        <v>#DIV/0!</v>
      </c>
      <c r="K15" s="530" t="e">
        <f t="shared" si="1"/>
        <v>#DIV/0!</v>
      </c>
    </row>
    <row r="16" spans="1:11" ht="15.75" hidden="1">
      <c r="A16" s="105"/>
      <c r="B16" s="99"/>
      <c r="C16" s="103"/>
      <c r="D16" s="103"/>
      <c r="E16" s="128"/>
      <c r="F16" s="103"/>
      <c r="G16" s="101"/>
      <c r="H16" s="101"/>
      <c r="I16" s="101"/>
      <c r="J16" s="530" t="e">
        <f t="shared" si="0"/>
        <v>#DIV/0!</v>
      </c>
      <c r="K16" s="530" t="e">
        <f t="shared" si="1"/>
        <v>#DIV/0!</v>
      </c>
    </row>
    <row r="17" spans="1:11" ht="15">
      <c r="A17" s="106" t="s">
        <v>572</v>
      </c>
      <c r="B17" s="99" t="s">
        <v>1375</v>
      </c>
      <c r="C17" s="103" t="s">
        <v>908</v>
      </c>
      <c r="D17" s="107"/>
      <c r="E17" s="577"/>
      <c r="F17" s="107"/>
      <c r="G17" s="101">
        <f>G18+G31+G60+G63+G66+G71</f>
        <v>1083865.8</v>
      </c>
      <c r="H17" s="101">
        <f>H18+H31+H63+H66+H71</f>
        <v>1134935.4000000001</v>
      </c>
      <c r="I17" s="101">
        <f>I18+I31+I63+I66+I71</f>
        <v>1129801.1</v>
      </c>
      <c r="J17" s="532">
        <f t="shared" si="0"/>
        <v>104.23809848045764</v>
      </c>
      <c r="K17" s="532">
        <f t="shared" si="1"/>
        <v>99.54761301832686</v>
      </c>
    </row>
    <row r="18" spans="1:11" ht="15">
      <c r="A18" s="109" t="s">
        <v>573</v>
      </c>
      <c r="B18" s="99" t="s">
        <v>1375</v>
      </c>
      <c r="C18" s="103" t="s">
        <v>908</v>
      </c>
      <c r="D18" s="103" t="s">
        <v>904</v>
      </c>
      <c r="E18" s="577"/>
      <c r="F18" s="107"/>
      <c r="G18" s="108">
        <f>G26</f>
        <v>370492</v>
      </c>
      <c r="H18" s="108">
        <f>H19+H26</f>
        <v>373081.7</v>
      </c>
      <c r="I18" s="108">
        <f>I19+I26</f>
        <v>372389.19999999995</v>
      </c>
      <c r="J18" s="532">
        <f t="shared" si="0"/>
        <v>100.512075834296</v>
      </c>
      <c r="K18" s="532">
        <f t="shared" si="1"/>
        <v>99.81438381995149</v>
      </c>
    </row>
    <row r="19" spans="1:11" ht="24">
      <c r="A19" s="104" t="s">
        <v>1081</v>
      </c>
      <c r="B19" s="99" t="s">
        <v>1375</v>
      </c>
      <c r="C19" s="103" t="s">
        <v>908</v>
      </c>
      <c r="D19" s="103" t="s">
        <v>904</v>
      </c>
      <c r="E19" s="103" t="s">
        <v>297</v>
      </c>
      <c r="F19" s="107"/>
      <c r="G19" s="108"/>
      <c r="H19" s="108">
        <f>H20</f>
        <v>5091.5</v>
      </c>
      <c r="I19" s="108">
        <f>I20</f>
        <v>5068.5</v>
      </c>
      <c r="J19" s="532"/>
      <c r="K19" s="532">
        <f t="shared" si="1"/>
        <v>99.54826671904155</v>
      </c>
    </row>
    <row r="20" spans="1:11" ht="24">
      <c r="A20" s="113" t="s">
        <v>248</v>
      </c>
      <c r="B20" s="99" t="s">
        <v>1375</v>
      </c>
      <c r="C20" s="103" t="s">
        <v>908</v>
      </c>
      <c r="D20" s="103" t="s">
        <v>904</v>
      </c>
      <c r="E20" s="103" t="s">
        <v>183</v>
      </c>
      <c r="F20" s="107"/>
      <c r="G20" s="108"/>
      <c r="H20" s="108">
        <f>H21</f>
        <v>5091.5</v>
      </c>
      <c r="I20" s="108">
        <f>I21</f>
        <v>5068.5</v>
      </c>
      <c r="J20" s="532"/>
      <c r="K20" s="532">
        <f t="shared" si="1"/>
        <v>99.54826671904155</v>
      </c>
    </row>
    <row r="21" spans="1:11" ht="24">
      <c r="A21" s="110" t="s">
        <v>1082</v>
      </c>
      <c r="B21" s="99" t="s">
        <v>1375</v>
      </c>
      <c r="C21" s="103" t="s">
        <v>908</v>
      </c>
      <c r="D21" s="103" t="s">
        <v>904</v>
      </c>
      <c r="E21" s="128" t="s">
        <v>183</v>
      </c>
      <c r="F21" s="107" t="s">
        <v>1235</v>
      </c>
      <c r="G21" s="108"/>
      <c r="H21" s="108">
        <f>H24+H25</f>
        <v>5091.5</v>
      </c>
      <c r="I21" s="201">
        <f>I24+I25</f>
        <v>5068.5</v>
      </c>
      <c r="J21" s="532"/>
      <c r="K21" s="532">
        <f t="shared" si="1"/>
        <v>99.54826671904155</v>
      </c>
    </row>
    <row r="22" spans="1:11" ht="24" hidden="1">
      <c r="A22" s="110" t="s">
        <v>250</v>
      </c>
      <c r="B22" s="99" t="s">
        <v>1375</v>
      </c>
      <c r="C22" s="103" t="s">
        <v>908</v>
      </c>
      <c r="D22" s="103" t="s">
        <v>904</v>
      </c>
      <c r="E22" s="577" t="s">
        <v>183</v>
      </c>
      <c r="F22" s="107" t="s">
        <v>1235</v>
      </c>
      <c r="G22" s="108"/>
      <c r="H22" s="108"/>
      <c r="I22" s="202"/>
      <c r="J22" s="532"/>
      <c r="K22" s="532"/>
    </row>
    <row r="23" spans="1:11" ht="24.75" hidden="1">
      <c r="A23" s="113" t="s">
        <v>251</v>
      </c>
      <c r="B23" s="99" t="s">
        <v>1375</v>
      </c>
      <c r="C23" s="103" t="s">
        <v>908</v>
      </c>
      <c r="D23" s="103" t="s">
        <v>904</v>
      </c>
      <c r="E23" s="577" t="s">
        <v>183</v>
      </c>
      <c r="F23" s="107" t="s">
        <v>1235</v>
      </c>
      <c r="G23" s="108"/>
      <c r="H23" s="108"/>
      <c r="I23" s="108"/>
      <c r="J23" s="532"/>
      <c r="K23" s="532"/>
    </row>
    <row r="24" spans="1:11" ht="24">
      <c r="A24" s="110" t="s">
        <v>250</v>
      </c>
      <c r="B24" s="99" t="s">
        <v>1375</v>
      </c>
      <c r="C24" s="103" t="s">
        <v>908</v>
      </c>
      <c r="D24" s="103" t="s">
        <v>904</v>
      </c>
      <c r="E24" s="107" t="s">
        <v>183</v>
      </c>
      <c r="F24" s="107" t="s">
        <v>1235</v>
      </c>
      <c r="G24" s="108"/>
      <c r="H24" s="108">
        <v>5061.5</v>
      </c>
      <c r="I24" s="108">
        <v>5049.5</v>
      </c>
      <c r="J24" s="532"/>
      <c r="K24" s="532">
        <f t="shared" si="1"/>
        <v>99.76291613158155</v>
      </c>
    </row>
    <row r="25" spans="1:11" ht="24">
      <c r="A25" s="113" t="s">
        <v>251</v>
      </c>
      <c r="B25" s="99" t="s">
        <v>1375</v>
      </c>
      <c r="C25" s="103" t="s">
        <v>908</v>
      </c>
      <c r="D25" s="103" t="s">
        <v>904</v>
      </c>
      <c r="E25" s="107" t="s">
        <v>183</v>
      </c>
      <c r="F25" s="107" t="s">
        <v>1235</v>
      </c>
      <c r="G25" s="108"/>
      <c r="H25" s="108">
        <v>30</v>
      </c>
      <c r="I25" s="108">
        <v>19</v>
      </c>
      <c r="J25" s="532"/>
      <c r="K25" s="532"/>
    </row>
    <row r="26" spans="1:11" ht="24">
      <c r="A26" s="111" t="s">
        <v>501</v>
      </c>
      <c r="B26" s="99" t="s">
        <v>1375</v>
      </c>
      <c r="C26" s="103" t="s">
        <v>908</v>
      </c>
      <c r="D26" s="103" t="s">
        <v>904</v>
      </c>
      <c r="E26" s="128" t="s">
        <v>252</v>
      </c>
      <c r="F26" s="107"/>
      <c r="G26" s="108">
        <f aca="true" t="shared" si="2" ref="G26:I27">G27</f>
        <v>370492</v>
      </c>
      <c r="H26" s="108">
        <f t="shared" si="2"/>
        <v>367990.2</v>
      </c>
      <c r="I26" s="108">
        <f t="shared" si="2"/>
        <v>367320.69999999995</v>
      </c>
      <c r="J26" s="532">
        <f t="shared" si="0"/>
        <v>99.14403010051498</v>
      </c>
      <c r="K26" s="532">
        <f t="shared" si="1"/>
        <v>99.81806580718724</v>
      </c>
    </row>
    <row r="27" spans="1:11" ht="24">
      <c r="A27" s="105" t="s">
        <v>984</v>
      </c>
      <c r="B27" s="99" t="s">
        <v>1375</v>
      </c>
      <c r="C27" s="103" t="s">
        <v>908</v>
      </c>
      <c r="D27" s="103" t="s">
        <v>904</v>
      </c>
      <c r="E27" s="128" t="s">
        <v>185</v>
      </c>
      <c r="F27" s="103" t="s">
        <v>354</v>
      </c>
      <c r="G27" s="108">
        <f t="shared" si="2"/>
        <v>370492</v>
      </c>
      <c r="H27" s="108">
        <f t="shared" si="2"/>
        <v>367990.2</v>
      </c>
      <c r="I27" s="108">
        <f t="shared" si="2"/>
        <v>367320.69999999995</v>
      </c>
      <c r="J27" s="532">
        <f t="shared" si="0"/>
        <v>99.14403010051498</v>
      </c>
      <c r="K27" s="532">
        <f t="shared" si="1"/>
        <v>99.81806580718724</v>
      </c>
    </row>
    <row r="28" spans="1:11" ht="24">
      <c r="A28" s="105" t="s">
        <v>186</v>
      </c>
      <c r="B28" s="99" t="s">
        <v>1375</v>
      </c>
      <c r="C28" s="103" t="s">
        <v>908</v>
      </c>
      <c r="D28" s="103" t="s">
        <v>904</v>
      </c>
      <c r="E28" s="128" t="s">
        <v>185</v>
      </c>
      <c r="F28" s="103" t="s">
        <v>1234</v>
      </c>
      <c r="G28" s="108">
        <v>370492</v>
      </c>
      <c r="H28" s="108">
        <v>367990.2</v>
      </c>
      <c r="I28" s="108">
        <f>323522.1+43798.6</f>
        <v>367320.69999999995</v>
      </c>
      <c r="J28" s="532">
        <f t="shared" si="0"/>
        <v>99.14403010051498</v>
      </c>
      <c r="K28" s="532">
        <f t="shared" si="1"/>
        <v>99.81806580718724</v>
      </c>
    </row>
    <row r="29" spans="1:11" ht="15.75" hidden="1">
      <c r="A29" s="109" t="s">
        <v>574</v>
      </c>
      <c r="B29" s="99" t="s">
        <v>1375</v>
      </c>
      <c r="C29" s="103" t="s">
        <v>908</v>
      </c>
      <c r="D29" s="103" t="s">
        <v>909</v>
      </c>
      <c r="E29" s="128"/>
      <c r="F29" s="103"/>
      <c r="G29" s="108"/>
      <c r="H29" s="108"/>
      <c r="I29" s="108"/>
      <c r="J29" s="532" t="e">
        <f t="shared" si="0"/>
        <v>#DIV/0!</v>
      </c>
      <c r="K29" s="532" t="e">
        <f t="shared" si="1"/>
        <v>#DIV/0!</v>
      </c>
    </row>
    <row r="30" spans="1:11" ht="24.75" hidden="1">
      <c r="A30" s="112" t="s">
        <v>1389</v>
      </c>
      <c r="B30" s="99" t="s">
        <v>1375</v>
      </c>
      <c r="C30" s="103" t="s">
        <v>908</v>
      </c>
      <c r="D30" s="103" t="s">
        <v>909</v>
      </c>
      <c r="E30" s="128" t="s">
        <v>183</v>
      </c>
      <c r="F30" s="103"/>
      <c r="G30" s="108"/>
      <c r="H30" s="108"/>
      <c r="I30" s="108"/>
      <c r="J30" s="532" t="e">
        <f t="shared" si="0"/>
        <v>#DIV/0!</v>
      </c>
      <c r="K30" s="532" t="e">
        <f t="shared" si="1"/>
        <v>#DIV/0!</v>
      </c>
    </row>
    <row r="31" spans="1:11" ht="13.5" customHeight="1">
      <c r="A31" s="496" t="s">
        <v>574</v>
      </c>
      <c r="B31" s="99" t="s">
        <v>1375</v>
      </c>
      <c r="C31" s="103" t="s">
        <v>908</v>
      </c>
      <c r="D31" s="103" t="s">
        <v>909</v>
      </c>
      <c r="E31" s="128"/>
      <c r="F31" s="103"/>
      <c r="G31" s="108">
        <f>G38+G41+G44+G47</f>
        <v>627297</v>
      </c>
      <c r="H31" s="108">
        <f>H32+H38+H41+H44+H47+H50</f>
        <v>659025.9</v>
      </c>
      <c r="I31" s="108">
        <f>I32+I38+I41+I44+I47+I50</f>
        <v>654997.2000000001</v>
      </c>
      <c r="J31" s="532">
        <f t="shared" si="0"/>
        <v>104.41580304066495</v>
      </c>
      <c r="K31" s="532">
        <f t="shared" si="1"/>
        <v>99.38868866914032</v>
      </c>
    </row>
    <row r="32" spans="1:11" ht="21.75" customHeight="1">
      <c r="A32" s="113" t="s">
        <v>1389</v>
      </c>
      <c r="B32" s="99" t="s">
        <v>1375</v>
      </c>
      <c r="C32" s="103" t="s">
        <v>908</v>
      </c>
      <c r="D32" s="103" t="s">
        <v>909</v>
      </c>
      <c r="E32" s="103" t="s">
        <v>183</v>
      </c>
      <c r="F32" s="103" t="s">
        <v>354</v>
      </c>
      <c r="G32" s="108"/>
      <c r="H32" s="108">
        <f>H33</f>
        <v>1987.9</v>
      </c>
      <c r="I32" s="108">
        <f>I33+I35</f>
        <v>1987.5</v>
      </c>
      <c r="J32" s="532"/>
      <c r="K32" s="532">
        <f t="shared" si="1"/>
        <v>99.97987826349414</v>
      </c>
    </row>
    <row r="33" spans="1:11" ht="24">
      <c r="A33" s="113" t="s">
        <v>184</v>
      </c>
      <c r="B33" s="99" t="s">
        <v>1375</v>
      </c>
      <c r="C33" s="103" t="s">
        <v>908</v>
      </c>
      <c r="D33" s="103" t="s">
        <v>909</v>
      </c>
      <c r="E33" s="128" t="s">
        <v>183</v>
      </c>
      <c r="F33" s="103" t="s">
        <v>1235</v>
      </c>
      <c r="G33" s="108"/>
      <c r="H33" s="108">
        <v>1987.9</v>
      </c>
      <c r="I33" s="108">
        <f>I34</f>
        <v>1887.5</v>
      </c>
      <c r="J33" s="532"/>
      <c r="K33" s="532">
        <f t="shared" si="1"/>
        <v>94.94944413702903</v>
      </c>
    </row>
    <row r="34" spans="1:11" ht="36">
      <c r="A34" s="113" t="s">
        <v>636</v>
      </c>
      <c r="B34" s="99" t="s">
        <v>1375</v>
      </c>
      <c r="C34" s="103" t="s">
        <v>908</v>
      </c>
      <c r="D34" s="103" t="s">
        <v>909</v>
      </c>
      <c r="E34" s="612" t="s">
        <v>183</v>
      </c>
      <c r="F34" s="103" t="s">
        <v>1235</v>
      </c>
      <c r="G34" s="108"/>
      <c r="H34" s="108">
        <v>1887.9</v>
      </c>
      <c r="I34" s="108">
        <v>1887.5</v>
      </c>
      <c r="J34" s="532"/>
      <c r="K34" s="532">
        <f t="shared" si="1"/>
        <v>99.97881243709942</v>
      </c>
    </row>
    <row r="35" spans="1:11" ht="48">
      <c r="A35" s="113" t="s">
        <v>637</v>
      </c>
      <c r="B35" s="99" t="s">
        <v>1375</v>
      </c>
      <c r="C35" s="103" t="s">
        <v>908</v>
      </c>
      <c r="D35" s="103" t="s">
        <v>909</v>
      </c>
      <c r="E35" s="103" t="s">
        <v>183</v>
      </c>
      <c r="F35" s="103" t="s">
        <v>1235</v>
      </c>
      <c r="G35" s="108"/>
      <c r="H35" s="108">
        <v>100</v>
      </c>
      <c r="I35" s="108">
        <v>100</v>
      </c>
      <c r="J35" s="532"/>
      <c r="K35" s="532">
        <f t="shared" si="1"/>
        <v>100</v>
      </c>
    </row>
    <row r="36" spans="1:11" ht="24">
      <c r="A36" s="111" t="s">
        <v>502</v>
      </c>
      <c r="B36" s="99" t="s">
        <v>1375</v>
      </c>
      <c r="C36" s="103" t="s">
        <v>908</v>
      </c>
      <c r="D36" s="103" t="s">
        <v>909</v>
      </c>
      <c r="E36" s="103" t="s">
        <v>638</v>
      </c>
      <c r="F36" s="103"/>
      <c r="G36" s="108">
        <f>G38</f>
        <v>508955</v>
      </c>
      <c r="H36" s="108">
        <f>H38</f>
        <v>539067.8</v>
      </c>
      <c r="I36" s="108">
        <f>I38</f>
        <v>537374.3</v>
      </c>
      <c r="J36" s="108">
        <f>J38</f>
        <v>105.58385318937825</v>
      </c>
      <c r="K36" s="108">
        <f>K38</f>
        <v>99.685846566981</v>
      </c>
    </row>
    <row r="37" spans="1:11" ht="15.75" hidden="1">
      <c r="A37" s="110" t="s">
        <v>639</v>
      </c>
      <c r="B37" s="99" t="s">
        <v>1375</v>
      </c>
      <c r="C37" s="103" t="s">
        <v>908</v>
      </c>
      <c r="D37" s="103" t="s">
        <v>909</v>
      </c>
      <c r="E37" s="128" t="s">
        <v>638</v>
      </c>
      <c r="F37" s="103" t="s">
        <v>640</v>
      </c>
      <c r="G37" s="108"/>
      <c r="H37" s="108"/>
      <c r="I37" s="108"/>
      <c r="J37" s="532"/>
      <c r="K37" s="532"/>
    </row>
    <row r="38" spans="1:11" ht="24">
      <c r="A38" s="105" t="s">
        <v>984</v>
      </c>
      <c r="B38" s="99" t="s">
        <v>1375</v>
      </c>
      <c r="C38" s="103" t="s">
        <v>908</v>
      </c>
      <c r="D38" s="103" t="s">
        <v>909</v>
      </c>
      <c r="E38" s="128" t="s">
        <v>187</v>
      </c>
      <c r="F38" s="103" t="s">
        <v>354</v>
      </c>
      <c r="G38" s="108">
        <f>G39+G40</f>
        <v>508955</v>
      </c>
      <c r="H38" s="108">
        <f>H39</f>
        <v>539067.8</v>
      </c>
      <c r="I38" s="108">
        <f>I39</f>
        <v>537374.3</v>
      </c>
      <c r="J38" s="532">
        <f t="shared" si="0"/>
        <v>105.58385318937825</v>
      </c>
      <c r="K38" s="532">
        <f t="shared" si="1"/>
        <v>99.685846566981</v>
      </c>
    </row>
    <row r="39" spans="1:11" ht="24">
      <c r="A39" s="105" t="s">
        <v>186</v>
      </c>
      <c r="B39" s="99" t="s">
        <v>1375</v>
      </c>
      <c r="C39" s="103" t="s">
        <v>908</v>
      </c>
      <c r="D39" s="103" t="s">
        <v>909</v>
      </c>
      <c r="E39" s="128" t="s">
        <v>187</v>
      </c>
      <c r="F39" s="103" t="s">
        <v>1234</v>
      </c>
      <c r="G39" s="108">
        <v>505572</v>
      </c>
      <c r="H39" s="202">
        <v>539067.8</v>
      </c>
      <c r="I39" s="202">
        <f>534490.9+2883.4</f>
        <v>537374.3</v>
      </c>
      <c r="J39" s="532">
        <f t="shared" si="0"/>
        <v>106.29036022564541</v>
      </c>
      <c r="K39" s="532">
        <f t="shared" si="1"/>
        <v>99.685846566981</v>
      </c>
    </row>
    <row r="40" spans="1:11" ht="24">
      <c r="A40" s="105" t="s">
        <v>1342</v>
      </c>
      <c r="B40" s="99" t="s">
        <v>1375</v>
      </c>
      <c r="C40" s="103" t="s">
        <v>908</v>
      </c>
      <c r="D40" s="103" t="s">
        <v>909</v>
      </c>
      <c r="E40" s="128" t="s">
        <v>187</v>
      </c>
      <c r="F40" s="103" t="s">
        <v>1378</v>
      </c>
      <c r="G40" s="202">
        <v>3383</v>
      </c>
      <c r="H40" s="202"/>
      <c r="I40" s="202"/>
      <c r="J40" s="532">
        <f t="shared" si="0"/>
        <v>0</v>
      </c>
      <c r="K40" s="532"/>
    </row>
    <row r="41" spans="1:11" ht="24">
      <c r="A41" s="111" t="s">
        <v>1083</v>
      </c>
      <c r="B41" s="99" t="s">
        <v>1375</v>
      </c>
      <c r="C41" s="103" t="s">
        <v>908</v>
      </c>
      <c r="D41" s="103" t="s">
        <v>909</v>
      </c>
      <c r="E41" s="128" t="s">
        <v>642</v>
      </c>
      <c r="F41" s="103"/>
      <c r="G41" s="202">
        <f aca="true" t="shared" si="3" ref="G41:I42">G42</f>
        <v>48907</v>
      </c>
      <c r="H41" s="202">
        <f t="shared" si="3"/>
        <v>44398.7</v>
      </c>
      <c r="I41" s="202">
        <f t="shared" si="3"/>
        <v>43800.399999999994</v>
      </c>
      <c r="J41" s="532">
        <f t="shared" si="0"/>
        <v>89.55854990083219</v>
      </c>
      <c r="K41" s="532">
        <f t="shared" si="1"/>
        <v>98.65243802183397</v>
      </c>
    </row>
    <row r="42" spans="1:11" ht="24">
      <c r="A42" s="105" t="s">
        <v>984</v>
      </c>
      <c r="B42" s="99" t="s">
        <v>1375</v>
      </c>
      <c r="C42" s="103" t="s">
        <v>908</v>
      </c>
      <c r="D42" s="103" t="s">
        <v>909</v>
      </c>
      <c r="E42" s="128" t="s">
        <v>101</v>
      </c>
      <c r="F42" s="103" t="s">
        <v>354</v>
      </c>
      <c r="G42" s="108">
        <f t="shared" si="3"/>
        <v>48907</v>
      </c>
      <c r="H42" s="202">
        <f t="shared" si="3"/>
        <v>44398.7</v>
      </c>
      <c r="I42" s="202">
        <f t="shared" si="3"/>
        <v>43800.399999999994</v>
      </c>
      <c r="J42" s="532">
        <f t="shared" si="0"/>
        <v>89.55854990083219</v>
      </c>
      <c r="K42" s="532">
        <f t="shared" si="1"/>
        <v>98.65243802183397</v>
      </c>
    </row>
    <row r="43" spans="1:11" ht="24">
      <c r="A43" s="105" t="s">
        <v>186</v>
      </c>
      <c r="B43" s="99" t="s">
        <v>1375</v>
      </c>
      <c r="C43" s="103" t="s">
        <v>908</v>
      </c>
      <c r="D43" s="103" t="s">
        <v>909</v>
      </c>
      <c r="E43" s="128" t="s">
        <v>101</v>
      </c>
      <c r="F43" s="103" t="s">
        <v>1234</v>
      </c>
      <c r="G43" s="108">
        <v>48907</v>
      </c>
      <c r="H43" s="108">
        <v>44398.7</v>
      </c>
      <c r="I43" s="108">
        <f>43749.2+51.2</f>
        <v>43800.399999999994</v>
      </c>
      <c r="J43" s="532">
        <f t="shared" si="0"/>
        <v>89.55854990083219</v>
      </c>
      <c r="K43" s="532">
        <f t="shared" si="1"/>
        <v>98.65243802183397</v>
      </c>
    </row>
    <row r="44" spans="1:11" ht="24">
      <c r="A44" s="111" t="s">
        <v>288</v>
      </c>
      <c r="B44" s="99" t="s">
        <v>1375</v>
      </c>
      <c r="C44" s="103" t="s">
        <v>908</v>
      </c>
      <c r="D44" s="103" t="s">
        <v>909</v>
      </c>
      <c r="E44" s="128" t="s">
        <v>643</v>
      </c>
      <c r="F44" s="103"/>
      <c r="G44" s="108">
        <f aca="true" t="shared" si="4" ref="G44:I45">G45</f>
        <v>44921</v>
      </c>
      <c r="H44" s="108">
        <f t="shared" si="4"/>
        <v>42266.5</v>
      </c>
      <c r="I44" s="108">
        <f t="shared" si="4"/>
        <v>42127.5</v>
      </c>
      <c r="J44" s="532">
        <f t="shared" si="0"/>
        <v>93.78130495759221</v>
      </c>
      <c r="K44" s="532">
        <f t="shared" si="1"/>
        <v>99.67113434989886</v>
      </c>
    </row>
    <row r="45" spans="1:11" ht="24">
      <c r="A45" s="105" t="s">
        <v>984</v>
      </c>
      <c r="B45" s="99" t="s">
        <v>1375</v>
      </c>
      <c r="C45" s="103" t="s">
        <v>908</v>
      </c>
      <c r="D45" s="103" t="s">
        <v>909</v>
      </c>
      <c r="E45" s="128" t="s">
        <v>1343</v>
      </c>
      <c r="F45" s="103" t="s">
        <v>354</v>
      </c>
      <c r="G45" s="108">
        <f t="shared" si="4"/>
        <v>44921</v>
      </c>
      <c r="H45" s="108">
        <f t="shared" si="4"/>
        <v>42266.5</v>
      </c>
      <c r="I45" s="108">
        <f t="shared" si="4"/>
        <v>42127.5</v>
      </c>
      <c r="J45" s="532">
        <f t="shared" si="0"/>
        <v>93.78130495759221</v>
      </c>
      <c r="K45" s="532">
        <f t="shared" si="1"/>
        <v>99.67113434989886</v>
      </c>
    </row>
    <row r="46" spans="1:11" ht="15" customHeight="1">
      <c r="A46" s="105" t="s">
        <v>186</v>
      </c>
      <c r="B46" s="99" t="s">
        <v>1375</v>
      </c>
      <c r="C46" s="103" t="s">
        <v>908</v>
      </c>
      <c r="D46" s="103" t="s">
        <v>909</v>
      </c>
      <c r="E46" s="128" t="s">
        <v>1343</v>
      </c>
      <c r="F46" s="103" t="s">
        <v>1234</v>
      </c>
      <c r="G46" s="108">
        <v>44921</v>
      </c>
      <c r="H46" s="108">
        <v>42266.5</v>
      </c>
      <c r="I46" s="108">
        <f>42066.3+61.2</f>
        <v>42127.5</v>
      </c>
      <c r="J46" s="532">
        <f t="shared" si="0"/>
        <v>93.78130495759221</v>
      </c>
      <c r="K46" s="532">
        <f t="shared" si="1"/>
        <v>99.67113434989886</v>
      </c>
    </row>
    <row r="47" spans="1:11" ht="24">
      <c r="A47" s="111" t="s">
        <v>289</v>
      </c>
      <c r="B47" s="99" t="s">
        <v>1375</v>
      </c>
      <c r="C47" s="103" t="s">
        <v>908</v>
      </c>
      <c r="D47" s="103" t="s">
        <v>909</v>
      </c>
      <c r="E47" s="128" t="s">
        <v>644</v>
      </c>
      <c r="F47" s="103"/>
      <c r="G47" s="108">
        <f aca="true" t="shared" si="5" ref="G47:I48">G48</f>
        <v>24514</v>
      </c>
      <c r="H47" s="108">
        <f t="shared" si="5"/>
        <v>23022</v>
      </c>
      <c r="I47" s="108">
        <f t="shared" si="5"/>
        <v>22500.7</v>
      </c>
      <c r="J47" s="532">
        <f t="shared" si="0"/>
        <v>91.78714204128254</v>
      </c>
      <c r="K47" s="532">
        <f t="shared" si="1"/>
        <v>97.73564416644949</v>
      </c>
    </row>
    <row r="48" spans="1:11" ht="18" customHeight="1">
      <c r="A48" s="105" t="s">
        <v>984</v>
      </c>
      <c r="B48" s="99" t="s">
        <v>1375</v>
      </c>
      <c r="C48" s="103" t="s">
        <v>908</v>
      </c>
      <c r="D48" s="103" t="s">
        <v>909</v>
      </c>
      <c r="E48" s="128" t="s">
        <v>1344</v>
      </c>
      <c r="F48" s="103" t="s">
        <v>354</v>
      </c>
      <c r="G48" s="108">
        <f t="shared" si="5"/>
        <v>24514</v>
      </c>
      <c r="H48" s="108">
        <f t="shared" si="5"/>
        <v>23022</v>
      </c>
      <c r="I48" s="108">
        <f t="shared" si="5"/>
        <v>22500.7</v>
      </c>
      <c r="J48" s="532">
        <f t="shared" si="0"/>
        <v>91.78714204128254</v>
      </c>
      <c r="K48" s="532">
        <f t="shared" si="1"/>
        <v>97.73564416644949</v>
      </c>
    </row>
    <row r="49" spans="1:11" ht="24">
      <c r="A49" s="105" t="s">
        <v>186</v>
      </c>
      <c r="B49" s="99" t="s">
        <v>1375</v>
      </c>
      <c r="C49" s="103" t="s">
        <v>908</v>
      </c>
      <c r="D49" s="103" t="s">
        <v>909</v>
      </c>
      <c r="E49" s="128" t="s">
        <v>1344</v>
      </c>
      <c r="F49" s="103" t="s">
        <v>1234</v>
      </c>
      <c r="G49" s="108">
        <v>24514</v>
      </c>
      <c r="H49" s="108">
        <v>23022</v>
      </c>
      <c r="I49" s="108">
        <f>22394.9+105.8</f>
        <v>22500.7</v>
      </c>
      <c r="J49" s="532">
        <f t="shared" si="0"/>
        <v>91.78714204128254</v>
      </c>
      <c r="K49" s="532">
        <f t="shared" si="1"/>
        <v>97.73564416644949</v>
      </c>
    </row>
    <row r="50" spans="1:11" ht="24">
      <c r="A50" s="104" t="s">
        <v>1259</v>
      </c>
      <c r="B50" s="99" t="s">
        <v>1375</v>
      </c>
      <c r="C50" s="103" t="s">
        <v>908</v>
      </c>
      <c r="D50" s="103" t="s">
        <v>909</v>
      </c>
      <c r="E50" s="128" t="s">
        <v>1260</v>
      </c>
      <c r="F50" s="103"/>
      <c r="G50" s="108"/>
      <c r="H50" s="203">
        <f>H53</f>
        <v>8283</v>
      </c>
      <c r="I50" s="203">
        <f>I53</f>
        <v>7206.8</v>
      </c>
      <c r="J50" s="532"/>
      <c r="K50" s="532">
        <f t="shared" si="1"/>
        <v>87.00712302305928</v>
      </c>
    </row>
    <row r="51" spans="1:11" ht="15.75" hidden="1">
      <c r="A51" s="105" t="s">
        <v>645</v>
      </c>
      <c r="B51" s="99" t="s">
        <v>1375</v>
      </c>
      <c r="C51" s="103" t="s">
        <v>908</v>
      </c>
      <c r="D51" s="103" t="s">
        <v>909</v>
      </c>
      <c r="E51" s="128" t="s">
        <v>646</v>
      </c>
      <c r="F51" s="103" t="s">
        <v>647</v>
      </c>
      <c r="G51" s="108"/>
      <c r="H51" s="203"/>
      <c r="I51" s="203"/>
      <c r="J51" s="532"/>
      <c r="K51" s="532"/>
    </row>
    <row r="52" spans="1:11" ht="24" customHeight="1" hidden="1" thickBot="1">
      <c r="A52" s="105" t="s">
        <v>1345</v>
      </c>
      <c r="B52" s="99" t="s">
        <v>1375</v>
      </c>
      <c r="C52" s="103" t="s">
        <v>908</v>
      </c>
      <c r="D52" s="103" t="s">
        <v>909</v>
      </c>
      <c r="E52" s="128" t="s">
        <v>1260</v>
      </c>
      <c r="F52" s="103" t="s">
        <v>1237</v>
      </c>
      <c r="G52" s="108"/>
      <c r="H52" s="108"/>
      <c r="I52" s="108"/>
      <c r="J52" s="532"/>
      <c r="K52" s="532"/>
    </row>
    <row r="53" spans="1:11" ht="24">
      <c r="A53" s="105" t="s">
        <v>1337</v>
      </c>
      <c r="B53" s="99" t="s">
        <v>1375</v>
      </c>
      <c r="C53" s="103" t="s">
        <v>908</v>
      </c>
      <c r="D53" s="103" t="s">
        <v>909</v>
      </c>
      <c r="E53" s="128" t="s">
        <v>1346</v>
      </c>
      <c r="F53" s="103" t="s">
        <v>354</v>
      </c>
      <c r="G53" s="108"/>
      <c r="H53" s="203">
        <f>H54</f>
        <v>8283</v>
      </c>
      <c r="I53" s="203">
        <f>I54</f>
        <v>7206.8</v>
      </c>
      <c r="J53" s="532"/>
      <c r="K53" s="532">
        <f t="shared" si="1"/>
        <v>87.00712302305928</v>
      </c>
    </row>
    <row r="54" spans="1:11" ht="24">
      <c r="A54" s="105" t="s">
        <v>186</v>
      </c>
      <c r="B54" s="99" t="s">
        <v>1375</v>
      </c>
      <c r="C54" s="103" t="s">
        <v>908</v>
      </c>
      <c r="D54" s="103" t="s">
        <v>909</v>
      </c>
      <c r="E54" s="128" t="s">
        <v>1346</v>
      </c>
      <c r="F54" s="103" t="s">
        <v>1234</v>
      </c>
      <c r="G54" s="108"/>
      <c r="H54" s="108">
        <v>8283</v>
      </c>
      <c r="I54" s="108">
        <v>7206.8</v>
      </c>
      <c r="J54" s="532"/>
      <c r="K54" s="532">
        <f t="shared" si="1"/>
        <v>87.00712302305928</v>
      </c>
    </row>
    <row r="55" spans="1:11" ht="24" hidden="1">
      <c r="A55" s="105" t="s">
        <v>1084</v>
      </c>
      <c r="B55" s="99" t="s">
        <v>1375</v>
      </c>
      <c r="C55" s="103" t="s">
        <v>908</v>
      </c>
      <c r="D55" s="103" t="s">
        <v>909</v>
      </c>
      <c r="E55" s="128" t="s">
        <v>1347</v>
      </c>
      <c r="F55" s="103"/>
      <c r="G55" s="108"/>
      <c r="H55" s="108"/>
      <c r="I55" s="108"/>
      <c r="J55" s="532"/>
      <c r="K55" s="532"/>
    </row>
    <row r="56" spans="1:11" ht="24" hidden="1">
      <c r="A56" s="105" t="s">
        <v>650</v>
      </c>
      <c r="B56" s="99" t="s">
        <v>1375</v>
      </c>
      <c r="C56" s="103" t="s">
        <v>908</v>
      </c>
      <c r="D56" s="103" t="s">
        <v>909</v>
      </c>
      <c r="E56" s="128" t="s">
        <v>100</v>
      </c>
      <c r="F56" s="103"/>
      <c r="G56" s="108"/>
      <c r="H56" s="201"/>
      <c r="I56" s="201"/>
      <c r="J56" s="532" t="e">
        <f t="shared" si="0"/>
        <v>#DIV/0!</v>
      </c>
      <c r="K56" s="532" t="e">
        <f t="shared" si="1"/>
        <v>#DIV/0!</v>
      </c>
    </row>
    <row r="57" spans="1:11" ht="15.75" hidden="1">
      <c r="A57" s="105" t="s">
        <v>186</v>
      </c>
      <c r="B57" s="99" t="s">
        <v>1375</v>
      </c>
      <c r="C57" s="103" t="s">
        <v>908</v>
      </c>
      <c r="D57" s="103" t="s">
        <v>909</v>
      </c>
      <c r="E57" s="128" t="s">
        <v>100</v>
      </c>
      <c r="F57" s="103" t="s">
        <v>1234</v>
      </c>
      <c r="G57" s="108"/>
      <c r="H57" s="202"/>
      <c r="I57" s="202"/>
      <c r="J57" s="532" t="e">
        <f t="shared" si="0"/>
        <v>#DIV/0!</v>
      </c>
      <c r="K57" s="532" t="e">
        <f t="shared" si="1"/>
        <v>#DIV/0!</v>
      </c>
    </row>
    <row r="58" spans="1:11" ht="36" hidden="1">
      <c r="A58" s="105" t="s">
        <v>651</v>
      </c>
      <c r="B58" s="99" t="s">
        <v>1375</v>
      </c>
      <c r="C58" s="103" t="s">
        <v>908</v>
      </c>
      <c r="D58" s="103" t="s">
        <v>909</v>
      </c>
      <c r="E58" s="128" t="s">
        <v>102</v>
      </c>
      <c r="F58" s="103"/>
      <c r="G58" s="202"/>
      <c r="H58" s="202"/>
      <c r="I58" s="202"/>
      <c r="J58" s="532"/>
      <c r="K58" s="532"/>
    </row>
    <row r="59" spans="1:11" ht="15.75" hidden="1">
      <c r="A59" s="105" t="s">
        <v>186</v>
      </c>
      <c r="B59" s="99" t="s">
        <v>1375</v>
      </c>
      <c r="C59" s="103" t="s">
        <v>908</v>
      </c>
      <c r="D59" s="103" t="s">
        <v>909</v>
      </c>
      <c r="E59" s="128" t="s">
        <v>102</v>
      </c>
      <c r="F59" s="103" t="s">
        <v>1234</v>
      </c>
      <c r="G59" s="108"/>
      <c r="H59" s="202"/>
      <c r="I59" s="202"/>
      <c r="J59" s="532"/>
      <c r="K59" s="532"/>
    </row>
    <row r="60" spans="1:11" ht="15">
      <c r="A60" s="132" t="s">
        <v>1507</v>
      </c>
      <c r="B60" s="99" t="s">
        <v>1375</v>
      </c>
      <c r="C60" s="103" t="s">
        <v>908</v>
      </c>
      <c r="D60" s="103" t="s">
        <v>911</v>
      </c>
      <c r="E60" s="128"/>
      <c r="F60" s="103"/>
      <c r="G60" s="202">
        <f>G61</f>
        <v>9155</v>
      </c>
      <c r="H60" s="202"/>
      <c r="I60" s="202"/>
      <c r="J60" s="532">
        <f t="shared" si="0"/>
        <v>0</v>
      </c>
      <c r="K60" s="532"/>
    </row>
    <row r="61" spans="1:11" ht="24">
      <c r="A61" s="105" t="s">
        <v>984</v>
      </c>
      <c r="B61" s="99" t="s">
        <v>1375</v>
      </c>
      <c r="C61" s="103" t="s">
        <v>908</v>
      </c>
      <c r="D61" s="103" t="s">
        <v>911</v>
      </c>
      <c r="E61" s="128" t="s">
        <v>703</v>
      </c>
      <c r="F61" s="103"/>
      <c r="G61" s="108">
        <f>G62</f>
        <v>9155</v>
      </c>
      <c r="H61" s="202"/>
      <c r="I61" s="202"/>
      <c r="J61" s="532">
        <f t="shared" si="0"/>
        <v>0</v>
      </c>
      <c r="K61" s="532"/>
    </row>
    <row r="62" spans="1:11" ht="24">
      <c r="A62" s="105" t="s">
        <v>186</v>
      </c>
      <c r="B62" s="99" t="s">
        <v>1375</v>
      </c>
      <c r="C62" s="103" t="s">
        <v>908</v>
      </c>
      <c r="D62" s="103" t="s">
        <v>911</v>
      </c>
      <c r="E62" s="128" t="s">
        <v>703</v>
      </c>
      <c r="F62" s="103" t="s">
        <v>1234</v>
      </c>
      <c r="G62" s="202">
        <v>9155</v>
      </c>
      <c r="H62" s="202"/>
      <c r="I62" s="202"/>
      <c r="J62" s="532">
        <f t="shared" si="0"/>
        <v>0</v>
      </c>
      <c r="K62" s="532"/>
    </row>
    <row r="63" spans="1:11" ht="15">
      <c r="A63" s="109" t="s">
        <v>717</v>
      </c>
      <c r="B63" s="99" t="s">
        <v>1375</v>
      </c>
      <c r="C63" s="103" t="s">
        <v>908</v>
      </c>
      <c r="D63" s="103" t="s">
        <v>906</v>
      </c>
      <c r="E63" s="128"/>
      <c r="F63" s="103"/>
      <c r="G63" s="202">
        <f aca="true" t="shared" si="6" ref="G63:I64">G64</f>
        <v>365</v>
      </c>
      <c r="H63" s="202">
        <f t="shared" si="6"/>
        <v>257.9</v>
      </c>
      <c r="I63" s="202">
        <f t="shared" si="6"/>
        <v>224.5</v>
      </c>
      <c r="J63" s="532">
        <f t="shared" si="0"/>
        <v>61.50684931506849</v>
      </c>
      <c r="K63" s="532">
        <f t="shared" si="1"/>
        <v>87.04924389298179</v>
      </c>
    </row>
    <row r="64" spans="1:11" ht="24">
      <c r="A64" s="105" t="s">
        <v>984</v>
      </c>
      <c r="B64" s="99" t="s">
        <v>1375</v>
      </c>
      <c r="C64" s="103" t="s">
        <v>908</v>
      </c>
      <c r="D64" s="103" t="s">
        <v>906</v>
      </c>
      <c r="E64" s="128" t="s">
        <v>921</v>
      </c>
      <c r="F64" s="103"/>
      <c r="G64" s="202">
        <f t="shared" si="6"/>
        <v>365</v>
      </c>
      <c r="H64" s="202">
        <f t="shared" si="6"/>
        <v>257.9</v>
      </c>
      <c r="I64" s="202">
        <f t="shared" si="6"/>
        <v>224.5</v>
      </c>
      <c r="J64" s="532">
        <f t="shared" si="0"/>
        <v>61.50684931506849</v>
      </c>
      <c r="K64" s="532">
        <f t="shared" si="1"/>
        <v>87.04924389298179</v>
      </c>
    </row>
    <row r="65" spans="1:11" ht="24">
      <c r="A65" s="105" t="s">
        <v>186</v>
      </c>
      <c r="B65" s="99" t="s">
        <v>1375</v>
      </c>
      <c r="C65" s="103" t="s">
        <v>908</v>
      </c>
      <c r="D65" s="103" t="s">
        <v>906</v>
      </c>
      <c r="E65" s="128" t="s">
        <v>921</v>
      </c>
      <c r="F65" s="103" t="s">
        <v>1234</v>
      </c>
      <c r="G65" s="108">
        <v>365</v>
      </c>
      <c r="H65" s="202">
        <v>257.9</v>
      </c>
      <c r="I65" s="202">
        <v>224.5</v>
      </c>
      <c r="J65" s="532">
        <f t="shared" si="0"/>
        <v>61.50684931506849</v>
      </c>
      <c r="K65" s="532">
        <f t="shared" si="1"/>
        <v>87.04924389298179</v>
      </c>
    </row>
    <row r="66" spans="1:11" ht="15">
      <c r="A66" s="109" t="s">
        <v>1534</v>
      </c>
      <c r="B66" s="99" t="s">
        <v>1375</v>
      </c>
      <c r="C66" s="103" t="s">
        <v>908</v>
      </c>
      <c r="D66" s="103" t="s">
        <v>908</v>
      </c>
      <c r="E66" s="128"/>
      <c r="F66" s="103"/>
      <c r="G66" s="108">
        <f aca="true" t="shared" si="7" ref="G66:I67">G67</f>
        <v>8000</v>
      </c>
      <c r="H66" s="108">
        <f t="shared" si="7"/>
        <v>17695.100000000002</v>
      </c>
      <c r="I66" s="108">
        <f t="shared" si="7"/>
        <v>17594.9</v>
      </c>
      <c r="J66" s="588" t="s">
        <v>489</v>
      </c>
      <c r="K66" s="532">
        <f t="shared" si="1"/>
        <v>99.43374154426931</v>
      </c>
    </row>
    <row r="67" spans="1:11" ht="24">
      <c r="A67" s="111" t="s">
        <v>1085</v>
      </c>
      <c r="B67" s="99" t="s">
        <v>1375</v>
      </c>
      <c r="C67" s="103" t="s">
        <v>908</v>
      </c>
      <c r="D67" s="103" t="s">
        <v>908</v>
      </c>
      <c r="E67" s="128" t="s">
        <v>1086</v>
      </c>
      <c r="F67" s="103"/>
      <c r="G67" s="108">
        <f t="shared" si="7"/>
        <v>8000</v>
      </c>
      <c r="H67" s="108">
        <f t="shared" si="7"/>
        <v>17695.100000000002</v>
      </c>
      <c r="I67" s="108">
        <f t="shared" si="7"/>
        <v>17594.9</v>
      </c>
      <c r="J67" s="588" t="s">
        <v>489</v>
      </c>
      <c r="K67" s="532">
        <f t="shared" si="1"/>
        <v>99.43374154426931</v>
      </c>
    </row>
    <row r="68" spans="1:11" ht="24">
      <c r="A68" s="110" t="s">
        <v>1087</v>
      </c>
      <c r="B68" s="99" t="s">
        <v>1375</v>
      </c>
      <c r="C68" s="103" t="s">
        <v>908</v>
      </c>
      <c r="D68" s="103" t="s">
        <v>908</v>
      </c>
      <c r="E68" s="128" t="s">
        <v>93</v>
      </c>
      <c r="F68" s="103"/>
      <c r="G68" s="108">
        <f>G69</f>
        <v>8000</v>
      </c>
      <c r="H68" s="108">
        <f>H69+H70</f>
        <v>17695.100000000002</v>
      </c>
      <c r="I68" s="108">
        <f>I69+I70</f>
        <v>17594.9</v>
      </c>
      <c r="J68" s="588" t="s">
        <v>489</v>
      </c>
      <c r="K68" s="532">
        <f t="shared" si="1"/>
        <v>99.43374154426931</v>
      </c>
    </row>
    <row r="69" spans="1:11" ht="24">
      <c r="A69" s="105" t="s">
        <v>186</v>
      </c>
      <c r="B69" s="99" t="s">
        <v>1375</v>
      </c>
      <c r="C69" s="103" t="s">
        <v>908</v>
      </c>
      <c r="D69" s="103" t="s">
        <v>908</v>
      </c>
      <c r="E69" s="128" t="s">
        <v>93</v>
      </c>
      <c r="F69" s="103" t="s">
        <v>1234</v>
      </c>
      <c r="G69" s="108">
        <v>8000</v>
      </c>
      <c r="H69" s="108">
        <v>17273.2</v>
      </c>
      <c r="I69" s="108">
        <v>17199.7</v>
      </c>
      <c r="J69" s="588" t="s">
        <v>489</v>
      </c>
      <c r="K69" s="532">
        <f t="shared" si="1"/>
        <v>99.57448532987519</v>
      </c>
    </row>
    <row r="70" spans="1:11" ht="24">
      <c r="A70" s="105" t="s">
        <v>215</v>
      </c>
      <c r="B70" s="99" t="s">
        <v>1375</v>
      </c>
      <c r="C70" s="103" t="s">
        <v>908</v>
      </c>
      <c r="D70" s="103" t="s">
        <v>908</v>
      </c>
      <c r="E70" s="128" t="s">
        <v>93</v>
      </c>
      <c r="F70" s="103" t="s">
        <v>1236</v>
      </c>
      <c r="G70" s="108"/>
      <c r="H70" s="108">
        <v>421.9</v>
      </c>
      <c r="I70" s="108">
        <v>395.2</v>
      </c>
      <c r="J70" s="532"/>
      <c r="K70" s="532">
        <f t="shared" si="1"/>
        <v>93.67148613415502</v>
      </c>
    </row>
    <row r="71" spans="1:11" ht="15">
      <c r="A71" s="114" t="s">
        <v>1536</v>
      </c>
      <c r="B71" s="99" t="s">
        <v>1375</v>
      </c>
      <c r="C71" s="103" t="s">
        <v>908</v>
      </c>
      <c r="D71" s="103" t="s">
        <v>1339</v>
      </c>
      <c r="E71" s="128"/>
      <c r="F71" s="103"/>
      <c r="G71" s="108">
        <f>G72+G75+G83+G89</f>
        <v>68556.8</v>
      </c>
      <c r="H71" s="108">
        <f>H72+H75+H81+H83+H89</f>
        <v>84874.8</v>
      </c>
      <c r="I71" s="108">
        <f>I72+I75+I81+I83+I89</f>
        <v>84595.3</v>
      </c>
      <c r="J71" s="532">
        <f t="shared" si="0"/>
        <v>123.39446998693056</v>
      </c>
      <c r="K71" s="532">
        <f t="shared" si="1"/>
        <v>99.67069141841866</v>
      </c>
    </row>
    <row r="72" spans="1:11" ht="36">
      <c r="A72" s="115" t="s">
        <v>597</v>
      </c>
      <c r="B72" s="99" t="s">
        <v>1375</v>
      </c>
      <c r="C72" s="103" t="s">
        <v>908</v>
      </c>
      <c r="D72" s="103" t="s">
        <v>1339</v>
      </c>
      <c r="E72" s="116" t="s">
        <v>94</v>
      </c>
      <c r="F72" s="103"/>
      <c r="G72" s="108">
        <f aca="true" t="shared" si="8" ref="G72:I73">G73</f>
        <v>24117.8</v>
      </c>
      <c r="H72" s="108">
        <f t="shared" si="8"/>
        <v>23807.6</v>
      </c>
      <c r="I72" s="108">
        <f t="shared" si="8"/>
        <v>23790</v>
      </c>
      <c r="J72" s="532">
        <f t="shared" si="0"/>
        <v>98.64083788736949</v>
      </c>
      <c r="K72" s="532">
        <f t="shared" si="1"/>
        <v>99.92607402678138</v>
      </c>
    </row>
    <row r="73" spans="1:11" ht="24">
      <c r="A73" s="105" t="s">
        <v>83</v>
      </c>
      <c r="B73" s="99" t="s">
        <v>1375</v>
      </c>
      <c r="C73" s="103" t="s">
        <v>908</v>
      </c>
      <c r="D73" s="103" t="s">
        <v>1339</v>
      </c>
      <c r="E73" s="364" t="s">
        <v>1269</v>
      </c>
      <c r="F73" s="103" t="s">
        <v>354</v>
      </c>
      <c r="G73" s="108">
        <f t="shared" si="8"/>
        <v>24117.8</v>
      </c>
      <c r="H73" s="108">
        <f t="shared" si="8"/>
        <v>23807.6</v>
      </c>
      <c r="I73" s="108">
        <f t="shared" si="8"/>
        <v>23790</v>
      </c>
      <c r="J73" s="532">
        <f t="shared" si="0"/>
        <v>98.64083788736949</v>
      </c>
      <c r="K73" s="532">
        <f t="shared" si="1"/>
        <v>99.92607402678138</v>
      </c>
    </row>
    <row r="74" spans="1:11" ht="24">
      <c r="A74" s="105" t="s">
        <v>700</v>
      </c>
      <c r="B74" s="99" t="s">
        <v>1375</v>
      </c>
      <c r="C74" s="103" t="s">
        <v>908</v>
      </c>
      <c r="D74" s="103" t="s">
        <v>1339</v>
      </c>
      <c r="E74" s="364" t="s">
        <v>1269</v>
      </c>
      <c r="F74" s="103" t="s">
        <v>701</v>
      </c>
      <c r="G74" s="108">
        <v>24117.8</v>
      </c>
      <c r="H74" s="108">
        <v>23807.6</v>
      </c>
      <c r="I74" s="108">
        <v>23790</v>
      </c>
      <c r="J74" s="532">
        <f t="shared" si="0"/>
        <v>98.64083788736949</v>
      </c>
      <c r="K74" s="532">
        <f t="shared" si="1"/>
        <v>99.92607402678138</v>
      </c>
    </row>
    <row r="75" spans="1:11" ht="24">
      <c r="A75" s="111" t="s">
        <v>170</v>
      </c>
      <c r="B75" s="99" t="s">
        <v>1375</v>
      </c>
      <c r="C75" s="103" t="s">
        <v>908</v>
      </c>
      <c r="D75" s="103" t="s">
        <v>1339</v>
      </c>
      <c r="E75" s="128" t="s">
        <v>659</v>
      </c>
      <c r="F75" s="103"/>
      <c r="G75" s="108">
        <f>G76</f>
        <v>6060</v>
      </c>
      <c r="H75" s="108">
        <f>H76</f>
        <v>10690.2</v>
      </c>
      <c r="I75" s="108">
        <f>I76</f>
        <v>10686.400000000001</v>
      </c>
      <c r="J75" s="532">
        <f t="shared" si="0"/>
        <v>176.34323432343237</v>
      </c>
      <c r="K75" s="532">
        <f t="shared" si="1"/>
        <v>99.96445342463191</v>
      </c>
    </row>
    <row r="76" spans="1:11" ht="24">
      <c r="A76" s="110" t="s">
        <v>660</v>
      </c>
      <c r="B76" s="99" t="s">
        <v>1375</v>
      </c>
      <c r="C76" s="103" t="s">
        <v>908</v>
      </c>
      <c r="D76" s="103" t="s">
        <v>1339</v>
      </c>
      <c r="E76" s="128" t="s">
        <v>702</v>
      </c>
      <c r="F76" s="103"/>
      <c r="G76" s="108">
        <f>G77</f>
        <v>6060</v>
      </c>
      <c r="H76" s="108">
        <f>H77+H78</f>
        <v>10690.2</v>
      </c>
      <c r="I76" s="108">
        <f>I77+I78</f>
        <v>10686.400000000001</v>
      </c>
      <c r="J76" s="532">
        <f aca="true" t="shared" si="9" ref="J76:J138">I76/G76*100</f>
        <v>176.34323432343237</v>
      </c>
      <c r="K76" s="532">
        <f aca="true" t="shared" si="10" ref="K76:K138">I76/H76*100</f>
        <v>99.96445342463191</v>
      </c>
    </row>
    <row r="77" spans="1:11" ht="24">
      <c r="A77" s="105" t="s">
        <v>186</v>
      </c>
      <c r="B77" s="99" t="s">
        <v>1375</v>
      </c>
      <c r="C77" s="103" t="s">
        <v>908</v>
      </c>
      <c r="D77" s="103" t="s">
        <v>1339</v>
      </c>
      <c r="E77" s="128" t="s">
        <v>702</v>
      </c>
      <c r="F77" s="103" t="s">
        <v>1234</v>
      </c>
      <c r="G77" s="108">
        <v>6060</v>
      </c>
      <c r="H77" s="108">
        <v>5326.2</v>
      </c>
      <c r="I77" s="108">
        <v>5323.3</v>
      </c>
      <c r="J77" s="532">
        <f t="shared" si="9"/>
        <v>87.84323432343236</v>
      </c>
      <c r="K77" s="532">
        <f t="shared" si="10"/>
        <v>99.94555217603546</v>
      </c>
    </row>
    <row r="78" spans="1:11" ht="24">
      <c r="A78" s="105" t="s">
        <v>1088</v>
      </c>
      <c r="B78" s="99" t="s">
        <v>1089</v>
      </c>
      <c r="C78" s="103" t="s">
        <v>1090</v>
      </c>
      <c r="D78" s="103" t="s">
        <v>1339</v>
      </c>
      <c r="E78" s="128" t="s">
        <v>702</v>
      </c>
      <c r="F78" s="103" t="s">
        <v>1378</v>
      </c>
      <c r="G78" s="108"/>
      <c r="H78" s="108">
        <v>5364</v>
      </c>
      <c r="I78" s="108">
        <v>5363.1</v>
      </c>
      <c r="J78" s="532"/>
      <c r="K78" s="532">
        <f t="shared" si="10"/>
        <v>99.98322147651008</v>
      </c>
    </row>
    <row r="79" spans="1:11" ht="15.75" hidden="1">
      <c r="A79" s="110" t="s">
        <v>639</v>
      </c>
      <c r="B79" s="99" t="s">
        <v>1375</v>
      </c>
      <c r="C79" s="103" t="s">
        <v>908</v>
      </c>
      <c r="D79" s="103" t="s">
        <v>1339</v>
      </c>
      <c r="E79" s="128" t="s">
        <v>598</v>
      </c>
      <c r="F79" s="103"/>
      <c r="G79" s="108"/>
      <c r="H79" s="108">
        <v>0</v>
      </c>
      <c r="I79" s="108"/>
      <c r="J79" s="532"/>
      <c r="K79" s="532"/>
    </row>
    <row r="80" spans="1:11" ht="15.75" hidden="1">
      <c r="A80" s="105" t="s">
        <v>186</v>
      </c>
      <c r="B80" s="99" t="s">
        <v>1375</v>
      </c>
      <c r="C80" s="103" t="s">
        <v>908</v>
      </c>
      <c r="D80" s="103" t="s">
        <v>1339</v>
      </c>
      <c r="E80" s="128" t="s">
        <v>598</v>
      </c>
      <c r="F80" s="103" t="s">
        <v>1234</v>
      </c>
      <c r="G80" s="108"/>
      <c r="H80" s="108"/>
      <c r="I80" s="108"/>
      <c r="J80" s="532"/>
      <c r="K80" s="532"/>
    </row>
    <row r="81" spans="1:11" ht="24">
      <c r="A81" s="110" t="s">
        <v>115</v>
      </c>
      <c r="B81" s="99" t="s">
        <v>1375</v>
      </c>
      <c r="C81" s="103" t="s">
        <v>908</v>
      </c>
      <c r="D81" s="103" t="s">
        <v>1339</v>
      </c>
      <c r="E81" s="128" t="s">
        <v>661</v>
      </c>
      <c r="F81" s="103"/>
      <c r="G81" s="108"/>
      <c r="H81" s="108">
        <f>H82</f>
        <v>473</v>
      </c>
      <c r="I81" s="108">
        <f>I82</f>
        <v>390</v>
      </c>
      <c r="J81" s="532"/>
      <c r="K81" s="532">
        <f t="shared" si="10"/>
        <v>82.4524312896406</v>
      </c>
    </row>
    <row r="82" spans="1:11" ht="24">
      <c r="A82" s="105" t="s">
        <v>186</v>
      </c>
      <c r="B82" s="99" t="s">
        <v>1375</v>
      </c>
      <c r="C82" s="103" t="s">
        <v>908</v>
      </c>
      <c r="D82" s="103" t="s">
        <v>1339</v>
      </c>
      <c r="E82" s="128" t="s">
        <v>661</v>
      </c>
      <c r="F82" s="103" t="s">
        <v>1234</v>
      </c>
      <c r="G82" s="108"/>
      <c r="H82" s="108">
        <v>473</v>
      </c>
      <c r="I82" s="108">
        <v>390</v>
      </c>
      <c r="J82" s="532"/>
      <c r="K82" s="532">
        <f t="shared" si="10"/>
        <v>82.4524312896406</v>
      </c>
    </row>
    <row r="83" spans="1:11" ht="48">
      <c r="A83" s="112" t="s">
        <v>1381</v>
      </c>
      <c r="B83" s="99" t="s">
        <v>1375</v>
      </c>
      <c r="C83" s="103" t="s">
        <v>908</v>
      </c>
      <c r="D83" s="103" t="s">
        <v>1339</v>
      </c>
      <c r="E83" s="103" t="s">
        <v>1382</v>
      </c>
      <c r="F83" s="103"/>
      <c r="G83" s="108">
        <f aca="true" t="shared" si="11" ref="G83:I84">G84</f>
        <v>37379</v>
      </c>
      <c r="H83" s="108">
        <f t="shared" si="11"/>
        <v>49147.5</v>
      </c>
      <c r="I83" s="108">
        <f t="shared" si="11"/>
        <v>48972.4</v>
      </c>
      <c r="J83" s="532">
        <f t="shared" si="9"/>
        <v>131.01581101688114</v>
      </c>
      <c r="K83" s="532">
        <f t="shared" si="10"/>
        <v>99.64372552011802</v>
      </c>
    </row>
    <row r="84" spans="1:11" ht="24">
      <c r="A84" s="105" t="s">
        <v>984</v>
      </c>
      <c r="B84" s="99" t="s">
        <v>1375</v>
      </c>
      <c r="C84" s="103" t="s">
        <v>908</v>
      </c>
      <c r="D84" s="103" t="s">
        <v>1339</v>
      </c>
      <c r="E84" s="128" t="s">
        <v>703</v>
      </c>
      <c r="F84" s="103" t="s">
        <v>354</v>
      </c>
      <c r="G84" s="108">
        <f t="shared" si="11"/>
        <v>37379</v>
      </c>
      <c r="H84" s="108">
        <f t="shared" si="11"/>
        <v>49147.5</v>
      </c>
      <c r="I84" s="108">
        <f t="shared" si="11"/>
        <v>48972.4</v>
      </c>
      <c r="J84" s="532">
        <f t="shared" si="9"/>
        <v>131.01581101688114</v>
      </c>
      <c r="K84" s="532">
        <f t="shared" si="10"/>
        <v>99.64372552011802</v>
      </c>
    </row>
    <row r="85" spans="1:11" ht="24">
      <c r="A85" s="105" t="s">
        <v>186</v>
      </c>
      <c r="B85" s="99" t="s">
        <v>1375</v>
      </c>
      <c r="C85" s="103" t="s">
        <v>908</v>
      </c>
      <c r="D85" s="103" t="s">
        <v>1339</v>
      </c>
      <c r="E85" s="128" t="s">
        <v>703</v>
      </c>
      <c r="F85" s="103" t="s">
        <v>1234</v>
      </c>
      <c r="G85" s="108">
        <v>37379</v>
      </c>
      <c r="H85" s="108">
        <v>49147.5</v>
      </c>
      <c r="I85" s="108">
        <v>48972.4</v>
      </c>
      <c r="J85" s="532">
        <f t="shared" si="9"/>
        <v>131.01581101688114</v>
      </c>
      <c r="K85" s="532">
        <f t="shared" si="10"/>
        <v>99.64372552011802</v>
      </c>
    </row>
    <row r="86" spans="1:11" ht="15.75" hidden="1">
      <c r="A86" s="104" t="s">
        <v>589</v>
      </c>
      <c r="B86" s="99" t="s">
        <v>1375</v>
      </c>
      <c r="C86" s="103" t="s">
        <v>908</v>
      </c>
      <c r="D86" s="103" t="s">
        <v>1339</v>
      </c>
      <c r="E86" s="128" t="s">
        <v>978</v>
      </c>
      <c r="F86" s="103"/>
      <c r="G86" s="108"/>
      <c r="H86" s="108"/>
      <c r="I86" s="108"/>
      <c r="J86" s="532"/>
      <c r="K86" s="532"/>
    </row>
    <row r="87" spans="1:11" ht="24" hidden="1">
      <c r="A87" s="105" t="s">
        <v>662</v>
      </c>
      <c r="B87" s="99" t="s">
        <v>1375</v>
      </c>
      <c r="C87" s="103" t="s">
        <v>908</v>
      </c>
      <c r="D87" s="103" t="s">
        <v>1339</v>
      </c>
      <c r="E87" s="128" t="s">
        <v>978</v>
      </c>
      <c r="F87" s="103" t="s">
        <v>354</v>
      </c>
      <c r="G87" s="108"/>
      <c r="H87" s="108"/>
      <c r="I87" s="108"/>
      <c r="J87" s="532"/>
      <c r="K87" s="532"/>
    </row>
    <row r="88" spans="1:11" ht="15.75" hidden="1">
      <c r="A88" s="105" t="s">
        <v>972</v>
      </c>
      <c r="B88" s="99" t="s">
        <v>1375</v>
      </c>
      <c r="C88" s="103" t="s">
        <v>908</v>
      </c>
      <c r="D88" s="103" t="s">
        <v>1339</v>
      </c>
      <c r="E88" s="128" t="s">
        <v>978</v>
      </c>
      <c r="F88" s="103" t="s">
        <v>1474</v>
      </c>
      <c r="G88" s="108"/>
      <c r="H88" s="108"/>
      <c r="I88" s="108"/>
      <c r="J88" s="532"/>
      <c r="K88" s="532"/>
    </row>
    <row r="89" spans="1:11" ht="24">
      <c r="A89" s="104" t="s">
        <v>212</v>
      </c>
      <c r="B89" s="99" t="s">
        <v>1375</v>
      </c>
      <c r="C89" s="117" t="s">
        <v>908</v>
      </c>
      <c r="D89" s="103" t="s">
        <v>1339</v>
      </c>
      <c r="E89" s="128" t="s">
        <v>1304</v>
      </c>
      <c r="F89" s="103"/>
      <c r="G89" s="108">
        <f aca="true" t="shared" si="12" ref="G89:I90">G90</f>
        <v>1000</v>
      </c>
      <c r="H89" s="108">
        <f t="shared" si="12"/>
        <v>756.5</v>
      </c>
      <c r="I89" s="108">
        <f t="shared" si="12"/>
        <v>756.5</v>
      </c>
      <c r="J89" s="532">
        <f t="shared" si="9"/>
        <v>75.64999999999999</v>
      </c>
      <c r="K89" s="532">
        <f t="shared" si="10"/>
        <v>100</v>
      </c>
    </row>
    <row r="90" spans="1:11" ht="24">
      <c r="A90" s="118" t="s">
        <v>663</v>
      </c>
      <c r="B90" s="119" t="s">
        <v>1375</v>
      </c>
      <c r="C90" s="120" t="s">
        <v>908</v>
      </c>
      <c r="D90" s="100" t="s">
        <v>1339</v>
      </c>
      <c r="E90" s="362" t="s">
        <v>664</v>
      </c>
      <c r="F90" s="100" t="s">
        <v>354</v>
      </c>
      <c r="G90" s="108">
        <f t="shared" si="12"/>
        <v>1000</v>
      </c>
      <c r="H90" s="108">
        <f t="shared" si="12"/>
        <v>756.5</v>
      </c>
      <c r="I90" s="108">
        <f t="shared" si="12"/>
        <v>756.5</v>
      </c>
      <c r="J90" s="532">
        <f t="shared" si="9"/>
        <v>75.64999999999999</v>
      </c>
      <c r="K90" s="532">
        <f t="shared" si="10"/>
        <v>100</v>
      </c>
    </row>
    <row r="91" spans="1:11" ht="24">
      <c r="A91" s="105" t="s">
        <v>972</v>
      </c>
      <c r="B91" s="119" t="s">
        <v>1375</v>
      </c>
      <c r="C91" s="120" t="s">
        <v>908</v>
      </c>
      <c r="D91" s="100" t="s">
        <v>1339</v>
      </c>
      <c r="E91" s="362" t="s">
        <v>973</v>
      </c>
      <c r="F91" s="100" t="s">
        <v>1474</v>
      </c>
      <c r="G91" s="108">
        <v>1000</v>
      </c>
      <c r="H91" s="108">
        <v>756.5</v>
      </c>
      <c r="I91" s="108">
        <v>756.5</v>
      </c>
      <c r="J91" s="532">
        <f t="shared" si="9"/>
        <v>75.64999999999999</v>
      </c>
      <c r="K91" s="532">
        <f t="shared" si="10"/>
        <v>100</v>
      </c>
    </row>
    <row r="92" spans="1:11" ht="15">
      <c r="A92" s="106" t="s">
        <v>721</v>
      </c>
      <c r="B92" s="99" t="s">
        <v>1375</v>
      </c>
      <c r="C92" s="103" t="s">
        <v>907</v>
      </c>
      <c r="D92" s="103"/>
      <c r="E92" s="128"/>
      <c r="F92" s="103"/>
      <c r="G92" s="108">
        <f>G93+G99</f>
        <v>17679</v>
      </c>
      <c r="H92" s="108">
        <f>H93+H99</f>
        <v>14305.4</v>
      </c>
      <c r="I92" s="202">
        <f>I93+I99</f>
        <v>14197.3</v>
      </c>
      <c r="J92" s="532">
        <f t="shared" si="9"/>
        <v>80.30601278352847</v>
      </c>
      <c r="K92" s="532">
        <f t="shared" si="10"/>
        <v>99.24434129769178</v>
      </c>
    </row>
    <row r="93" spans="1:11" ht="20.25" customHeight="1">
      <c r="A93" s="109" t="s">
        <v>151</v>
      </c>
      <c r="B93" s="99" t="s">
        <v>1375</v>
      </c>
      <c r="C93" s="103" t="s">
        <v>907</v>
      </c>
      <c r="D93" s="103" t="s">
        <v>911</v>
      </c>
      <c r="E93" s="128"/>
      <c r="F93" s="103"/>
      <c r="G93" s="108">
        <f>G94</f>
        <v>5517</v>
      </c>
      <c r="H93" s="108">
        <f>H94</f>
        <v>2064.4</v>
      </c>
      <c r="I93" s="501">
        <f>I94</f>
        <v>1957.5</v>
      </c>
      <c r="J93" s="532">
        <f t="shared" si="9"/>
        <v>35.48123980424144</v>
      </c>
      <c r="K93" s="532">
        <f t="shared" si="10"/>
        <v>94.82173997287346</v>
      </c>
    </row>
    <row r="94" spans="1:11" ht="24">
      <c r="A94" s="111" t="s">
        <v>974</v>
      </c>
      <c r="B94" s="99" t="s">
        <v>1375</v>
      </c>
      <c r="C94" s="103" t="s">
        <v>907</v>
      </c>
      <c r="D94" s="103" t="s">
        <v>911</v>
      </c>
      <c r="E94" s="128" t="s">
        <v>1101</v>
      </c>
      <c r="F94" s="103"/>
      <c r="G94" s="108">
        <f>G95+G97</f>
        <v>5517</v>
      </c>
      <c r="H94" s="108">
        <f>H95</f>
        <v>2064.4</v>
      </c>
      <c r="I94" s="203">
        <f>I95</f>
        <v>1957.5</v>
      </c>
      <c r="J94" s="532">
        <f t="shared" si="9"/>
        <v>35.48123980424144</v>
      </c>
      <c r="K94" s="532">
        <f t="shared" si="10"/>
        <v>94.82173997287346</v>
      </c>
    </row>
    <row r="95" spans="1:11" ht="24">
      <c r="A95" s="121" t="s">
        <v>1189</v>
      </c>
      <c r="B95" s="99" t="s">
        <v>1375</v>
      </c>
      <c r="C95" s="103" t="s">
        <v>907</v>
      </c>
      <c r="D95" s="103" t="s">
        <v>911</v>
      </c>
      <c r="E95" s="103" t="s">
        <v>975</v>
      </c>
      <c r="F95" s="103" t="s">
        <v>354</v>
      </c>
      <c r="G95" s="108">
        <f>G96</f>
        <v>2700</v>
      </c>
      <c r="H95" s="108">
        <f>H96</f>
        <v>2064.4</v>
      </c>
      <c r="I95" s="108">
        <f>I96</f>
        <v>1957.5</v>
      </c>
      <c r="J95" s="532">
        <f t="shared" si="9"/>
        <v>72.5</v>
      </c>
      <c r="K95" s="532">
        <f t="shared" si="10"/>
        <v>94.82173997287346</v>
      </c>
    </row>
    <row r="96" spans="1:11" ht="24">
      <c r="A96" s="110" t="s">
        <v>334</v>
      </c>
      <c r="B96" s="99" t="s">
        <v>1375</v>
      </c>
      <c r="C96" s="103" t="s">
        <v>907</v>
      </c>
      <c r="D96" s="103" t="s">
        <v>911</v>
      </c>
      <c r="E96" s="103" t="s">
        <v>975</v>
      </c>
      <c r="F96" s="103" t="s">
        <v>1236</v>
      </c>
      <c r="G96" s="101">
        <v>2700</v>
      </c>
      <c r="H96" s="101">
        <v>2064.4</v>
      </c>
      <c r="I96" s="101">
        <v>1957.5</v>
      </c>
      <c r="J96" s="532">
        <f t="shared" si="9"/>
        <v>72.5</v>
      </c>
      <c r="K96" s="532">
        <f t="shared" si="10"/>
        <v>94.82173997287346</v>
      </c>
    </row>
    <row r="97" spans="1:11" ht="48">
      <c r="A97" s="122" t="s">
        <v>599</v>
      </c>
      <c r="B97" s="99" t="s">
        <v>1375</v>
      </c>
      <c r="C97" s="103" t="s">
        <v>907</v>
      </c>
      <c r="D97" s="103" t="s">
        <v>911</v>
      </c>
      <c r="E97" s="103" t="s">
        <v>976</v>
      </c>
      <c r="F97" s="103" t="s">
        <v>354</v>
      </c>
      <c r="G97" s="108">
        <f>G98</f>
        <v>2817</v>
      </c>
      <c r="H97" s="108"/>
      <c r="I97" s="108"/>
      <c r="J97" s="532">
        <f t="shared" si="9"/>
        <v>0</v>
      </c>
      <c r="K97" s="532"/>
    </row>
    <row r="98" spans="1:11" ht="24">
      <c r="A98" s="110" t="s">
        <v>760</v>
      </c>
      <c r="B98" s="99" t="s">
        <v>1375</v>
      </c>
      <c r="C98" s="103" t="s">
        <v>907</v>
      </c>
      <c r="D98" s="103" t="s">
        <v>911</v>
      </c>
      <c r="E98" s="128" t="s">
        <v>976</v>
      </c>
      <c r="F98" s="103" t="s">
        <v>1236</v>
      </c>
      <c r="G98" s="108">
        <v>2817</v>
      </c>
      <c r="H98" s="108"/>
      <c r="I98" s="108"/>
      <c r="J98" s="532">
        <f t="shared" si="9"/>
        <v>0</v>
      </c>
      <c r="K98" s="532"/>
    </row>
    <row r="99" spans="1:11" ht="15">
      <c r="A99" s="123" t="s">
        <v>977</v>
      </c>
      <c r="B99" s="99" t="s">
        <v>1375</v>
      </c>
      <c r="C99" s="103" t="s">
        <v>907</v>
      </c>
      <c r="D99" s="103" t="s">
        <v>678</v>
      </c>
      <c r="E99" s="128"/>
      <c r="F99" s="103"/>
      <c r="G99" s="108">
        <f aca="true" t="shared" si="13" ref="G99:I100">G100</f>
        <v>12162</v>
      </c>
      <c r="H99" s="108">
        <f t="shared" si="13"/>
        <v>12241</v>
      </c>
      <c r="I99" s="108">
        <f t="shared" si="13"/>
        <v>12239.8</v>
      </c>
      <c r="J99" s="532">
        <f t="shared" si="9"/>
        <v>100.6396974181878</v>
      </c>
      <c r="K99" s="532">
        <f t="shared" si="10"/>
        <v>99.99019687933992</v>
      </c>
    </row>
    <row r="100" spans="1:11" ht="24">
      <c r="A100" s="111" t="s">
        <v>1259</v>
      </c>
      <c r="B100" s="99" t="s">
        <v>1375</v>
      </c>
      <c r="C100" s="103" t="s">
        <v>907</v>
      </c>
      <c r="D100" s="103" t="s">
        <v>678</v>
      </c>
      <c r="E100" s="128" t="s">
        <v>1260</v>
      </c>
      <c r="F100" s="103"/>
      <c r="G100" s="108">
        <f t="shared" si="13"/>
        <v>12162</v>
      </c>
      <c r="H100" s="108">
        <f t="shared" si="13"/>
        <v>12241</v>
      </c>
      <c r="I100" s="108">
        <f t="shared" si="13"/>
        <v>12239.8</v>
      </c>
      <c r="J100" s="532">
        <f t="shared" si="9"/>
        <v>100.6396974181878</v>
      </c>
      <c r="K100" s="532">
        <f t="shared" si="10"/>
        <v>99.99019687933992</v>
      </c>
    </row>
    <row r="101" spans="1:11" ht="48">
      <c r="A101" s="110" t="s">
        <v>765</v>
      </c>
      <c r="B101" s="99" t="s">
        <v>1375</v>
      </c>
      <c r="C101" s="103" t="s">
        <v>907</v>
      </c>
      <c r="D101" s="103" t="s">
        <v>678</v>
      </c>
      <c r="E101" s="103" t="s">
        <v>766</v>
      </c>
      <c r="F101" s="103" t="s">
        <v>354</v>
      </c>
      <c r="G101" s="108">
        <f>G103</f>
        <v>12162</v>
      </c>
      <c r="H101" s="108">
        <f>H103</f>
        <v>12241</v>
      </c>
      <c r="I101" s="108">
        <f>I103</f>
        <v>12239.8</v>
      </c>
      <c r="J101" s="532">
        <f t="shared" si="9"/>
        <v>100.6396974181878</v>
      </c>
      <c r="K101" s="532">
        <f t="shared" si="10"/>
        <v>99.99019687933992</v>
      </c>
    </row>
    <row r="102" spans="1:11" ht="15.75" hidden="1">
      <c r="A102" s="105" t="s">
        <v>311</v>
      </c>
      <c r="B102" s="99" t="s">
        <v>1375</v>
      </c>
      <c r="C102" s="103" t="s">
        <v>907</v>
      </c>
      <c r="D102" s="103" t="s">
        <v>678</v>
      </c>
      <c r="E102" s="128" t="s">
        <v>766</v>
      </c>
      <c r="F102" s="103" t="s">
        <v>1234</v>
      </c>
      <c r="G102" s="108"/>
      <c r="H102" s="108"/>
      <c r="I102" s="108"/>
      <c r="J102" s="532"/>
      <c r="K102" s="532"/>
    </row>
    <row r="103" spans="1:11" ht="24">
      <c r="A103" s="105" t="s">
        <v>215</v>
      </c>
      <c r="B103" s="99" t="s">
        <v>1375</v>
      </c>
      <c r="C103" s="103" t="s">
        <v>907</v>
      </c>
      <c r="D103" s="103" t="s">
        <v>678</v>
      </c>
      <c r="E103" s="128" t="s">
        <v>766</v>
      </c>
      <c r="F103" s="103" t="s">
        <v>1236</v>
      </c>
      <c r="G103" s="108">
        <v>12162</v>
      </c>
      <c r="H103" s="108">
        <v>12241</v>
      </c>
      <c r="I103" s="108">
        <v>12239.8</v>
      </c>
      <c r="J103" s="532">
        <f t="shared" si="9"/>
        <v>100.6396974181878</v>
      </c>
      <c r="K103" s="532">
        <f t="shared" si="10"/>
        <v>99.99019687933992</v>
      </c>
    </row>
    <row r="104" spans="1:11" ht="15.75">
      <c r="A104" s="124" t="s">
        <v>600</v>
      </c>
      <c r="B104" s="96" t="s">
        <v>601</v>
      </c>
      <c r="C104" s="125"/>
      <c r="D104" s="125"/>
      <c r="E104" s="578"/>
      <c r="F104" s="125"/>
      <c r="G104" s="538">
        <f>G113</f>
        <v>857384</v>
      </c>
      <c r="H104" s="538">
        <f>H113</f>
        <v>1006824.3999999999</v>
      </c>
      <c r="I104" s="538">
        <f>I113</f>
        <v>973020.7000000001</v>
      </c>
      <c r="J104" s="539">
        <f t="shared" si="9"/>
        <v>113.48715394735616</v>
      </c>
      <c r="K104" s="539">
        <f t="shared" si="10"/>
        <v>96.64254263206178</v>
      </c>
    </row>
    <row r="105" spans="1:11" ht="25.5" hidden="1">
      <c r="A105" s="98" t="s">
        <v>89</v>
      </c>
      <c r="B105" s="99" t="s">
        <v>601</v>
      </c>
      <c r="C105" s="100" t="s">
        <v>911</v>
      </c>
      <c r="D105" s="100"/>
      <c r="E105" s="362"/>
      <c r="F105" s="100"/>
      <c r="G105" s="108"/>
      <c r="H105" s="108"/>
      <c r="I105" s="108"/>
      <c r="J105" s="533" t="e">
        <f t="shared" si="9"/>
        <v>#DIV/0!</v>
      </c>
      <c r="K105" s="533" t="e">
        <f t="shared" si="10"/>
        <v>#DIV/0!</v>
      </c>
    </row>
    <row r="106" spans="1:11" ht="24" hidden="1">
      <c r="A106" s="102" t="s">
        <v>203</v>
      </c>
      <c r="B106" s="99" t="s">
        <v>601</v>
      </c>
      <c r="C106" s="103" t="s">
        <v>911</v>
      </c>
      <c r="D106" s="103" t="s">
        <v>1104</v>
      </c>
      <c r="E106" s="128"/>
      <c r="F106" s="103"/>
      <c r="G106" s="108"/>
      <c r="H106" s="108"/>
      <c r="I106" s="108"/>
      <c r="J106" s="533" t="e">
        <f t="shared" si="9"/>
        <v>#DIV/0!</v>
      </c>
      <c r="K106" s="533" t="e">
        <f t="shared" si="10"/>
        <v>#DIV/0!</v>
      </c>
    </row>
    <row r="107" spans="1:11" ht="24" hidden="1">
      <c r="A107" s="104" t="s">
        <v>602</v>
      </c>
      <c r="B107" s="99" t="s">
        <v>601</v>
      </c>
      <c r="C107" s="103" t="s">
        <v>911</v>
      </c>
      <c r="D107" s="103" t="s">
        <v>1104</v>
      </c>
      <c r="E107" s="128" t="s">
        <v>1258</v>
      </c>
      <c r="F107" s="103"/>
      <c r="G107" s="108"/>
      <c r="H107" s="108"/>
      <c r="I107" s="108"/>
      <c r="J107" s="533" t="e">
        <f t="shared" si="9"/>
        <v>#DIV/0!</v>
      </c>
      <c r="K107" s="533" t="e">
        <f t="shared" si="10"/>
        <v>#DIV/0!</v>
      </c>
    </row>
    <row r="108" spans="1:11" ht="18.75" customHeight="1" hidden="1">
      <c r="A108" s="105" t="s">
        <v>603</v>
      </c>
      <c r="B108" s="99" t="s">
        <v>601</v>
      </c>
      <c r="C108" s="103" t="s">
        <v>911</v>
      </c>
      <c r="D108" s="103" t="s">
        <v>1104</v>
      </c>
      <c r="E108" s="128" t="s">
        <v>1258</v>
      </c>
      <c r="F108" s="103" t="s">
        <v>701</v>
      </c>
      <c r="G108" s="108"/>
      <c r="H108" s="108"/>
      <c r="I108" s="108"/>
      <c r="J108" s="533" t="e">
        <f t="shared" si="9"/>
        <v>#DIV/0!</v>
      </c>
      <c r="K108" s="533" t="e">
        <f t="shared" si="10"/>
        <v>#DIV/0!</v>
      </c>
    </row>
    <row r="109" spans="1:11" ht="17.25" customHeight="1" hidden="1">
      <c r="A109" s="106" t="s">
        <v>572</v>
      </c>
      <c r="B109" s="99" t="s">
        <v>601</v>
      </c>
      <c r="C109" s="103" t="s">
        <v>908</v>
      </c>
      <c r="D109" s="126"/>
      <c r="E109" s="579"/>
      <c r="F109" s="126"/>
      <c r="G109" s="108"/>
      <c r="H109" s="108"/>
      <c r="I109" s="108"/>
      <c r="J109" s="533" t="e">
        <f t="shared" si="9"/>
        <v>#DIV/0!</v>
      </c>
      <c r="K109" s="533" t="e">
        <f t="shared" si="10"/>
        <v>#DIV/0!</v>
      </c>
    </row>
    <row r="110" spans="1:11" ht="15.75" hidden="1">
      <c r="A110" s="109" t="s">
        <v>1534</v>
      </c>
      <c r="B110" s="99" t="s">
        <v>601</v>
      </c>
      <c r="C110" s="103" t="s">
        <v>908</v>
      </c>
      <c r="D110" s="103" t="s">
        <v>908</v>
      </c>
      <c r="E110" s="128"/>
      <c r="F110" s="103"/>
      <c r="G110" s="389"/>
      <c r="H110" s="389"/>
      <c r="I110" s="389"/>
      <c r="J110" s="533" t="e">
        <f t="shared" si="9"/>
        <v>#DIV/0!</v>
      </c>
      <c r="K110" s="533" t="e">
        <f t="shared" si="10"/>
        <v>#DIV/0!</v>
      </c>
    </row>
    <row r="111" spans="1:11" ht="24" hidden="1">
      <c r="A111" s="111" t="s">
        <v>604</v>
      </c>
      <c r="B111" s="99" t="s">
        <v>601</v>
      </c>
      <c r="C111" s="103" t="s">
        <v>908</v>
      </c>
      <c r="D111" s="103" t="s">
        <v>908</v>
      </c>
      <c r="E111" s="128" t="s">
        <v>93</v>
      </c>
      <c r="F111" s="103"/>
      <c r="G111" s="101"/>
      <c r="H111" s="101"/>
      <c r="I111" s="101"/>
      <c r="J111" s="533" t="e">
        <f t="shared" si="9"/>
        <v>#DIV/0!</v>
      </c>
      <c r="K111" s="533" t="e">
        <f t="shared" si="10"/>
        <v>#DIV/0!</v>
      </c>
    </row>
    <row r="112" spans="1:11" ht="15.75" hidden="1">
      <c r="A112" s="105" t="s">
        <v>605</v>
      </c>
      <c r="B112" s="99" t="s">
        <v>601</v>
      </c>
      <c r="C112" s="103" t="s">
        <v>908</v>
      </c>
      <c r="D112" s="103" t="s">
        <v>908</v>
      </c>
      <c r="E112" s="128" t="s">
        <v>93</v>
      </c>
      <c r="F112" s="103" t="s">
        <v>1234</v>
      </c>
      <c r="G112" s="101"/>
      <c r="H112" s="101"/>
      <c r="I112" s="101"/>
      <c r="J112" s="533" t="e">
        <f t="shared" si="9"/>
        <v>#DIV/0!</v>
      </c>
      <c r="K112" s="533" t="e">
        <f t="shared" si="10"/>
        <v>#DIV/0!</v>
      </c>
    </row>
    <row r="113" spans="1:11" ht="15">
      <c r="A113" s="106" t="s">
        <v>606</v>
      </c>
      <c r="B113" s="99" t="s">
        <v>601</v>
      </c>
      <c r="C113" s="128" t="s">
        <v>1339</v>
      </c>
      <c r="D113" s="129"/>
      <c r="E113" s="130"/>
      <c r="F113" s="130"/>
      <c r="G113" s="101">
        <f>G114+G124+G136+G140+G147</f>
        <v>857384</v>
      </c>
      <c r="H113" s="101">
        <f>H114+H124+H136+H140+H147</f>
        <v>1006824.3999999999</v>
      </c>
      <c r="I113" s="101">
        <f>I114+I124+I136+I140+I147</f>
        <v>973020.7000000001</v>
      </c>
      <c r="J113" s="532">
        <f t="shared" si="9"/>
        <v>113.48715394735616</v>
      </c>
      <c r="K113" s="532">
        <f t="shared" si="10"/>
        <v>96.64254263206178</v>
      </c>
    </row>
    <row r="114" spans="1:11" ht="15">
      <c r="A114" s="109" t="s">
        <v>1461</v>
      </c>
      <c r="B114" s="99" t="s">
        <v>601</v>
      </c>
      <c r="C114" s="103" t="s">
        <v>1339</v>
      </c>
      <c r="D114" s="103" t="s">
        <v>904</v>
      </c>
      <c r="E114" s="577"/>
      <c r="F114" s="107"/>
      <c r="G114" s="101">
        <f>G115+G120</f>
        <v>396569</v>
      </c>
      <c r="H114" s="101">
        <f>H115+H120</f>
        <v>482207.5</v>
      </c>
      <c r="I114" s="101">
        <f>I115+I120</f>
        <v>458594.7</v>
      </c>
      <c r="J114" s="532">
        <f t="shared" si="9"/>
        <v>115.64058209290187</v>
      </c>
      <c r="K114" s="532">
        <f t="shared" si="10"/>
        <v>95.10318690605186</v>
      </c>
    </row>
    <row r="115" spans="1:11" ht="24">
      <c r="A115" s="135" t="s">
        <v>1389</v>
      </c>
      <c r="B115" s="99" t="s">
        <v>601</v>
      </c>
      <c r="C115" s="117" t="s">
        <v>1339</v>
      </c>
      <c r="D115" s="103" t="s">
        <v>904</v>
      </c>
      <c r="E115" s="103" t="s">
        <v>297</v>
      </c>
      <c r="F115" s="107"/>
      <c r="G115" s="127">
        <f aca="true" t="shared" si="14" ref="G115:I116">G116</f>
        <v>52500</v>
      </c>
      <c r="H115" s="127">
        <f t="shared" si="14"/>
        <v>57480</v>
      </c>
      <c r="I115" s="127">
        <f t="shared" si="14"/>
        <v>57480</v>
      </c>
      <c r="J115" s="532">
        <f t="shared" si="9"/>
        <v>109.48571428571428</v>
      </c>
      <c r="K115" s="532">
        <f t="shared" si="10"/>
        <v>100</v>
      </c>
    </row>
    <row r="116" spans="1:11" ht="24">
      <c r="A116" s="136" t="s">
        <v>304</v>
      </c>
      <c r="B116" s="99" t="s">
        <v>601</v>
      </c>
      <c r="C116" s="103" t="s">
        <v>1339</v>
      </c>
      <c r="D116" s="103" t="s">
        <v>904</v>
      </c>
      <c r="E116" s="103" t="s">
        <v>183</v>
      </c>
      <c r="F116" s="107" t="s">
        <v>354</v>
      </c>
      <c r="G116" s="108">
        <f t="shared" si="14"/>
        <v>52500</v>
      </c>
      <c r="H116" s="108">
        <f t="shared" si="14"/>
        <v>57480</v>
      </c>
      <c r="I116" s="108">
        <f t="shared" si="14"/>
        <v>57480</v>
      </c>
      <c r="J116" s="532">
        <f t="shared" si="9"/>
        <v>109.48571428571428</v>
      </c>
      <c r="K116" s="532">
        <f t="shared" si="10"/>
        <v>100</v>
      </c>
    </row>
    <row r="117" spans="1:11" ht="24">
      <c r="A117" s="136" t="s">
        <v>607</v>
      </c>
      <c r="B117" s="99" t="s">
        <v>601</v>
      </c>
      <c r="C117" s="103" t="s">
        <v>1339</v>
      </c>
      <c r="D117" s="103" t="s">
        <v>904</v>
      </c>
      <c r="E117" s="128" t="s">
        <v>183</v>
      </c>
      <c r="F117" s="107" t="s">
        <v>1235</v>
      </c>
      <c r="G117" s="108">
        <v>52500</v>
      </c>
      <c r="H117" s="108">
        <f>H118+H119</f>
        <v>57480</v>
      </c>
      <c r="I117" s="108">
        <f>I118+I119</f>
        <v>57480</v>
      </c>
      <c r="J117" s="532">
        <f t="shared" si="9"/>
        <v>109.48571428571428</v>
      </c>
      <c r="K117" s="532">
        <f t="shared" si="10"/>
        <v>100</v>
      </c>
    </row>
    <row r="118" spans="1:11" ht="18.75" customHeight="1">
      <c r="A118" s="136" t="s">
        <v>608</v>
      </c>
      <c r="B118" s="99" t="s">
        <v>601</v>
      </c>
      <c r="C118" s="103" t="s">
        <v>1339</v>
      </c>
      <c r="D118" s="103" t="s">
        <v>904</v>
      </c>
      <c r="E118" s="103" t="s">
        <v>183</v>
      </c>
      <c r="F118" s="107" t="s">
        <v>1235</v>
      </c>
      <c r="G118" s="108">
        <v>0</v>
      </c>
      <c r="H118" s="108">
        <v>53000</v>
      </c>
      <c r="I118" s="108">
        <v>53000</v>
      </c>
      <c r="J118" s="532">
        <v>0</v>
      </c>
      <c r="K118" s="532">
        <f t="shared" si="10"/>
        <v>100</v>
      </c>
    </row>
    <row r="119" spans="1:11" ht="24" customHeight="1">
      <c r="A119" s="136" t="s">
        <v>307</v>
      </c>
      <c r="B119" s="99" t="s">
        <v>601</v>
      </c>
      <c r="C119" s="103" t="s">
        <v>1339</v>
      </c>
      <c r="D119" s="103" t="s">
        <v>904</v>
      </c>
      <c r="E119" s="103" t="s">
        <v>183</v>
      </c>
      <c r="F119" s="107" t="s">
        <v>1235</v>
      </c>
      <c r="G119" s="108">
        <v>0</v>
      </c>
      <c r="H119" s="108">
        <v>4480</v>
      </c>
      <c r="I119" s="108">
        <v>4480</v>
      </c>
      <c r="J119" s="532">
        <v>0</v>
      </c>
      <c r="K119" s="532">
        <f t="shared" si="10"/>
        <v>100</v>
      </c>
    </row>
    <row r="120" spans="1:11" ht="19.5" customHeight="1">
      <c r="A120" s="135" t="s">
        <v>913</v>
      </c>
      <c r="B120" s="99" t="s">
        <v>601</v>
      </c>
      <c r="C120" s="103" t="s">
        <v>1339</v>
      </c>
      <c r="D120" s="103" t="s">
        <v>904</v>
      </c>
      <c r="E120" s="103" t="s">
        <v>840</v>
      </c>
      <c r="F120" s="107" t="s">
        <v>914</v>
      </c>
      <c r="G120" s="108">
        <f>G121+G122</f>
        <v>344069</v>
      </c>
      <c r="H120" s="108">
        <f>H121+H122</f>
        <v>424727.5</v>
      </c>
      <c r="I120" s="108">
        <f>I121+I122</f>
        <v>401114.7</v>
      </c>
      <c r="J120" s="532">
        <f t="shared" si="9"/>
        <v>116.57972674085721</v>
      </c>
      <c r="K120" s="532">
        <f t="shared" si="10"/>
        <v>94.44048242696789</v>
      </c>
    </row>
    <row r="121" spans="1:11" ht="21.75" customHeight="1">
      <c r="A121" s="105" t="s">
        <v>311</v>
      </c>
      <c r="B121" s="99" t="s">
        <v>601</v>
      </c>
      <c r="C121" s="103" t="s">
        <v>1339</v>
      </c>
      <c r="D121" s="103" t="s">
        <v>904</v>
      </c>
      <c r="E121" s="103" t="s">
        <v>1014</v>
      </c>
      <c r="F121" s="103" t="s">
        <v>1234</v>
      </c>
      <c r="G121" s="108">
        <v>343016</v>
      </c>
      <c r="H121" s="108">
        <v>424329.5</v>
      </c>
      <c r="I121" s="108">
        <f>204500+4847.4+191673</f>
        <v>401020.4</v>
      </c>
      <c r="J121" s="532">
        <f t="shared" si="9"/>
        <v>116.91011498005925</v>
      </c>
      <c r="K121" s="532">
        <f t="shared" si="10"/>
        <v>94.50683961402638</v>
      </c>
    </row>
    <row r="122" spans="1:11" ht="41.25" customHeight="1">
      <c r="A122" s="105" t="s">
        <v>312</v>
      </c>
      <c r="B122" s="99" t="s">
        <v>601</v>
      </c>
      <c r="C122" s="103" t="s">
        <v>1339</v>
      </c>
      <c r="D122" s="103" t="s">
        <v>904</v>
      </c>
      <c r="E122" s="103" t="s">
        <v>116</v>
      </c>
      <c r="F122" s="103" t="s">
        <v>354</v>
      </c>
      <c r="G122" s="108">
        <f>G123</f>
        <v>1053</v>
      </c>
      <c r="H122" s="108">
        <f>H123</f>
        <v>398</v>
      </c>
      <c r="I122" s="108">
        <f>I123</f>
        <v>94.3</v>
      </c>
      <c r="J122" s="532">
        <f t="shared" si="9"/>
        <v>8.955365622032287</v>
      </c>
      <c r="K122" s="532">
        <f t="shared" si="10"/>
        <v>23.693467336683415</v>
      </c>
    </row>
    <row r="123" spans="1:11" ht="24" customHeight="1">
      <c r="A123" s="105" t="s">
        <v>311</v>
      </c>
      <c r="B123" s="99" t="s">
        <v>601</v>
      </c>
      <c r="C123" s="103" t="s">
        <v>1339</v>
      </c>
      <c r="D123" s="103" t="s">
        <v>904</v>
      </c>
      <c r="E123" s="103" t="s">
        <v>116</v>
      </c>
      <c r="F123" s="103" t="s">
        <v>1234</v>
      </c>
      <c r="G123" s="108">
        <v>1053</v>
      </c>
      <c r="H123" s="108">
        <v>398</v>
      </c>
      <c r="I123" s="108">
        <v>94.3</v>
      </c>
      <c r="J123" s="532">
        <f t="shared" si="9"/>
        <v>8.955365622032287</v>
      </c>
      <c r="K123" s="532">
        <f t="shared" si="10"/>
        <v>23.693467336683415</v>
      </c>
    </row>
    <row r="124" spans="1:11" ht="15">
      <c r="A124" s="132" t="s">
        <v>1015</v>
      </c>
      <c r="B124" s="99" t="s">
        <v>601</v>
      </c>
      <c r="C124" s="103" t="s">
        <v>1339</v>
      </c>
      <c r="D124" s="103" t="s">
        <v>909</v>
      </c>
      <c r="E124" s="128"/>
      <c r="F124" s="103"/>
      <c r="G124" s="108">
        <f>G125+G130+G133</f>
        <v>351437</v>
      </c>
      <c r="H124" s="108">
        <f>H125+H130+H133</f>
        <v>414608.6</v>
      </c>
      <c r="I124" s="108">
        <f>I125+I130+I133</f>
        <v>405820.1</v>
      </c>
      <c r="J124" s="532">
        <f t="shared" si="9"/>
        <v>115.47449471740312</v>
      </c>
      <c r="K124" s="532">
        <f t="shared" si="10"/>
        <v>97.88028998916086</v>
      </c>
    </row>
    <row r="125" spans="1:11" ht="24">
      <c r="A125" s="104" t="s">
        <v>292</v>
      </c>
      <c r="B125" s="99" t="s">
        <v>601</v>
      </c>
      <c r="C125" s="103" t="s">
        <v>1339</v>
      </c>
      <c r="D125" s="103" t="s">
        <v>909</v>
      </c>
      <c r="E125" s="128" t="s">
        <v>1465</v>
      </c>
      <c r="F125" s="103"/>
      <c r="G125" s="108">
        <f>G126+G128</f>
        <v>345729</v>
      </c>
      <c r="H125" s="108">
        <f>H126+H128</f>
        <v>400725.6</v>
      </c>
      <c r="I125" s="108">
        <f>I126+I128</f>
        <v>392265.3</v>
      </c>
      <c r="J125" s="532">
        <f t="shared" si="9"/>
        <v>113.4603403243581</v>
      </c>
      <c r="K125" s="532">
        <f t="shared" si="10"/>
        <v>97.88875479879499</v>
      </c>
    </row>
    <row r="126" spans="1:11" ht="24">
      <c r="A126" s="105" t="s">
        <v>984</v>
      </c>
      <c r="B126" s="99" t="s">
        <v>601</v>
      </c>
      <c r="C126" s="103" t="s">
        <v>1339</v>
      </c>
      <c r="D126" s="103" t="s">
        <v>909</v>
      </c>
      <c r="E126" s="128" t="s">
        <v>1016</v>
      </c>
      <c r="F126" s="133" t="s">
        <v>354</v>
      </c>
      <c r="G126" s="108">
        <f>G127</f>
        <v>326755</v>
      </c>
      <c r="H126" s="108">
        <f>H127</f>
        <v>381751.6</v>
      </c>
      <c r="I126" s="108">
        <f>I127</f>
        <v>373407.7</v>
      </c>
      <c r="J126" s="532">
        <f t="shared" si="9"/>
        <v>114.27757800186684</v>
      </c>
      <c r="K126" s="532">
        <f t="shared" si="10"/>
        <v>97.81431171473808</v>
      </c>
    </row>
    <row r="127" spans="1:11" ht="24">
      <c r="A127" s="105" t="s">
        <v>311</v>
      </c>
      <c r="B127" s="99" t="s">
        <v>601</v>
      </c>
      <c r="C127" s="103" t="s">
        <v>1339</v>
      </c>
      <c r="D127" s="103" t="s">
        <v>909</v>
      </c>
      <c r="E127" s="128" t="s">
        <v>1016</v>
      </c>
      <c r="F127" s="103" t="s">
        <v>1234</v>
      </c>
      <c r="G127" s="108">
        <v>326755</v>
      </c>
      <c r="H127" s="108">
        <v>381751.6</v>
      </c>
      <c r="I127" s="108">
        <f>103249+58718.2+211440.5</f>
        <v>373407.7</v>
      </c>
      <c r="J127" s="532">
        <f t="shared" si="9"/>
        <v>114.27757800186684</v>
      </c>
      <c r="K127" s="532">
        <f t="shared" si="10"/>
        <v>97.81431171473808</v>
      </c>
    </row>
    <row r="128" spans="1:11" ht="36">
      <c r="A128" s="105" t="s">
        <v>313</v>
      </c>
      <c r="B128" s="99" t="s">
        <v>601</v>
      </c>
      <c r="C128" s="103" t="s">
        <v>1339</v>
      </c>
      <c r="D128" s="103" t="s">
        <v>909</v>
      </c>
      <c r="E128" s="103" t="s">
        <v>117</v>
      </c>
      <c r="F128" s="103" t="s">
        <v>354</v>
      </c>
      <c r="G128" s="108">
        <f>G129</f>
        <v>18974</v>
      </c>
      <c r="H128" s="108">
        <f>H129</f>
        <v>18974</v>
      </c>
      <c r="I128" s="108">
        <f>I129</f>
        <v>18857.6</v>
      </c>
      <c r="J128" s="532">
        <f t="shared" si="9"/>
        <v>99.38652893433118</v>
      </c>
      <c r="K128" s="532">
        <f t="shared" si="10"/>
        <v>99.38652893433118</v>
      </c>
    </row>
    <row r="129" spans="1:11" ht="24">
      <c r="A129" s="105" t="s">
        <v>311</v>
      </c>
      <c r="B129" s="99" t="s">
        <v>601</v>
      </c>
      <c r="C129" s="103" t="s">
        <v>1339</v>
      </c>
      <c r="D129" s="103" t="s">
        <v>909</v>
      </c>
      <c r="E129" s="128" t="s">
        <v>117</v>
      </c>
      <c r="F129" s="103" t="s">
        <v>1234</v>
      </c>
      <c r="G129" s="108">
        <v>18974</v>
      </c>
      <c r="H129" s="108">
        <v>18974</v>
      </c>
      <c r="I129" s="108">
        <v>18857.6</v>
      </c>
      <c r="J129" s="532">
        <f t="shared" si="9"/>
        <v>99.38652893433118</v>
      </c>
      <c r="K129" s="532">
        <f t="shared" si="10"/>
        <v>99.38652893433118</v>
      </c>
    </row>
    <row r="130" spans="1:11" ht="24">
      <c r="A130" s="104" t="s">
        <v>986</v>
      </c>
      <c r="B130" s="99" t="s">
        <v>601</v>
      </c>
      <c r="C130" s="103" t="s">
        <v>1339</v>
      </c>
      <c r="D130" s="103" t="s">
        <v>909</v>
      </c>
      <c r="E130" s="128" t="s">
        <v>1467</v>
      </c>
      <c r="F130" s="103"/>
      <c r="G130" s="108">
        <f aca="true" t="shared" si="15" ref="G130:I131">G131</f>
        <v>4981</v>
      </c>
      <c r="H130" s="108">
        <f t="shared" si="15"/>
        <v>13156</v>
      </c>
      <c r="I130" s="108">
        <f t="shared" si="15"/>
        <v>13006</v>
      </c>
      <c r="J130" s="588" t="s">
        <v>489</v>
      </c>
      <c r="K130" s="532">
        <f t="shared" si="10"/>
        <v>98.85983581635756</v>
      </c>
    </row>
    <row r="131" spans="1:11" ht="24">
      <c r="A131" s="105" t="s">
        <v>984</v>
      </c>
      <c r="B131" s="99" t="s">
        <v>601</v>
      </c>
      <c r="C131" s="103" t="s">
        <v>1339</v>
      </c>
      <c r="D131" s="103" t="s">
        <v>909</v>
      </c>
      <c r="E131" s="128" t="s">
        <v>1017</v>
      </c>
      <c r="F131" s="103" t="s">
        <v>354</v>
      </c>
      <c r="G131" s="108">
        <f t="shared" si="15"/>
        <v>4981</v>
      </c>
      <c r="H131" s="108">
        <f t="shared" si="15"/>
        <v>13156</v>
      </c>
      <c r="I131" s="108">
        <f t="shared" si="15"/>
        <v>13006</v>
      </c>
      <c r="J131" s="588" t="s">
        <v>489</v>
      </c>
      <c r="K131" s="532">
        <f t="shared" si="10"/>
        <v>98.85983581635756</v>
      </c>
    </row>
    <row r="132" spans="1:11" ht="24">
      <c r="A132" s="105" t="s">
        <v>186</v>
      </c>
      <c r="B132" s="99" t="s">
        <v>601</v>
      </c>
      <c r="C132" s="103" t="s">
        <v>1339</v>
      </c>
      <c r="D132" s="103" t="s">
        <v>909</v>
      </c>
      <c r="E132" s="128" t="s">
        <v>1017</v>
      </c>
      <c r="F132" s="103" t="s">
        <v>1234</v>
      </c>
      <c r="G132" s="108">
        <v>4981</v>
      </c>
      <c r="H132" s="108">
        <v>13156</v>
      </c>
      <c r="I132" s="108">
        <v>13006</v>
      </c>
      <c r="J132" s="588" t="s">
        <v>489</v>
      </c>
      <c r="K132" s="532">
        <f t="shared" si="10"/>
        <v>98.85983581635756</v>
      </c>
    </row>
    <row r="133" spans="1:11" ht="24">
      <c r="A133" s="134" t="s">
        <v>1259</v>
      </c>
      <c r="B133" s="99" t="s">
        <v>601</v>
      </c>
      <c r="C133" s="103" t="s">
        <v>1339</v>
      </c>
      <c r="D133" s="103" t="s">
        <v>909</v>
      </c>
      <c r="E133" s="128" t="s">
        <v>1260</v>
      </c>
      <c r="F133" s="103"/>
      <c r="G133" s="108">
        <f aca="true" t="shared" si="16" ref="G133:I134">G134</f>
        <v>727</v>
      </c>
      <c r="H133" s="108">
        <f t="shared" si="16"/>
        <v>727</v>
      </c>
      <c r="I133" s="108">
        <f t="shared" si="16"/>
        <v>548.8</v>
      </c>
      <c r="J133" s="532">
        <f t="shared" si="9"/>
        <v>75.48830811554332</v>
      </c>
      <c r="K133" s="532">
        <f t="shared" si="10"/>
        <v>75.48830811554332</v>
      </c>
    </row>
    <row r="134" spans="1:11" ht="36">
      <c r="A134" s="105" t="s">
        <v>314</v>
      </c>
      <c r="B134" s="99" t="s">
        <v>601</v>
      </c>
      <c r="C134" s="103" t="s">
        <v>1339</v>
      </c>
      <c r="D134" s="103" t="s">
        <v>909</v>
      </c>
      <c r="E134" s="103" t="s">
        <v>1018</v>
      </c>
      <c r="F134" s="103"/>
      <c r="G134" s="108">
        <f t="shared" si="16"/>
        <v>727</v>
      </c>
      <c r="H134" s="108">
        <f t="shared" si="16"/>
        <v>727</v>
      </c>
      <c r="I134" s="108">
        <f t="shared" si="16"/>
        <v>548.8</v>
      </c>
      <c r="J134" s="532">
        <f t="shared" si="9"/>
        <v>75.48830811554332</v>
      </c>
      <c r="K134" s="532">
        <f t="shared" si="10"/>
        <v>75.48830811554332</v>
      </c>
    </row>
    <row r="135" spans="1:11" ht="24">
      <c r="A135" s="105" t="s">
        <v>186</v>
      </c>
      <c r="B135" s="99" t="s">
        <v>601</v>
      </c>
      <c r="C135" s="103" t="s">
        <v>1339</v>
      </c>
      <c r="D135" s="103" t="s">
        <v>909</v>
      </c>
      <c r="E135" s="128" t="s">
        <v>1018</v>
      </c>
      <c r="F135" s="103" t="s">
        <v>1234</v>
      </c>
      <c r="G135" s="108">
        <v>727</v>
      </c>
      <c r="H135" s="108">
        <v>727</v>
      </c>
      <c r="I135" s="108">
        <v>548.8</v>
      </c>
      <c r="J135" s="532">
        <f t="shared" si="9"/>
        <v>75.48830811554332</v>
      </c>
      <c r="K135" s="532">
        <f t="shared" si="10"/>
        <v>75.48830811554332</v>
      </c>
    </row>
    <row r="136" spans="1:11" ht="15">
      <c r="A136" s="132" t="s">
        <v>1019</v>
      </c>
      <c r="B136" s="99" t="s">
        <v>601</v>
      </c>
      <c r="C136" s="103" t="s">
        <v>1339</v>
      </c>
      <c r="D136" s="103" t="s">
        <v>911</v>
      </c>
      <c r="E136" s="128"/>
      <c r="F136" s="103"/>
      <c r="G136" s="108">
        <f aca="true" t="shared" si="17" ref="G136:H138">G137</f>
        <v>14293</v>
      </c>
      <c r="H136" s="108">
        <f t="shared" si="17"/>
        <v>14738.5</v>
      </c>
      <c r="I136" s="108">
        <f>I137</f>
        <v>14293.199999999999</v>
      </c>
      <c r="J136" s="532">
        <f t="shared" si="9"/>
        <v>100.00139928636396</v>
      </c>
      <c r="K136" s="532">
        <f t="shared" si="10"/>
        <v>96.97866132917189</v>
      </c>
    </row>
    <row r="137" spans="1:11" ht="24">
      <c r="A137" s="104" t="s">
        <v>1463</v>
      </c>
      <c r="B137" s="119" t="s">
        <v>601</v>
      </c>
      <c r="C137" s="100" t="s">
        <v>1339</v>
      </c>
      <c r="D137" s="100" t="s">
        <v>911</v>
      </c>
      <c r="E137" s="362" t="s">
        <v>1464</v>
      </c>
      <c r="F137" s="100"/>
      <c r="G137" s="108">
        <f t="shared" si="17"/>
        <v>14293</v>
      </c>
      <c r="H137" s="108">
        <f t="shared" si="17"/>
        <v>14738.5</v>
      </c>
      <c r="I137" s="108">
        <f>I138</f>
        <v>14293.199999999999</v>
      </c>
      <c r="J137" s="532">
        <f t="shared" si="9"/>
        <v>100.00139928636396</v>
      </c>
      <c r="K137" s="532">
        <f t="shared" si="10"/>
        <v>96.97866132917189</v>
      </c>
    </row>
    <row r="138" spans="1:11" ht="24">
      <c r="A138" s="105" t="s">
        <v>1332</v>
      </c>
      <c r="B138" s="99" t="s">
        <v>601</v>
      </c>
      <c r="C138" s="103" t="s">
        <v>1339</v>
      </c>
      <c r="D138" s="103" t="s">
        <v>911</v>
      </c>
      <c r="E138" s="128" t="s">
        <v>1014</v>
      </c>
      <c r="F138" s="103" t="s">
        <v>354</v>
      </c>
      <c r="G138" s="108">
        <f t="shared" si="17"/>
        <v>14293</v>
      </c>
      <c r="H138" s="108">
        <f t="shared" si="17"/>
        <v>14738.5</v>
      </c>
      <c r="I138" s="108">
        <f>I139</f>
        <v>14293.199999999999</v>
      </c>
      <c r="J138" s="532">
        <f t="shared" si="9"/>
        <v>100.00139928636396</v>
      </c>
      <c r="K138" s="532">
        <f t="shared" si="10"/>
        <v>96.97866132917189</v>
      </c>
    </row>
    <row r="139" spans="1:11" ht="24">
      <c r="A139" s="105" t="s">
        <v>186</v>
      </c>
      <c r="B139" s="99" t="s">
        <v>601</v>
      </c>
      <c r="C139" s="103" t="s">
        <v>1339</v>
      </c>
      <c r="D139" s="103" t="s">
        <v>911</v>
      </c>
      <c r="E139" s="128" t="s">
        <v>1014</v>
      </c>
      <c r="F139" s="103" t="s">
        <v>1234</v>
      </c>
      <c r="G139" s="108">
        <v>14293</v>
      </c>
      <c r="H139" s="108">
        <v>14738.5</v>
      </c>
      <c r="I139" s="108">
        <f>1428.8+12864.4</f>
        <v>14293.199999999999</v>
      </c>
      <c r="J139" s="532">
        <f aca="true" t="shared" si="18" ref="J139:J152">I139/G139*100</f>
        <v>100.00139928636396</v>
      </c>
      <c r="K139" s="532">
        <f aca="true" t="shared" si="19" ref="K139:K202">I139/H139*100</f>
        <v>96.97866132917189</v>
      </c>
    </row>
    <row r="140" spans="1:11" ht="15">
      <c r="A140" s="132" t="s">
        <v>1020</v>
      </c>
      <c r="B140" s="99" t="s">
        <v>601</v>
      </c>
      <c r="C140" s="103" t="s">
        <v>1339</v>
      </c>
      <c r="D140" s="103" t="s">
        <v>678</v>
      </c>
      <c r="E140" s="128"/>
      <c r="F140" s="103"/>
      <c r="G140" s="108">
        <f>G141+G144</f>
        <v>91094</v>
      </c>
      <c r="H140" s="108">
        <f>H141+H144</f>
        <v>90386.6</v>
      </c>
      <c r="I140" s="108">
        <f>I141+I144</f>
        <v>89537.8</v>
      </c>
      <c r="J140" s="532">
        <f t="shared" si="18"/>
        <v>98.29165477418931</v>
      </c>
      <c r="K140" s="532">
        <f t="shared" si="19"/>
        <v>99.0609227473984</v>
      </c>
    </row>
    <row r="141" spans="1:11" ht="24">
      <c r="A141" s="104" t="s">
        <v>1332</v>
      </c>
      <c r="B141" s="99" t="s">
        <v>601</v>
      </c>
      <c r="C141" s="103" t="s">
        <v>1339</v>
      </c>
      <c r="D141" s="103" t="s">
        <v>678</v>
      </c>
      <c r="E141" s="128" t="s">
        <v>1466</v>
      </c>
      <c r="F141" s="103"/>
      <c r="G141" s="108">
        <f aca="true" t="shared" si="20" ref="G141:I142">G142</f>
        <v>85997</v>
      </c>
      <c r="H141" s="108">
        <f t="shared" si="20"/>
        <v>85258.6</v>
      </c>
      <c r="I141" s="108">
        <f t="shared" si="20"/>
        <v>84920.40000000001</v>
      </c>
      <c r="J141" s="532">
        <f t="shared" si="18"/>
        <v>98.74809586380921</v>
      </c>
      <c r="K141" s="532">
        <f t="shared" si="19"/>
        <v>99.60332447401201</v>
      </c>
    </row>
    <row r="142" spans="1:11" ht="24">
      <c r="A142" s="105" t="s">
        <v>984</v>
      </c>
      <c r="B142" s="99" t="s">
        <v>601</v>
      </c>
      <c r="C142" s="103" t="s">
        <v>1339</v>
      </c>
      <c r="D142" s="103" t="s">
        <v>678</v>
      </c>
      <c r="E142" s="128" t="s">
        <v>1105</v>
      </c>
      <c r="F142" s="103" t="s">
        <v>354</v>
      </c>
      <c r="G142" s="108">
        <f t="shared" si="20"/>
        <v>85997</v>
      </c>
      <c r="H142" s="108">
        <f t="shared" si="20"/>
        <v>85258.6</v>
      </c>
      <c r="I142" s="108">
        <f t="shared" si="20"/>
        <v>84920.40000000001</v>
      </c>
      <c r="J142" s="532">
        <f t="shared" si="18"/>
        <v>98.74809586380921</v>
      </c>
      <c r="K142" s="532">
        <f t="shared" si="19"/>
        <v>99.60332447401201</v>
      </c>
    </row>
    <row r="143" spans="1:11" ht="24">
      <c r="A143" s="105" t="s">
        <v>186</v>
      </c>
      <c r="B143" s="99" t="s">
        <v>601</v>
      </c>
      <c r="C143" s="103" t="s">
        <v>1339</v>
      </c>
      <c r="D143" s="103" t="s">
        <v>678</v>
      </c>
      <c r="E143" s="128" t="s">
        <v>1105</v>
      </c>
      <c r="F143" s="103" t="s">
        <v>1234</v>
      </c>
      <c r="G143" s="108">
        <v>85997</v>
      </c>
      <c r="H143" s="108">
        <v>85258.6</v>
      </c>
      <c r="I143" s="108">
        <f>84864.3+56.1</f>
        <v>84920.40000000001</v>
      </c>
      <c r="J143" s="532">
        <f t="shared" si="18"/>
        <v>98.74809586380921</v>
      </c>
      <c r="K143" s="532">
        <f t="shared" si="19"/>
        <v>99.60332447401201</v>
      </c>
    </row>
    <row r="144" spans="1:11" ht="24">
      <c r="A144" s="118" t="s">
        <v>1259</v>
      </c>
      <c r="B144" s="99" t="s">
        <v>601</v>
      </c>
      <c r="C144" s="103" t="s">
        <v>1339</v>
      </c>
      <c r="D144" s="103" t="s">
        <v>678</v>
      </c>
      <c r="E144" s="128" t="s">
        <v>1260</v>
      </c>
      <c r="F144" s="103"/>
      <c r="G144" s="108">
        <f aca="true" t="shared" si="21" ref="G144:I145">G145</f>
        <v>5097</v>
      </c>
      <c r="H144" s="108">
        <f t="shared" si="21"/>
        <v>5128</v>
      </c>
      <c r="I144" s="108">
        <f t="shared" si="21"/>
        <v>4617.4</v>
      </c>
      <c r="J144" s="532">
        <f t="shared" si="18"/>
        <v>90.59054345693545</v>
      </c>
      <c r="K144" s="532">
        <f t="shared" si="19"/>
        <v>90.04290171606864</v>
      </c>
    </row>
    <row r="145" spans="1:11" ht="36">
      <c r="A145" s="105" t="s">
        <v>314</v>
      </c>
      <c r="B145" s="99" t="s">
        <v>601</v>
      </c>
      <c r="C145" s="103" t="s">
        <v>1339</v>
      </c>
      <c r="D145" s="103" t="s">
        <v>678</v>
      </c>
      <c r="E145" s="103" t="s">
        <v>1018</v>
      </c>
      <c r="F145" s="103"/>
      <c r="G145" s="108">
        <f t="shared" si="21"/>
        <v>5097</v>
      </c>
      <c r="H145" s="108">
        <f t="shared" si="21"/>
        <v>5128</v>
      </c>
      <c r="I145" s="108">
        <f t="shared" si="21"/>
        <v>4617.4</v>
      </c>
      <c r="J145" s="532">
        <f t="shared" si="18"/>
        <v>90.59054345693545</v>
      </c>
      <c r="K145" s="532">
        <f t="shared" si="19"/>
        <v>90.04290171606864</v>
      </c>
    </row>
    <row r="146" spans="1:11" ht="24">
      <c r="A146" s="105" t="s">
        <v>186</v>
      </c>
      <c r="B146" s="99" t="s">
        <v>601</v>
      </c>
      <c r="C146" s="103" t="s">
        <v>1339</v>
      </c>
      <c r="D146" s="103" t="s">
        <v>678</v>
      </c>
      <c r="E146" s="128" t="s">
        <v>1018</v>
      </c>
      <c r="F146" s="103" t="s">
        <v>1234</v>
      </c>
      <c r="G146" s="108">
        <v>5097</v>
      </c>
      <c r="H146" s="108">
        <v>5128</v>
      </c>
      <c r="I146" s="108">
        <v>4617.4</v>
      </c>
      <c r="J146" s="532">
        <f t="shared" si="18"/>
        <v>90.59054345693545</v>
      </c>
      <c r="K146" s="532">
        <f t="shared" si="19"/>
        <v>90.04290171606864</v>
      </c>
    </row>
    <row r="147" spans="1:11" ht="27" customHeight="1">
      <c r="A147" s="132" t="s">
        <v>1106</v>
      </c>
      <c r="B147" s="99" t="s">
        <v>601</v>
      </c>
      <c r="C147" s="103" t="s">
        <v>1339</v>
      </c>
      <c r="D147" s="103" t="s">
        <v>905</v>
      </c>
      <c r="E147" s="128"/>
      <c r="F147" s="103"/>
      <c r="G147" s="108">
        <f aca="true" t="shared" si="22" ref="G147:I148">G148</f>
        <v>3991</v>
      </c>
      <c r="H147" s="108">
        <f t="shared" si="22"/>
        <v>4883.2</v>
      </c>
      <c r="I147" s="108">
        <f t="shared" si="22"/>
        <v>4774.9</v>
      </c>
      <c r="J147" s="532">
        <f t="shared" si="18"/>
        <v>119.6416938110749</v>
      </c>
      <c r="K147" s="532">
        <f t="shared" si="19"/>
        <v>97.78219200524246</v>
      </c>
    </row>
    <row r="148" spans="1:11" ht="24">
      <c r="A148" s="111" t="s">
        <v>984</v>
      </c>
      <c r="B148" s="99" t="s">
        <v>601</v>
      </c>
      <c r="C148" s="103" t="s">
        <v>1339</v>
      </c>
      <c r="D148" s="103" t="s">
        <v>905</v>
      </c>
      <c r="E148" s="128" t="s">
        <v>1107</v>
      </c>
      <c r="F148" s="103"/>
      <c r="G148" s="108">
        <f t="shared" si="22"/>
        <v>3991</v>
      </c>
      <c r="H148" s="108">
        <f t="shared" si="22"/>
        <v>4883.2</v>
      </c>
      <c r="I148" s="108">
        <f t="shared" si="22"/>
        <v>4774.9</v>
      </c>
      <c r="J148" s="532">
        <f t="shared" si="18"/>
        <v>119.6416938110749</v>
      </c>
      <c r="K148" s="532">
        <f t="shared" si="19"/>
        <v>97.78219200524246</v>
      </c>
    </row>
    <row r="149" spans="1:11" ht="24">
      <c r="A149" s="105" t="s">
        <v>186</v>
      </c>
      <c r="B149" s="99" t="s">
        <v>601</v>
      </c>
      <c r="C149" s="103" t="s">
        <v>1339</v>
      </c>
      <c r="D149" s="103" t="s">
        <v>905</v>
      </c>
      <c r="E149" s="128" t="s">
        <v>1107</v>
      </c>
      <c r="F149" s="103" t="s">
        <v>1234</v>
      </c>
      <c r="G149" s="108">
        <v>3991</v>
      </c>
      <c r="H149" s="108">
        <v>4883.2</v>
      </c>
      <c r="I149" s="108">
        <v>4774.9</v>
      </c>
      <c r="J149" s="532">
        <f t="shared" si="18"/>
        <v>119.6416938110749</v>
      </c>
      <c r="K149" s="532">
        <f t="shared" si="19"/>
        <v>97.78219200524246</v>
      </c>
    </row>
    <row r="150" spans="1:11" ht="15.75" hidden="1">
      <c r="A150" s="104"/>
      <c r="B150" s="99" t="s">
        <v>601</v>
      </c>
      <c r="C150" s="103"/>
      <c r="D150" s="103"/>
      <c r="E150" s="128"/>
      <c r="F150" s="103"/>
      <c r="G150" s="108"/>
      <c r="H150" s="108"/>
      <c r="I150" s="108"/>
      <c r="J150" s="533" t="e">
        <f t="shared" si="18"/>
        <v>#DIV/0!</v>
      </c>
      <c r="K150" s="533" t="e">
        <f t="shared" si="19"/>
        <v>#DIV/0!</v>
      </c>
    </row>
    <row r="151" spans="1:11" ht="15.75" hidden="1">
      <c r="A151" s="105"/>
      <c r="B151" s="99" t="s">
        <v>601</v>
      </c>
      <c r="C151" s="103"/>
      <c r="D151" s="103"/>
      <c r="E151" s="128"/>
      <c r="F151" s="103"/>
      <c r="G151" s="108"/>
      <c r="H151" s="108"/>
      <c r="I151" s="108"/>
      <c r="J151" s="533" t="e">
        <f t="shared" si="18"/>
        <v>#DIV/0!</v>
      </c>
      <c r="K151" s="533" t="e">
        <f t="shared" si="19"/>
        <v>#DIV/0!</v>
      </c>
    </row>
    <row r="152" spans="1:11" ht="15.75" hidden="1">
      <c r="A152" s="105"/>
      <c r="B152" s="99" t="s">
        <v>601</v>
      </c>
      <c r="C152" s="103"/>
      <c r="D152" s="103"/>
      <c r="E152" s="128"/>
      <c r="F152" s="103"/>
      <c r="G152" s="108"/>
      <c r="H152" s="108"/>
      <c r="I152" s="108"/>
      <c r="J152" s="533" t="e">
        <f t="shared" si="18"/>
        <v>#DIV/0!</v>
      </c>
      <c r="K152" s="533" t="e">
        <f t="shared" si="19"/>
        <v>#DIV/0!</v>
      </c>
    </row>
    <row r="153" spans="1:11" ht="48.75" customHeight="1" hidden="1" thickBot="1">
      <c r="A153" s="114" t="s">
        <v>1108</v>
      </c>
      <c r="B153" s="99" t="s">
        <v>601</v>
      </c>
      <c r="C153" s="103" t="s">
        <v>1339</v>
      </c>
      <c r="D153" s="103" t="s">
        <v>907</v>
      </c>
      <c r="E153" s="128"/>
      <c r="F153" s="103"/>
      <c r="G153" s="108"/>
      <c r="H153" s="108"/>
      <c r="I153" s="108"/>
      <c r="J153" s="533"/>
      <c r="K153" s="533"/>
    </row>
    <row r="154" spans="1:11" ht="48.75" hidden="1">
      <c r="A154" s="112" t="s">
        <v>1381</v>
      </c>
      <c r="B154" s="99" t="s">
        <v>601</v>
      </c>
      <c r="C154" s="117" t="s">
        <v>1339</v>
      </c>
      <c r="D154" s="103" t="s">
        <v>907</v>
      </c>
      <c r="E154" s="128" t="s">
        <v>1382</v>
      </c>
      <c r="F154" s="107"/>
      <c r="G154" s="101"/>
      <c r="H154" s="108"/>
      <c r="I154" s="108"/>
      <c r="J154" s="533"/>
      <c r="K154" s="533"/>
    </row>
    <row r="155" spans="1:11" ht="15.75" hidden="1">
      <c r="A155" s="105" t="s">
        <v>984</v>
      </c>
      <c r="B155" s="99" t="s">
        <v>601</v>
      </c>
      <c r="C155" s="103" t="s">
        <v>1339</v>
      </c>
      <c r="D155" s="103" t="s">
        <v>907</v>
      </c>
      <c r="E155" s="128" t="s">
        <v>703</v>
      </c>
      <c r="F155" s="107" t="s">
        <v>354</v>
      </c>
      <c r="G155" s="101"/>
      <c r="H155" s="108"/>
      <c r="I155" s="108"/>
      <c r="J155" s="533"/>
      <c r="K155" s="533"/>
    </row>
    <row r="156" spans="1:11" ht="15.75" hidden="1">
      <c r="A156" s="105" t="s">
        <v>186</v>
      </c>
      <c r="B156" s="99" t="s">
        <v>601</v>
      </c>
      <c r="C156" s="103" t="s">
        <v>1339</v>
      </c>
      <c r="D156" s="103" t="s">
        <v>907</v>
      </c>
      <c r="E156" s="128" t="s">
        <v>703</v>
      </c>
      <c r="F156" s="107" t="s">
        <v>1234</v>
      </c>
      <c r="G156" s="108"/>
      <c r="H156" s="108"/>
      <c r="I156" s="108"/>
      <c r="J156" s="533"/>
      <c r="K156" s="533"/>
    </row>
    <row r="157" spans="1:11" ht="24" hidden="1">
      <c r="A157" s="104" t="s">
        <v>308</v>
      </c>
      <c r="B157" s="99" t="s">
        <v>601</v>
      </c>
      <c r="C157" s="103" t="s">
        <v>1339</v>
      </c>
      <c r="D157" s="103" t="s">
        <v>907</v>
      </c>
      <c r="E157" s="128" t="s">
        <v>1338</v>
      </c>
      <c r="F157" s="107"/>
      <c r="G157" s="108"/>
      <c r="H157" s="108"/>
      <c r="I157" s="108"/>
      <c r="J157" s="533"/>
      <c r="K157" s="533"/>
    </row>
    <row r="158" spans="1:11" ht="15.75" hidden="1">
      <c r="A158" s="113" t="s">
        <v>984</v>
      </c>
      <c r="B158" s="99" t="s">
        <v>601</v>
      </c>
      <c r="C158" s="103" t="s">
        <v>1339</v>
      </c>
      <c r="D158" s="103" t="s">
        <v>907</v>
      </c>
      <c r="E158" s="128" t="s">
        <v>1013</v>
      </c>
      <c r="F158" s="107" t="s">
        <v>354</v>
      </c>
      <c r="G158" s="108"/>
      <c r="H158" s="108"/>
      <c r="I158" s="108"/>
      <c r="J158" s="533"/>
      <c r="K158" s="533"/>
    </row>
    <row r="159" spans="1:11" ht="15.75" hidden="1">
      <c r="A159" s="105" t="s">
        <v>186</v>
      </c>
      <c r="B159" s="99" t="s">
        <v>601</v>
      </c>
      <c r="C159" s="103" t="s">
        <v>1339</v>
      </c>
      <c r="D159" s="103" t="s">
        <v>907</v>
      </c>
      <c r="E159" s="128" t="s">
        <v>1013</v>
      </c>
      <c r="F159" s="107" t="s">
        <v>1234</v>
      </c>
      <c r="G159" s="108"/>
      <c r="H159" s="108"/>
      <c r="I159" s="108"/>
      <c r="J159" s="533"/>
      <c r="K159" s="533"/>
    </row>
    <row r="160" spans="1:11" ht="15.75" hidden="1">
      <c r="A160" s="106" t="s">
        <v>721</v>
      </c>
      <c r="B160" s="99" t="s">
        <v>601</v>
      </c>
      <c r="C160" s="103" t="s">
        <v>907</v>
      </c>
      <c r="D160" s="103"/>
      <c r="E160" s="128"/>
      <c r="F160" s="103"/>
      <c r="G160" s="108"/>
      <c r="H160" s="108"/>
      <c r="I160" s="108"/>
      <c r="J160" s="533"/>
      <c r="K160" s="533"/>
    </row>
    <row r="161" spans="1:11" ht="15.75" hidden="1">
      <c r="A161" s="109" t="s">
        <v>151</v>
      </c>
      <c r="B161" s="99" t="s">
        <v>601</v>
      </c>
      <c r="C161" s="103" t="s">
        <v>907</v>
      </c>
      <c r="D161" s="103" t="s">
        <v>911</v>
      </c>
      <c r="E161" s="128"/>
      <c r="F161" s="103"/>
      <c r="G161" s="108"/>
      <c r="H161" s="108"/>
      <c r="I161" s="108"/>
      <c r="J161" s="533"/>
      <c r="K161" s="533"/>
    </row>
    <row r="162" spans="1:11" ht="24" hidden="1">
      <c r="A162" s="111" t="s">
        <v>1187</v>
      </c>
      <c r="B162" s="99" t="s">
        <v>601</v>
      </c>
      <c r="C162" s="103" t="s">
        <v>907</v>
      </c>
      <c r="D162" s="103" t="s">
        <v>911</v>
      </c>
      <c r="E162" s="128" t="s">
        <v>1188</v>
      </c>
      <c r="F162" s="103"/>
      <c r="G162" s="108"/>
      <c r="H162" s="108"/>
      <c r="I162" s="108"/>
      <c r="J162" s="533"/>
      <c r="K162" s="533"/>
    </row>
    <row r="163" spans="1:11" ht="15.75" hidden="1">
      <c r="A163" s="105" t="s">
        <v>1189</v>
      </c>
      <c r="B163" s="99" t="s">
        <v>601</v>
      </c>
      <c r="C163" s="103" t="s">
        <v>907</v>
      </c>
      <c r="D163" s="103" t="s">
        <v>911</v>
      </c>
      <c r="E163" s="128" t="s">
        <v>1188</v>
      </c>
      <c r="F163" s="103" t="s">
        <v>609</v>
      </c>
      <c r="G163" s="108"/>
      <c r="H163" s="108"/>
      <c r="I163" s="108"/>
      <c r="J163" s="533"/>
      <c r="K163" s="533"/>
    </row>
    <row r="164" spans="1:11" ht="15.75" hidden="1">
      <c r="A164" s="105" t="s">
        <v>610</v>
      </c>
      <c r="B164" s="99" t="s">
        <v>601</v>
      </c>
      <c r="C164" s="103" t="s">
        <v>1339</v>
      </c>
      <c r="D164" s="103" t="s">
        <v>907</v>
      </c>
      <c r="E164" s="128" t="s">
        <v>611</v>
      </c>
      <c r="F164" s="107" t="s">
        <v>612</v>
      </c>
      <c r="G164" s="108"/>
      <c r="H164" s="108"/>
      <c r="I164" s="108"/>
      <c r="J164" s="533"/>
      <c r="K164" s="533"/>
    </row>
    <row r="165" spans="1:11" ht="20.25" customHeight="1" hidden="1" thickBot="1">
      <c r="A165" s="105" t="s">
        <v>721</v>
      </c>
      <c r="B165" s="99" t="s">
        <v>601</v>
      </c>
      <c r="C165" s="103" t="s">
        <v>907</v>
      </c>
      <c r="D165" s="103"/>
      <c r="E165" s="128"/>
      <c r="F165" s="107"/>
      <c r="G165" s="108"/>
      <c r="H165" s="108"/>
      <c r="I165" s="108"/>
      <c r="J165" s="533"/>
      <c r="K165" s="533"/>
    </row>
    <row r="166" spans="1:11" ht="15.75" hidden="1">
      <c r="A166" s="109" t="s">
        <v>151</v>
      </c>
      <c r="B166" s="99" t="s">
        <v>601</v>
      </c>
      <c r="C166" s="103" t="s">
        <v>907</v>
      </c>
      <c r="D166" s="103" t="s">
        <v>911</v>
      </c>
      <c r="E166" s="128"/>
      <c r="F166" s="107"/>
      <c r="G166" s="108"/>
      <c r="H166" s="108"/>
      <c r="I166" s="108"/>
      <c r="J166" s="533"/>
      <c r="K166" s="533"/>
    </row>
    <row r="167" spans="1:11" ht="15.75" hidden="1">
      <c r="A167" s="111" t="s">
        <v>974</v>
      </c>
      <c r="B167" s="99" t="s">
        <v>601</v>
      </c>
      <c r="C167" s="103" t="s">
        <v>907</v>
      </c>
      <c r="D167" s="103" t="s">
        <v>911</v>
      </c>
      <c r="E167" s="128" t="s">
        <v>327</v>
      </c>
      <c r="F167" s="107"/>
      <c r="G167" s="108"/>
      <c r="H167" s="108"/>
      <c r="I167" s="108"/>
      <c r="J167" s="533"/>
      <c r="K167" s="533"/>
    </row>
    <row r="168" spans="1:11" ht="15.75" hidden="1">
      <c r="A168" s="105" t="s">
        <v>613</v>
      </c>
      <c r="B168" s="99" t="s">
        <v>601</v>
      </c>
      <c r="C168" s="103" t="s">
        <v>907</v>
      </c>
      <c r="D168" s="103" t="s">
        <v>911</v>
      </c>
      <c r="E168" s="128" t="s">
        <v>1101</v>
      </c>
      <c r="F168" s="107"/>
      <c r="G168" s="108"/>
      <c r="H168" s="108"/>
      <c r="I168" s="108"/>
      <c r="J168" s="533"/>
      <c r="K168" s="533"/>
    </row>
    <row r="169" spans="1:11" ht="15.75" hidden="1">
      <c r="A169" s="105" t="s">
        <v>614</v>
      </c>
      <c r="B169" s="99" t="s">
        <v>601</v>
      </c>
      <c r="C169" s="103" t="s">
        <v>907</v>
      </c>
      <c r="D169" s="103" t="s">
        <v>911</v>
      </c>
      <c r="E169" s="128" t="s">
        <v>330</v>
      </c>
      <c r="F169" s="107" t="s">
        <v>354</v>
      </c>
      <c r="G169" s="108"/>
      <c r="H169" s="202"/>
      <c r="I169" s="202"/>
      <c r="J169" s="533"/>
      <c r="K169" s="533"/>
    </row>
    <row r="170" spans="1:11" ht="15.75" hidden="1">
      <c r="A170" s="105" t="s">
        <v>215</v>
      </c>
      <c r="B170" s="99" t="s">
        <v>601</v>
      </c>
      <c r="C170" s="103" t="s">
        <v>907</v>
      </c>
      <c r="D170" s="103" t="s">
        <v>911</v>
      </c>
      <c r="E170" s="128" t="s">
        <v>330</v>
      </c>
      <c r="F170" s="107" t="s">
        <v>1236</v>
      </c>
      <c r="G170" s="108"/>
      <c r="H170" s="201"/>
      <c r="I170" s="201"/>
      <c r="J170" s="533"/>
      <c r="K170" s="533"/>
    </row>
    <row r="171" spans="1:11" ht="15.75" hidden="1">
      <c r="A171" s="105" t="s">
        <v>331</v>
      </c>
      <c r="B171" s="99" t="s">
        <v>601</v>
      </c>
      <c r="C171" s="103" t="s">
        <v>907</v>
      </c>
      <c r="D171" s="103" t="s">
        <v>911</v>
      </c>
      <c r="E171" s="128" t="s">
        <v>332</v>
      </c>
      <c r="F171" s="107"/>
      <c r="G171" s="108"/>
      <c r="H171" s="202"/>
      <c r="I171" s="202"/>
      <c r="J171" s="533"/>
      <c r="K171" s="533"/>
    </row>
    <row r="172" spans="1:11" ht="27.75" customHeight="1" hidden="1" thickBot="1">
      <c r="A172" s="105" t="s">
        <v>215</v>
      </c>
      <c r="B172" s="99" t="s">
        <v>601</v>
      </c>
      <c r="C172" s="103" t="s">
        <v>907</v>
      </c>
      <c r="D172" s="103" t="s">
        <v>911</v>
      </c>
      <c r="E172" s="128" t="s">
        <v>332</v>
      </c>
      <c r="F172" s="107" t="s">
        <v>1236</v>
      </c>
      <c r="G172" s="108"/>
      <c r="H172" s="108"/>
      <c r="I172" s="108"/>
      <c r="J172" s="533"/>
      <c r="K172" s="533"/>
    </row>
    <row r="173" spans="1:11" ht="15.75">
      <c r="A173" s="95" t="s">
        <v>1376</v>
      </c>
      <c r="B173" s="96" t="s">
        <v>615</v>
      </c>
      <c r="C173" s="96"/>
      <c r="D173" s="96"/>
      <c r="E173" s="576"/>
      <c r="F173" s="96"/>
      <c r="G173" s="538">
        <f>G182+G207+G236</f>
        <v>452353.1</v>
      </c>
      <c r="H173" s="538">
        <f>H182+H207+H236</f>
        <v>394055.60000000003</v>
      </c>
      <c r="I173" s="538">
        <f>I182+I207+I236</f>
        <v>382873.8</v>
      </c>
      <c r="J173" s="539">
        <f>I173/G173*100</f>
        <v>84.64047223286411</v>
      </c>
      <c r="K173" s="539">
        <f t="shared" si="19"/>
        <v>97.16238013112869</v>
      </c>
    </row>
    <row r="174" spans="1:11" ht="25.5" hidden="1">
      <c r="A174" s="98" t="s">
        <v>89</v>
      </c>
      <c r="B174" s="99" t="s">
        <v>615</v>
      </c>
      <c r="C174" s="100" t="s">
        <v>911</v>
      </c>
      <c r="D174" s="100"/>
      <c r="E174" s="362"/>
      <c r="F174" s="100"/>
      <c r="G174" s="108"/>
      <c r="H174" s="108"/>
      <c r="I174" s="108"/>
      <c r="J174" s="533"/>
      <c r="K174" s="533"/>
    </row>
    <row r="175" spans="1:11" ht="24" hidden="1">
      <c r="A175" s="102" t="s">
        <v>203</v>
      </c>
      <c r="B175" s="99" t="s">
        <v>615</v>
      </c>
      <c r="C175" s="103" t="s">
        <v>911</v>
      </c>
      <c r="D175" s="103" t="s">
        <v>1377</v>
      </c>
      <c r="E175" s="128"/>
      <c r="F175" s="103"/>
      <c r="G175" s="108"/>
      <c r="H175" s="108"/>
      <c r="I175" s="108"/>
      <c r="J175" s="533"/>
      <c r="K175" s="533"/>
    </row>
    <row r="176" spans="1:11" ht="24" hidden="1">
      <c r="A176" s="104" t="s">
        <v>616</v>
      </c>
      <c r="B176" s="99" t="s">
        <v>615</v>
      </c>
      <c r="C176" s="103" t="s">
        <v>911</v>
      </c>
      <c r="D176" s="103" t="s">
        <v>1377</v>
      </c>
      <c r="E176" s="128" t="s">
        <v>1258</v>
      </c>
      <c r="F176" s="103"/>
      <c r="G176" s="108"/>
      <c r="H176" s="108"/>
      <c r="I176" s="108"/>
      <c r="J176" s="533"/>
      <c r="K176" s="533"/>
    </row>
    <row r="177" spans="1:11" ht="15.75" hidden="1">
      <c r="A177" s="105" t="s">
        <v>88</v>
      </c>
      <c r="B177" s="99" t="s">
        <v>615</v>
      </c>
      <c r="C177" s="103" t="s">
        <v>911</v>
      </c>
      <c r="D177" s="103" t="s">
        <v>1377</v>
      </c>
      <c r="E177" s="128" t="s">
        <v>1258</v>
      </c>
      <c r="F177" s="103" t="s">
        <v>617</v>
      </c>
      <c r="G177" s="108"/>
      <c r="H177" s="108"/>
      <c r="I177" s="108"/>
      <c r="J177" s="533"/>
      <c r="K177" s="533"/>
    </row>
    <row r="178" spans="1:11" ht="15.75" hidden="1">
      <c r="A178" s="137" t="s">
        <v>785</v>
      </c>
      <c r="B178" s="99" t="s">
        <v>615</v>
      </c>
      <c r="C178" s="103" t="s">
        <v>904</v>
      </c>
      <c r="D178" s="103"/>
      <c r="E178" s="128"/>
      <c r="F178" s="103"/>
      <c r="G178" s="108"/>
      <c r="H178" s="108"/>
      <c r="I178" s="108"/>
      <c r="J178" s="533"/>
      <c r="K178" s="533"/>
    </row>
    <row r="179" spans="1:11" ht="15.75" hidden="1">
      <c r="A179" s="102" t="s">
        <v>1044</v>
      </c>
      <c r="B179" s="99" t="s">
        <v>615</v>
      </c>
      <c r="C179" s="103" t="s">
        <v>904</v>
      </c>
      <c r="D179" s="103" t="s">
        <v>1104</v>
      </c>
      <c r="E179" s="128"/>
      <c r="F179" s="103"/>
      <c r="G179" s="108"/>
      <c r="H179" s="108"/>
      <c r="I179" s="108"/>
      <c r="J179" s="533"/>
      <c r="K179" s="533"/>
    </row>
    <row r="180" spans="1:11" ht="15.75" hidden="1">
      <c r="A180" s="115" t="s">
        <v>984</v>
      </c>
      <c r="B180" s="99" t="s">
        <v>615</v>
      </c>
      <c r="C180" s="103" t="s">
        <v>904</v>
      </c>
      <c r="D180" s="103" t="s">
        <v>1104</v>
      </c>
      <c r="E180" s="580" t="s">
        <v>109</v>
      </c>
      <c r="F180" s="103"/>
      <c r="G180" s="108"/>
      <c r="H180" s="108"/>
      <c r="I180" s="108"/>
      <c r="J180" s="533"/>
      <c r="K180" s="533"/>
    </row>
    <row r="181" spans="1:11" ht="15.75" hidden="1">
      <c r="A181" s="105" t="s">
        <v>186</v>
      </c>
      <c r="B181" s="99" t="s">
        <v>615</v>
      </c>
      <c r="C181" s="103" t="s">
        <v>904</v>
      </c>
      <c r="D181" s="103" t="s">
        <v>1104</v>
      </c>
      <c r="E181" s="580" t="s">
        <v>109</v>
      </c>
      <c r="F181" s="103" t="s">
        <v>1234</v>
      </c>
      <c r="G181" s="108"/>
      <c r="H181" s="202"/>
      <c r="I181" s="202"/>
      <c r="J181" s="533"/>
      <c r="K181" s="533"/>
    </row>
    <row r="182" spans="1:11" ht="15">
      <c r="A182" s="106" t="s">
        <v>572</v>
      </c>
      <c r="B182" s="99" t="s">
        <v>615</v>
      </c>
      <c r="C182" s="103" t="s">
        <v>908</v>
      </c>
      <c r="D182" s="107"/>
      <c r="E182" s="577"/>
      <c r="F182" s="107"/>
      <c r="G182" s="108">
        <f>G183+G191</f>
        <v>90734</v>
      </c>
      <c r="H182" s="202">
        <f>H183+H188</f>
        <v>92922.09999999999</v>
      </c>
      <c r="I182" s="202">
        <f>I183+I188</f>
        <v>87356.9</v>
      </c>
      <c r="J182" s="532">
        <f>I182/G182*100</f>
        <v>96.27802146934997</v>
      </c>
      <c r="K182" s="532">
        <f t="shared" si="19"/>
        <v>94.01089729999646</v>
      </c>
    </row>
    <row r="183" spans="1:11" ht="15">
      <c r="A183" s="109" t="s">
        <v>574</v>
      </c>
      <c r="B183" s="99" t="s">
        <v>615</v>
      </c>
      <c r="C183" s="103" t="s">
        <v>908</v>
      </c>
      <c r="D183" s="103" t="s">
        <v>909</v>
      </c>
      <c r="E183" s="128"/>
      <c r="F183" s="103"/>
      <c r="G183" s="108">
        <f>G184</f>
        <v>66239</v>
      </c>
      <c r="H183" s="202">
        <f>H184</f>
        <v>67481.9</v>
      </c>
      <c r="I183" s="202">
        <f>I184</f>
        <v>63914.9</v>
      </c>
      <c r="J183" s="532">
        <f>I183/G183*100</f>
        <v>96.49134195866483</v>
      </c>
      <c r="K183" s="532">
        <f t="shared" si="19"/>
        <v>94.7141381614922</v>
      </c>
    </row>
    <row r="184" spans="1:11" ht="24">
      <c r="A184" s="111" t="s">
        <v>288</v>
      </c>
      <c r="B184" s="99" t="s">
        <v>615</v>
      </c>
      <c r="C184" s="103" t="s">
        <v>908</v>
      </c>
      <c r="D184" s="103" t="s">
        <v>909</v>
      </c>
      <c r="E184" s="128" t="s">
        <v>1343</v>
      </c>
      <c r="F184" s="103"/>
      <c r="G184" s="108">
        <f>G187</f>
        <v>66239</v>
      </c>
      <c r="H184" s="202">
        <f>H187</f>
        <v>67481.9</v>
      </c>
      <c r="I184" s="202">
        <v>63914.9</v>
      </c>
      <c r="J184" s="532">
        <f>I184/G184*100</f>
        <v>96.49134195866483</v>
      </c>
      <c r="K184" s="532">
        <f t="shared" si="19"/>
        <v>94.7141381614922</v>
      </c>
    </row>
    <row r="185" spans="1:11" ht="15.75" hidden="1">
      <c r="A185" s="112" t="s">
        <v>296</v>
      </c>
      <c r="B185" s="99" t="s">
        <v>615</v>
      </c>
      <c r="C185" s="103" t="s">
        <v>908</v>
      </c>
      <c r="D185" s="103" t="s">
        <v>909</v>
      </c>
      <c r="E185" s="128" t="s">
        <v>297</v>
      </c>
      <c r="F185" s="103"/>
      <c r="G185" s="108"/>
      <c r="H185" s="202"/>
      <c r="I185" s="202"/>
      <c r="J185" s="532"/>
      <c r="K185" s="532"/>
    </row>
    <row r="186" spans="1:11" ht="15.75" hidden="1">
      <c r="A186" s="113" t="s">
        <v>298</v>
      </c>
      <c r="B186" s="99" t="s">
        <v>615</v>
      </c>
      <c r="C186" s="103" t="s">
        <v>908</v>
      </c>
      <c r="D186" s="103" t="s">
        <v>909</v>
      </c>
      <c r="E186" s="128" t="s">
        <v>297</v>
      </c>
      <c r="F186" s="103" t="s">
        <v>299</v>
      </c>
      <c r="G186" s="387"/>
      <c r="H186" s="387"/>
      <c r="I186" s="387"/>
      <c r="J186" s="532"/>
      <c r="K186" s="532"/>
    </row>
    <row r="187" spans="1:11" ht="24">
      <c r="A187" s="105" t="s">
        <v>984</v>
      </c>
      <c r="B187" s="99" t="s">
        <v>615</v>
      </c>
      <c r="C187" s="103" t="s">
        <v>908</v>
      </c>
      <c r="D187" s="103" t="s">
        <v>909</v>
      </c>
      <c r="E187" s="128" t="s">
        <v>1343</v>
      </c>
      <c r="F187" s="103" t="s">
        <v>1234</v>
      </c>
      <c r="G187" s="200">
        <v>66239</v>
      </c>
      <c r="H187" s="200">
        <v>67481.9</v>
      </c>
      <c r="I187" s="200">
        <v>63914.9</v>
      </c>
      <c r="J187" s="532">
        <f>I187/G187*100</f>
        <v>96.49134195866483</v>
      </c>
      <c r="K187" s="532">
        <f t="shared" si="19"/>
        <v>94.7141381614922</v>
      </c>
    </row>
    <row r="188" spans="1:11" ht="15">
      <c r="A188" s="109" t="s">
        <v>1534</v>
      </c>
      <c r="B188" s="99" t="s">
        <v>615</v>
      </c>
      <c r="C188" s="103" t="s">
        <v>908</v>
      </c>
      <c r="D188" s="103" t="s">
        <v>908</v>
      </c>
      <c r="E188" s="128"/>
      <c r="F188" s="103"/>
      <c r="G188" s="200">
        <f>G191</f>
        <v>24495</v>
      </c>
      <c r="H188" s="200">
        <f>H189+H192+H195+H197</f>
        <v>25440.199999999997</v>
      </c>
      <c r="I188" s="200">
        <f>I191</f>
        <v>23442</v>
      </c>
      <c r="J188" s="532">
        <f>I188/G188*100</f>
        <v>95.70116350275566</v>
      </c>
      <c r="K188" s="532">
        <f t="shared" si="19"/>
        <v>92.14550200077043</v>
      </c>
    </row>
    <row r="189" spans="1:11" ht="48">
      <c r="A189" s="104" t="s">
        <v>652</v>
      </c>
      <c r="B189" s="99" t="s">
        <v>615</v>
      </c>
      <c r="C189" s="103" t="s">
        <v>908</v>
      </c>
      <c r="D189" s="103" t="s">
        <v>908</v>
      </c>
      <c r="E189" s="103" t="s">
        <v>183</v>
      </c>
      <c r="F189" s="103"/>
      <c r="G189" s="200"/>
      <c r="H189" s="200">
        <f>H190</f>
        <v>92.1</v>
      </c>
      <c r="I189" s="200"/>
      <c r="J189" s="532"/>
      <c r="K189" s="532">
        <f t="shared" si="19"/>
        <v>0</v>
      </c>
    </row>
    <row r="190" spans="1:11" ht="24">
      <c r="A190" s="110" t="s">
        <v>184</v>
      </c>
      <c r="B190" s="99" t="s">
        <v>615</v>
      </c>
      <c r="C190" s="103" t="s">
        <v>908</v>
      </c>
      <c r="D190" s="103" t="s">
        <v>908</v>
      </c>
      <c r="E190" s="128" t="s">
        <v>183</v>
      </c>
      <c r="F190" s="103" t="s">
        <v>1235</v>
      </c>
      <c r="G190" s="200"/>
      <c r="H190" s="200">
        <v>92.1</v>
      </c>
      <c r="I190" s="200"/>
      <c r="J190" s="532"/>
      <c r="K190" s="532">
        <f t="shared" si="19"/>
        <v>0</v>
      </c>
    </row>
    <row r="191" spans="1:11" ht="21" customHeight="1">
      <c r="A191" s="111" t="s">
        <v>653</v>
      </c>
      <c r="B191" s="99" t="s">
        <v>615</v>
      </c>
      <c r="C191" s="103" t="s">
        <v>908</v>
      </c>
      <c r="D191" s="103" t="s">
        <v>908</v>
      </c>
      <c r="E191" s="103" t="s">
        <v>654</v>
      </c>
      <c r="F191" s="103"/>
      <c r="G191" s="108">
        <f>G192+G197</f>
        <v>24495</v>
      </c>
      <c r="H191" s="202">
        <f>H192+H195+H197</f>
        <v>25348.1</v>
      </c>
      <c r="I191" s="202">
        <f>I192+I197</f>
        <v>23442</v>
      </c>
      <c r="J191" s="532">
        <f>I191/G191*100</f>
        <v>95.70116350275566</v>
      </c>
      <c r="K191" s="532">
        <f t="shared" si="19"/>
        <v>92.48030424371058</v>
      </c>
    </row>
    <row r="192" spans="1:11" ht="20.25" customHeight="1">
      <c r="A192" s="105" t="s">
        <v>984</v>
      </c>
      <c r="B192" s="99" t="s">
        <v>615</v>
      </c>
      <c r="C192" s="103" t="s">
        <v>908</v>
      </c>
      <c r="D192" s="103" t="s">
        <v>908</v>
      </c>
      <c r="E192" s="103" t="s">
        <v>1109</v>
      </c>
      <c r="F192" s="103" t="s">
        <v>354</v>
      </c>
      <c r="G192" s="108">
        <f>G194</f>
        <v>4765</v>
      </c>
      <c r="H192" s="202">
        <f>H194</f>
        <v>4015</v>
      </c>
      <c r="I192" s="202">
        <f>I194</f>
        <v>4013.6</v>
      </c>
      <c r="J192" s="532">
        <f>I192/G192*100</f>
        <v>84.2308499475341</v>
      </c>
      <c r="K192" s="532">
        <f t="shared" si="19"/>
        <v>99.96513075965132</v>
      </c>
    </row>
    <row r="193" spans="1:11" ht="24">
      <c r="A193" s="105" t="s">
        <v>186</v>
      </c>
      <c r="B193" s="99" t="s">
        <v>615</v>
      </c>
      <c r="C193" s="103" t="s">
        <v>908</v>
      </c>
      <c r="D193" s="103" t="s">
        <v>908</v>
      </c>
      <c r="E193" s="128" t="s">
        <v>1109</v>
      </c>
      <c r="F193" s="103" t="s">
        <v>1234</v>
      </c>
      <c r="G193" s="108"/>
      <c r="H193" s="515"/>
      <c r="I193" s="515"/>
      <c r="J193" s="532"/>
      <c r="K193" s="532"/>
    </row>
    <row r="194" spans="1:11" ht="24">
      <c r="A194" s="105" t="s">
        <v>700</v>
      </c>
      <c r="B194" s="99" t="s">
        <v>615</v>
      </c>
      <c r="C194" s="103" t="s">
        <v>908</v>
      </c>
      <c r="D194" s="103" t="s">
        <v>908</v>
      </c>
      <c r="E194" s="128" t="s">
        <v>1109</v>
      </c>
      <c r="F194" s="103" t="s">
        <v>701</v>
      </c>
      <c r="G194" s="108">
        <v>4765</v>
      </c>
      <c r="H194" s="203">
        <v>4015</v>
      </c>
      <c r="I194" s="203">
        <v>4013.6</v>
      </c>
      <c r="J194" s="532">
        <f>I194/G194*100</f>
        <v>84.2308499475341</v>
      </c>
      <c r="K194" s="532">
        <f t="shared" si="19"/>
        <v>99.96513075965132</v>
      </c>
    </row>
    <row r="195" spans="1:11" ht="24">
      <c r="A195" s="105" t="s">
        <v>655</v>
      </c>
      <c r="B195" s="99" t="s">
        <v>615</v>
      </c>
      <c r="C195" s="103" t="s">
        <v>908</v>
      </c>
      <c r="D195" s="103" t="s">
        <v>908</v>
      </c>
      <c r="E195" s="103" t="s">
        <v>656</v>
      </c>
      <c r="F195" s="103"/>
      <c r="G195" s="108"/>
      <c r="H195" s="108">
        <f>H196</f>
        <v>1404</v>
      </c>
      <c r="I195" s="108"/>
      <c r="J195" s="532"/>
      <c r="K195" s="532">
        <f t="shared" si="19"/>
        <v>0</v>
      </c>
    </row>
    <row r="196" spans="1:11" ht="24">
      <c r="A196" s="105" t="s">
        <v>1348</v>
      </c>
      <c r="B196" s="99" t="s">
        <v>615</v>
      </c>
      <c r="C196" s="103" t="s">
        <v>908</v>
      </c>
      <c r="D196" s="103" t="s">
        <v>908</v>
      </c>
      <c r="E196" s="128" t="s">
        <v>656</v>
      </c>
      <c r="F196" s="103" t="s">
        <v>1374</v>
      </c>
      <c r="G196" s="108"/>
      <c r="H196" s="108">
        <v>1404</v>
      </c>
      <c r="I196" s="108"/>
      <c r="J196" s="532"/>
      <c r="K196" s="532">
        <f t="shared" si="19"/>
        <v>0</v>
      </c>
    </row>
    <row r="197" spans="1:11" ht="24">
      <c r="A197" s="105" t="s">
        <v>984</v>
      </c>
      <c r="B197" s="99" t="s">
        <v>615</v>
      </c>
      <c r="C197" s="103" t="s">
        <v>908</v>
      </c>
      <c r="D197" s="103" t="s">
        <v>908</v>
      </c>
      <c r="E197" s="128" t="s">
        <v>114</v>
      </c>
      <c r="F197" s="103"/>
      <c r="G197" s="108">
        <f>G198</f>
        <v>19730</v>
      </c>
      <c r="H197" s="108">
        <f>H198</f>
        <v>19929.1</v>
      </c>
      <c r="I197" s="108">
        <f>I198</f>
        <v>19428.4</v>
      </c>
      <c r="J197" s="532">
        <f aca="true" t="shared" si="23" ref="J197:J202">I197/G197*100</f>
        <v>98.47136340598075</v>
      </c>
      <c r="K197" s="532">
        <f t="shared" si="19"/>
        <v>97.48759351902495</v>
      </c>
    </row>
    <row r="198" spans="1:11" ht="24">
      <c r="A198" s="105" t="s">
        <v>186</v>
      </c>
      <c r="B198" s="99" t="s">
        <v>615</v>
      </c>
      <c r="C198" s="103" t="s">
        <v>908</v>
      </c>
      <c r="D198" s="103" t="s">
        <v>908</v>
      </c>
      <c r="E198" s="128" t="s">
        <v>114</v>
      </c>
      <c r="F198" s="103" t="s">
        <v>1234</v>
      </c>
      <c r="G198" s="108">
        <v>19730</v>
      </c>
      <c r="H198" s="108">
        <v>19929.1</v>
      </c>
      <c r="I198" s="108">
        <f>18410.5+1017.9</f>
        <v>19428.4</v>
      </c>
      <c r="J198" s="532">
        <f t="shared" si="23"/>
        <v>98.47136340598075</v>
      </c>
      <c r="K198" s="532">
        <f t="shared" si="19"/>
        <v>97.48759351902495</v>
      </c>
    </row>
    <row r="199" spans="1:11" ht="15.75" hidden="1">
      <c r="A199" s="111" t="s">
        <v>1087</v>
      </c>
      <c r="B199" s="99" t="s">
        <v>615</v>
      </c>
      <c r="C199" s="103" t="s">
        <v>908</v>
      </c>
      <c r="D199" s="103" t="s">
        <v>908</v>
      </c>
      <c r="E199" s="128" t="s">
        <v>93</v>
      </c>
      <c r="F199" s="103"/>
      <c r="G199" s="108"/>
      <c r="H199" s="108"/>
      <c r="I199" s="108"/>
      <c r="J199" s="532" t="e">
        <f t="shared" si="23"/>
        <v>#DIV/0!</v>
      </c>
      <c r="K199" s="532" t="e">
        <f t="shared" si="19"/>
        <v>#DIV/0!</v>
      </c>
    </row>
    <row r="200" spans="1:11" ht="31.5" customHeight="1" hidden="1">
      <c r="A200" s="105" t="s">
        <v>186</v>
      </c>
      <c r="B200" s="99" t="s">
        <v>615</v>
      </c>
      <c r="C200" s="103" t="s">
        <v>908</v>
      </c>
      <c r="D200" s="103" t="s">
        <v>908</v>
      </c>
      <c r="E200" s="128" t="s">
        <v>93</v>
      </c>
      <c r="F200" s="103" t="s">
        <v>1234</v>
      </c>
      <c r="G200" s="108"/>
      <c r="H200" s="108"/>
      <c r="I200" s="108"/>
      <c r="J200" s="532" t="e">
        <f t="shared" si="23"/>
        <v>#DIV/0!</v>
      </c>
      <c r="K200" s="532" t="e">
        <f t="shared" si="19"/>
        <v>#DIV/0!</v>
      </c>
    </row>
    <row r="201" spans="1:11" ht="20.25" customHeight="1" hidden="1">
      <c r="A201" s="104" t="s">
        <v>212</v>
      </c>
      <c r="B201" s="99" t="s">
        <v>615</v>
      </c>
      <c r="C201" s="103" t="s">
        <v>908</v>
      </c>
      <c r="D201" s="103" t="s">
        <v>908</v>
      </c>
      <c r="E201" s="128" t="s">
        <v>1304</v>
      </c>
      <c r="F201" s="103"/>
      <c r="G201" s="108"/>
      <c r="H201" s="108"/>
      <c r="I201" s="108"/>
      <c r="J201" s="532" t="e">
        <f t="shared" si="23"/>
        <v>#DIV/0!</v>
      </c>
      <c r="K201" s="532" t="e">
        <f t="shared" si="19"/>
        <v>#DIV/0!</v>
      </c>
    </row>
    <row r="202" spans="1:11" ht="20.25" customHeight="1" hidden="1">
      <c r="A202" s="113" t="s">
        <v>657</v>
      </c>
      <c r="B202" s="99" t="s">
        <v>615</v>
      </c>
      <c r="C202" s="103" t="s">
        <v>908</v>
      </c>
      <c r="D202" s="103" t="s">
        <v>908</v>
      </c>
      <c r="E202" s="128" t="s">
        <v>1110</v>
      </c>
      <c r="F202" s="103" t="s">
        <v>354</v>
      </c>
      <c r="G202" s="108"/>
      <c r="H202" s="108"/>
      <c r="I202" s="108"/>
      <c r="J202" s="532" t="e">
        <f t="shared" si="23"/>
        <v>#DIV/0!</v>
      </c>
      <c r="K202" s="532" t="e">
        <f t="shared" si="19"/>
        <v>#DIV/0!</v>
      </c>
    </row>
    <row r="203" spans="1:11" ht="27.75" customHeight="1" hidden="1">
      <c r="A203" s="105" t="s">
        <v>658</v>
      </c>
      <c r="B203" s="99" t="s">
        <v>615</v>
      </c>
      <c r="C203" s="103" t="s">
        <v>908</v>
      </c>
      <c r="D203" s="103" t="s">
        <v>908</v>
      </c>
      <c r="E203" s="128" t="s">
        <v>1110</v>
      </c>
      <c r="F203" s="103" t="s">
        <v>169</v>
      </c>
      <c r="G203" s="108"/>
      <c r="H203" s="108"/>
      <c r="I203" s="108"/>
      <c r="J203" s="532" t="e">
        <f aca="true" t="shared" si="24" ref="J203:J260">I203/G203*100</f>
        <v>#DIV/0!</v>
      </c>
      <c r="K203" s="532" t="e">
        <f aca="true" t="shared" si="25" ref="K203:K266">I203/H203*100</f>
        <v>#DIV/0!</v>
      </c>
    </row>
    <row r="204" spans="1:11" ht="32.25" customHeight="1" hidden="1">
      <c r="A204" s="114" t="s">
        <v>1536</v>
      </c>
      <c r="B204" s="99" t="s">
        <v>615</v>
      </c>
      <c r="C204" s="103" t="s">
        <v>908</v>
      </c>
      <c r="D204" s="103" t="s">
        <v>1339</v>
      </c>
      <c r="E204" s="128"/>
      <c r="F204" s="103"/>
      <c r="G204" s="108"/>
      <c r="H204" s="108"/>
      <c r="I204" s="108"/>
      <c r="J204" s="532" t="e">
        <f t="shared" si="24"/>
        <v>#DIV/0!</v>
      </c>
      <c r="K204" s="532" t="e">
        <f t="shared" si="25"/>
        <v>#DIV/0!</v>
      </c>
    </row>
    <row r="205" spans="1:11" ht="15.75" hidden="1">
      <c r="A205" s="111" t="s">
        <v>170</v>
      </c>
      <c r="B205" s="99" t="s">
        <v>615</v>
      </c>
      <c r="C205" s="117" t="s">
        <v>908</v>
      </c>
      <c r="D205" s="103" t="s">
        <v>1339</v>
      </c>
      <c r="E205" s="128" t="s">
        <v>659</v>
      </c>
      <c r="F205" s="103"/>
      <c r="G205" s="108"/>
      <c r="H205" s="108"/>
      <c r="I205" s="108"/>
      <c r="J205" s="532"/>
      <c r="K205" s="532"/>
    </row>
    <row r="206" spans="1:11" ht="15.75" hidden="1">
      <c r="A206" s="113" t="s">
        <v>618</v>
      </c>
      <c r="B206" s="99" t="s">
        <v>615</v>
      </c>
      <c r="C206" s="117" t="s">
        <v>908</v>
      </c>
      <c r="D206" s="103" t="s">
        <v>1339</v>
      </c>
      <c r="E206" s="128" t="s">
        <v>659</v>
      </c>
      <c r="F206" s="103" t="s">
        <v>169</v>
      </c>
      <c r="G206" s="108"/>
      <c r="H206" s="108"/>
      <c r="I206" s="108"/>
      <c r="J206" s="532"/>
      <c r="K206" s="532"/>
    </row>
    <row r="207" spans="1:11" ht="25.5">
      <c r="A207" s="106" t="s">
        <v>1475</v>
      </c>
      <c r="B207" s="99" t="s">
        <v>615</v>
      </c>
      <c r="C207" s="103" t="s">
        <v>1196</v>
      </c>
      <c r="D207" s="103"/>
      <c r="E207" s="128"/>
      <c r="F207" s="103"/>
      <c r="G207" s="108">
        <f>G208+G224</f>
        <v>256448.1</v>
      </c>
      <c r="H207" s="108">
        <f>H208+H224</f>
        <v>253787.30000000002</v>
      </c>
      <c r="I207" s="108">
        <f>I208+I224</f>
        <v>248475.80000000002</v>
      </c>
      <c r="J207" s="532">
        <f t="shared" si="24"/>
        <v>96.89126181866818</v>
      </c>
      <c r="K207" s="532">
        <f t="shared" si="25"/>
        <v>97.90710567471265</v>
      </c>
    </row>
    <row r="208" spans="1:11" ht="15">
      <c r="A208" s="109" t="s">
        <v>221</v>
      </c>
      <c r="B208" s="99" t="s">
        <v>615</v>
      </c>
      <c r="C208" s="103" t="s">
        <v>1196</v>
      </c>
      <c r="D208" s="103" t="s">
        <v>904</v>
      </c>
      <c r="E208" s="128"/>
      <c r="F208" s="103"/>
      <c r="G208" s="108">
        <f>G209+G213+G216+G219</f>
        <v>185654</v>
      </c>
      <c r="H208" s="108">
        <f>H209+H213+H216+H219+H222</f>
        <v>178140.80000000002</v>
      </c>
      <c r="I208" s="108">
        <f>I209+I213+I216+I219</f>
        <v>174780.7</v>
      </c>
      <c r="J208" s="532">
        <f t="shared" si="24"/>
        <v>94.1432449610566</v>
      </c>
      <c r="K208" s="532">
        <f t="shared" si="25"/>
        <v>98.11379537983439</v>
      </c>
    </row>
    <row r="209" spans="1:11" ht="24">
      <c r="A209" s="111" t="s">
        <v>222</v>
      </c>
      <c r="B209" s="99" t="s">
        <v>615</v>
      </c>
      <c r="C209" s="103" t="s">
        <v>1196</v>
      </c>
      <c r="D209" s="103" t="s">
        <v>904</v>
      </c>
      <c r="E209" s="103" t="s">
        <v>223</v>
      </c>
      <c r="F209" s="103"/>
      <c r="G209" s="108">
        <f>G210</f>
        <v>140912</v>
      </c>
      <c r="H209" s="108">
        <f>H210</f>
        <v>136128.6</v>
      </c>
      <c r="I209" s="108">
        <f>I210</f>
        <v>132977.6</v>
      </c>
      <c r="J209" s="532">
        <f t="shared" si="24"/>
        <v>94.36925173157717</v>
      </c>
      <c r="K209" s="532">
        <f t="shared" si="25"/>
        <v>97.68527701012131</v>
      </c>
    </row>
    <row r="210" spans="1:11" ht="24">
      <c r="A210" s="105" t="s">
        <v>984</v>
      </c>
      <c r="B210" s="99" t="s">
        <v>615</v>
      </c>
      <c r="C210" s="103" t="s">
        <v>1196</v>
      </c>
      <c r="D210" s="103" t="s">
        <v>904</v>
      </c>
      <c r="E210" s="128" t="s">
        <v>1111</v>
      </c>
      <c r="F210" s="103" t="s">
        <v>354</v>
      </c>
      <c r="G210" s="108">
        <f>G211+G212</f>
        <v>140912</v>
      </c>
      <c r="H210" s="108">
        <f>H211</f>
        <v>136128.6</v>
      </c>
      <c r="I210" s="108">
        <f>I211</f>
        <v>132977.6</v>
      </c>
      <c r="J210" s="532">
        <f t="shared" si="24"/>
        <v>94.36925173157717</v>
      </c>
      <c r="K210" s="532">
        <f t="shared" si="25"/>
        <v>97.68527701012131</v>
      </c>
    </row>
    <row r="211" spans="1:11" ht="24">
      <c r="A211" s="105" t="s">
        <v>186</v>
      </c>
      <c r="B211" s="99" t="s">
        <v>615</v>
      </c>
      <c r="C211" s="103" t="s">
        <v>1196</v>
      </c>
      <c r="D211" s="103" t="s">
        <v>904</v>
      </c>
      <c r="E211" s="128" t="s">
        <v>1111</v>
      </c>
      <c r="F211" s="103" t="s">
        <v>1234</v>
      </c>
      <c r="G211" s="108">
        <v>127190</v>
      </c>
      <c r="H211" s="108">
        <v>136128.6</v>
      </c>
      <c r="I211" s="108">
        <v>132977.6</v>
      </c>
      <c r="J211" s="532">
        <f t="shared" si="24"/>
        <v>104.55035773252615</v>
      </c>
      <c r="K211" s="532">
        <f t="shared" si="25"/>
        <v>97.68527701012131</v>
      </c>
    </row>
    <row r="212" spans="1:11" ht="24">
      <c r="A212" s="105" t="s">
        <v>1345</v>
      </c>
      <c r="B212" s="99" t="s">
        <v>615</v>
      </c>
      <c r="C212" s="103" t="s">
        <v>1196</v>
      </c>
      <c r="D212" s="103" t="s">
        <v>904</v>
      </c>
      <c r="E212" s="128" t="s">
        <v>1111</v>
      </c>
      <c r="F212" s="103" t="s">
        <v>1237</v>
      </c>
      <c r="G212" s="108">
        <v>13722</v>
      </c>
      <c r="H212" s="108"/>
      <c r="I212" s="108"/>
      <c r="J212" s="532">
        <f t="shared" si="24"/>
        <v>0</v>
      </c>
      <c r="K212" s="532"/>
    </row>
    <row r="213" spans="1:11" ht="24">
      <c r="A213" s="111" t="s">
        <v>290</v>
      </c>
      <c r="B213" s="99" t="s">
        <v>615</v>
      </c>
      <c r="C213" s="103" t="s">
        <v>1196</v>
      </c>
      <c r="D213" s="103" t="s">
        <v>904</v>
      </c>
      <c r="E213" s="128" t="s">
        <v>224</v>
      </c>
      <c r="F213" s="103"/>
      <c r="G213" s="108">
        <f aca="true" t="shared" si="26" ref="G213:I214">G214</f>
        <v>2155</v>
      </c>
      <c r="H213" s="202">
        <f t="shared" si="26"/>
        <v>2051</v>
      </c>
      <c r="I213" s="202">
        <f t="shared" si="26"/>
        <v>2021.9</v>
      </c>
      <c r="J213" s="532">
        <f t="shared" si="24"/>
        <v>93.82366589327147</v>
      </c>
      <c r="K213" s="532">
        <f t="shared" si="25"/>
        <v>98.58117991223794</v>
      </c>
    </row>
    <row r="214" spans="1:11" ht="24">
      <c r="A214" s="105" t="s">
        <v>984</v>
      </c>
      <c r="B214" s="99" t="s">
        <v>615</v>
      </c>
      <c r="C214" s="103" t="s">
        <v>1196</v>
      </c>
      <c r="D214" s="103" t="s">
        <v>904</v>
      </c>
      <c r="E214" s="128" t="s">
        <v>1112</v>
      </c>
      <c r="F214" s="103" t="s">
        <v>354</v>
      </c>
      <c r="G214" s="108">
        <f t="shared" si="26"/>
        <v>2155</v>
      </c>
      <c r="H214" s="202">
        <f t="shared" si="26"/>
        <v>2051</v>
      </c>
      <c r="I214" s="202">
        <f t="shared" si="26"/>
        <v>2021.9</v>
      </c>
      <c r="J214" s="532">
        <f t="shared" si="24"/>
        <v>93.82366589327147</v>
      </c>
      <c r="K214" s="532">
        <f t="shared" si="25"/>
        <v>98.58117991223794</v>
      </c>
    </row>
    <row r="215" spans="1:11" ht="24">
      <c r="A215" s="105" t="s">
        <v>186</v>
      </c>
      <c r="B215" s="99" t="s">
        <v>615</v>
      </c>
      <c r="C215" s="103" t="s">
        <v>1196</v>
      </c>
      <c r="D215" s="103" t="s">
        <v>904</v>
      </c>
      <c r="E215" s="128" t="s">
        <v>1112</v>
      </c>
      <c r="F215" s="103" t="s">
        <v>1234</v>
      </c>
      <c r="G215" s="108">
        <v>2155</v>
      </c>
      <c r="H215" s="202">
        <v>2051</v>
      </c>
      <c r="I215" s="202">
        <f>1975+46.9</f>
        <v>2021.9</v>
      </c>
      <c r="J215" s="532">
        <f t="shared" si="24"/>
        <v>93.82366589327147</v>
      </c>
      <c r="K215" s="532">
        <f t="shared" si="25"/>
        <v>98.58117991223794</v>
      </c>
    </row>
    <row r="216" spans="1:11" ht="24">
      <c r="A216" s="111" t="s">
        <v>291</v>
      </c>
      <c r="B216" s="99" t="s">
        <v>615</v>
      </c>
      <c r="C216" s="103" t="s">
        <v>1196</v>
      </c>
      <c r="D216" s="103" t="s">
        <v>904</v>
      </c>
      <c r="E216" s="128" t="s">
        <v>225</v>
      </c>
      <c r="F216" s="103"/>
      <c r="G216" s="108">
        <f>G218</f>
        <v>31187</v>
      </c>
      <c r="H216" s="108">
        <f>H217</f>
        <v>28175</v>
      </c>
      <c r="I216" s="108">
        <f>I217</f>
        <v>27995.7</v>
      </c>
      <c r="J216" s="532">
        <f t="shared" si="24"/>
        <v>89.76721069676468</v>
      </c>
      <c r="K216" s="532">
        <f t="shared" si="25"/>
        <v>99.36362023070097</v>
      </c>
    </row>
    <row r="217" spans="1:11" ht="24">
      <c r="A217" s="105" t="s">
        <v>984</v>
      </c>
      <c r="B217" s="99" t="s">
        <v>615</v>
      </c>
      <c r="C217" s="103" t="s">
        <v>1196</v>
      </c>
      <c r="D217" s="103" t="s">
        <v>904</v>
      </c>
      <c r="E217" s="128" t="s">
        <v>1113</v>
      </c>
      <c r="F217" s="103" t="s">
        <v>354</v>
      </c>
      <c r="G217" s="108">
        <f>G218</f>
        <v>31187</v>
      </c>
      <c r="H217" s="108">
        <f>H218</f>
        <v>28175</v>
      </c>
      <c r="I217" s="108">
        <f>I218</f>
        <v>27995.7</v>
      </c>
      <c r="J217" s="532">
        <f t="shared" si="24"/>
        <v>89.76721069676468</v>
      </c>
      <c r="K217" s="532">
        <f t="shared" si="25"/>
        <v>99.36362023070097</v>
      </c>
    </row>
    <row r="218" spans="1:11" ht="24">
      <c r="A218" s="105" t="s">
        <v>186</v>
      </c>
      <c r="B218" s="99" t="s">
        <v>615</v>
      </c>
      <c r="C218" s="103" t="s">
        <v>1196</v>
      </c>
      <c r="D218" s="103" t="s">
        <v>904</v>
      </c>
      <c r="E218" s="128" t="s">
        <v>1113</v>
      </c>
      <c r="F218" s="103" t="s">
        <v>1234</v>
      </c>
      <c r="G218" s="108">
        <v>31187</v>
      </c>
      <c r="H218" s="108">
        <v>28175</v>
      </c>
      <c r="I218" s="108">
        <f>27930+65.7</f>
        <v>27995.7</v>
      </c>
      <c r="J218" s="532">
        <f t="shared" si="24"/>
        <v>89.76721069676468</v>
      </c>
      <c r="K218" s="532">
        <f t="shared" si="25"/>
        <v>99.36362023070097</v>
      </c>
    </row>
    <row r="219" spans="1:11" ht="24">
      <c r="A219" s="111" t="s">
        <v>226</v>
      </c>
      <c r="B219" s="99" t="s">
        <v>615</v>
      </c>
      <c r="C219" s="103" t="s">
        <v>1196</v>
      </c>
      <c r="D219" s="103" t="s">
        <v>904</v>
      </c>
      <c r="E219" s="103" t="s">
        <v>227</v>
      </c>
      <c r="F219" s="103"/>
      <c r="G219" s="108">
        <f>G222</f>
        <v>11400</v>
      </c>
      <c r="H219" s="108">
        <f>H220</f>
        <v>303</v>
      </c>
      <c r="I219" s="108">
        <f>I220+I222</f>
        <v>11785.5</v>
      </c>
      <c r="J219" s="532">
        <f t="shared" si="24"/>
        <v>103.38157894736841</v>
      </c>
      <c r="K219" s="532">
        <f t="shared" si="25"/>
        <v>3889.60396039604</v>
      </c>
    </row>
    <row r="220" spans="1:11" ht="24">
      <c r="A220" s="110" t="s">
        <v>665</v>
      </c>
      <c r="B220" s="99" t="s">
        <v>615</v>
      </c>
      <c r="C220" s="103" t="s">
        <v>1196</v>
      </c>
      <c r="D220" s="103" t="s">
        <v>904</v>
      </c>
      <c r="E220" s="128" t="s">
        <v>1221</v>
      </c>
      <c r="F220" s="103"/>
      <c r="G220" s="108"/>
      <c r="H220" s="108">
        <f>H221</f>
        <v>303</v>
      </c>
      <c r="I220" s="108">
        <f>I221</f>
        <v>303</v>
      </c>
      <c r="J220" s="532"/>
      <c r="K220" s="532">
        <f t="shared" si="25"/>
        <v>100</v>
      </c>
    </row>
    <row r="221" spans="1:11" ht="24">
      <c r="A221" s="105" t="s">
        <v>186</v>
      </c>
      <c r="B221" s="99" t="s">
        <v>615</v>
      </c>
      <c r="C221" s="103" t="s">
        <v>1196</v>
      </c>
      <c r="D221" s="103" t="s">
        <v>904</v>
      </c>
      <c r="E221" s="128" t="s">
        <v>1221</v>
      </c>
      <c r="F221" s="103" t="s">
        <v>1234</v>
      </c>
      <c r="G221" s="108"/>
      <c r="H221" s="108">
        <v>303</v>
      </c>
      <c r="I221" s="108">
        <v>303</v>
      </c>
      <c r="J221" s="532"/>
      <c r="K221" s="532">
        <f t="shared" si="25"/>
        <v>100</v>
      </c>
    </row>
    <row r="222" spans="1:11" ht="24">
      <c r="A222" s="105" t="s">
        <v>76</v>
      </c>
      <c r="B222" s="99" t="s">
        <v>615</v>
      </c>
      <c r="C222" s="103" t="s">
        <v>1196</v>
      </c>
      <c r="D222" s="103" t="s">
        <v>904</v>
      </c>
      <c r="E222" s="103" t="s">
        <v>1222</v>
      </c>
      <c r="F222" s="103" t="s">
        <v>354</v>
      </c>
      <c r="G222" s="108">
        <f>G223</f>
        <v>11400</v>
      </c>
      <c r="H222" s="108">
        <f>H223</f>
        <v>11483.2</v>
      </c>
      <c r="I222" s="108">
        <f>I223</f>
        <v>11482.5</v>
      </c>
      <c r="J222" s="532">
        <f t="shared" si="24"/>
        <v>100.72368421052632</v>
      </c>
      <c r="K222" s="532">
        <f t="shared" si="25"/>
        <v>99.9939041382193</v>
      </c>
    </row>
    <row r="223" spans="1:11" ht="24">
      <c r="A223" s="105" t="s">
        <v>1348</v>
      </c>
      <c r="B223" s="99" t="s">
        <v>615</v>
      </c>
      <c r="C223" s="103" t="s">
        <v>1196</v>
      </c>
      <c r="D223" s="103" t="s">
        <v>904</v>
      </c>
      <c r="E223" s="128" t="s">
        <v>1222</v>
      </c>
      <c r="F223" s="103" t="s">
        <v>1374</v>
      </c>
      <c r="G223" s="108">
        <v>11400</v>
      </c>
      <c r="H223" s="108">
        <v>11483.2</v>
      </c>
      <c r="I223" s="108">
        <f>11352.3+130.2</f>
        <v>11482.5</v>
      </c>
      <c r="J223" s="532">
        <f t="shared" si="24"/>
        <v>100.72368421052632</v>
      </c>
      <c r="K223" s="532">
        <f t="shared" si="25"/>
        <v>99.9939041382193</v>
      </c>
    </row>
    <row r="224" spans="1:11" ht="24">
      <c r="A224" s="109" t="s">
        <v>302</v>
      </c>
      <c r="B224" s="99" t="s">
        <v>615</v>
      </c>
      <c r="C224" s="103" t="s">
        <v>1196</v>
      </c>
      <c r="D224" s="103" t="s">
        <v>905</v>
      </c>
      <c r="E224" s="128"/>
      <c r="F224" s="103"/>
      <c r="G224" s="108">
        <f>G225+G228</f>
        <v>70794.1</v>
      </c>
      <c r="H224" s="108">
        <f>H225+H228</f>
        <v>75646.5</v>
      </c>
      <c r="I224" s="108">
        <f>I225+I228</f>
        <v>73695.1</v>
      </c>
      <c r="J224" s="532">
        <f t="shared" si="24"/>
        <v>104.09779911037785</v>
      </c>
      <c r="K224" s="532">
        <f t="shared" si="25"/>
        <v>97.42036974612176</v>
      </c>
    </row>
    <row r="225" spans="1:11" ht="36">
      <c r="A225" s="115" t="s">
        <v>597</v>
      </c>
      <c r="B225" s="99" t="s">
        <v>615</v>
      </c>
      <c r="C225" s="103" t="s">
        <v>1196</v>
      </c>
      <c r="D225" s="103" t="s">
        <v>905</v>
      </c>
      <c r="E225" s="116" t="s">
        <v>94</v>
      </c>
      <c r="F225" s="103"/>
      <c r="G225" s="108">
        <v>10596.1</v>
      </c>
      <c r="H225" s="108">
        <f>H226</f>
        <v>10286.9</v>
      </c>
      <c r="I225" s="108">
        <f>I226</f>
        <v>9657.2</v>
      </c>
      <c r="J225" s="532">
        <f t="shared" si="24"/>
        <v>91.13919272185049</v>
      </c>
      <c r="K225" s="532">
        <f t="shared" si="25"/>
        <v>93.87862232548193</v>
      </c>
    </row>
    <row r="226" spans="1:11" ht="24">
      <c r="A226" s="105" t="s">
        <v>83</v>
      </c>
      <c r="B226" s="99" t="s">
        <v>615</v>
      </c>
      <c r="C226" s="103" t="s">
        <v>1196</v>
      </c>
      <c r="D226" s="103" t="s">
        <v>905</v>
      </c>
      <c r="E226" s="364" t="s">
        <v>1269</v>
      </c>
      <c r="F226" s="103" t="s">
        <v>354</v>
      </c>
      <c r="G226" s="108">
        <v>10596.1</v>
      </c>
      <c r="H226" s="108">
        <f>H227</f>
        <v>10286.9</v>
      </c>
      <c r="I226" s="108">
        <f>I227</f>
        <v>9657.2</v>
      </c>
      <c r="J226" s="532">
        <f t="shared" si="24"/>
        <v>91.13919272185049</v>
      </c>
      <c r="K226" s="532">
        <f t="shared" si="25"/>
        <v>93.87862232548193</v>
      </c>
    </row>
    <row r="227" spans="1:11" ht="24">
      <c r="A227" s="105" t="s">
        <v>700</v>
      </c>
      <c r="B227" s="99" t="s">
        <v>615</v>
      </c>
      <c r="C227" s="103" t="s">
        <v>1196</v>
      </c>
      <c r="D227" s="103" t="s">
        <v>905</v>
      </c>
      <c r="E227" s="364" t="s">
        <v>1269</v>
      </c>
      <c r="F227" s="103" t="s">
        <v>701</v>
      </c>
      <c r="G227" s="108">
        <v>10596.1</v>
      </c>
      <c r="H227" s="108">
        <v>10286.9</v>
      </c>
      <c r="I227" s="108">
        <v>9657.2</v>
      </c>
      <c r="J227" s="532">
        <f t="shared" si="24"/>
        <v>91.13919272185049</v>
      </c>
      <c r="K227" s="532">
        <f t="shared" si="25"/>
        <v>93.87862232548193</v>
      </c>
    </row>
    <row r="228" spans="1:11" ht="24">
      <c r="A228" s="112" t="s">
        <v>226</v>
      </c>
      <c r="B228" s="99" t="s">
        <v>615</v>
      </c>
      <c r="C228" s="103" t="s">
        <v>1196</v>
      </c>
      <c r="D228" s="103" t="s">
        <v>905</v>
      </c>
      <c r="E228" s="103" t="s">
        <v>227</v>
      </c>
      <c r="F228" s="103"/>
      <c r="G228" s="108">
        <f>G229+G231</f>
        <v>60198</v>
      </c>
      <c r="H228" s="108">
        <f>H229+H231</f>
        <v>65359.6</v>
      </c>
      <c r="I228" s="108">
        <f>I229+I231</f>
        <v>64037.9</v>
      </c>
      <c r="J228" s="532">
        <f t="shared" si="24"/>
        <v>106.37878334828399</v>
      </c>
      <c r="K228" s="532">
        <f t="shared" si="25"/>
        <v>97.97780280173075</v>
      </c>
    </row>
    <row r="229" spans="1:11" ht="24">
      <c r="A229" s="105" t="s">
        <v>76</v>
      </c>
      <c r="B229" s="99" t="s">
        <v>615</v>
      </c>
      <c r="C229" s="103" t="s">
        <v>1196</v>
      </c>
      <c r="D229" s="103" t="s">
        <v>905</v>
      </c>
      <c r="E229" s="103" t="s">
        <v>1222</v>
      </c>
      <c r="F229" s="103" t="s">
        <v>354</v>
      </c>
      <c r="G229" s="108">
        <f>G230</f>
        <v>330</v>
      </c>
      <c r="H229" s="108">
        <f>H230</f>
        <v>1114</v>
      </c>
      <c r="I229" s="108">
        <f>I230</f>
        <v>1106</v>
      </c>
      <c r="J229" s="588" t="s">
        <v>489</v>
      </c>
      <c r="K229" s="532">
        <f t="shared" si="25"/>
        <v>99.2818671454219</v>
      </c>
    </row>
    <row r="230" spans="1:11" ht="24">
      <c r="A230" s="105" t="s">
        <v>619</v>
      </c>
      <c r="B230" s="99" t="s">
        <v>615</v>
      </c>
      <c r="C230" s="103" t="s">
        <v>1196</v>
      </c>
      <c r="D230" s="103" t="s">
        <v>905</v>
      </c>
      <c r="E230" s="128" t="s">
        <v>1222</v>
      </c>
      <c r="F230" s="103" t="s">
        <v>1373</v>
      </c>
      <c r="G230" s="108">
        <v>330</v>
      </c>
      <c r="H230" s="108">
        <v>1114</v>
      </c>
      <c r="I230" s="108">
        <v>1106</v>
      </c>
      <c r="J230" s="588" t="s">
        <v>489</v>
      </c>
      <c r="K230" s="532">
        <f t="shared" si="25"/>
        <v>99.2818671454219</v>
      </c>
    </row>
    <row r="231" spans="1:11" ht="48">
      <c r="A231" s="112" t="s">
        <v>1381</v>
      </c>
      <c r="B231" s="99" t="s">
        <v>615</v>
      </c>
      <c r="C231" s="103" t="s">
        <v>1196</v>
      </c>
      <c r="D231" s="103" t="s">
        <v>905</v>
      </c>
      <c r="E231" s="103" t="s">
        <v>1382</v>
      </c>
      <c r="F231" s="103"/>
      <c r="G231" s="108">
        <f>G232</f>
        <v>59868</v>
      </c>
      <c r="H231" s="108">
        <f>H232</f>
        <v>64245.6</v>
      </c>
      <c r="I231" s="108">
        <f>I232</f>
        <v>62931.9</v>
      </c>
      <c r="J231" s="532">
        <f t="shared" si="24"/>
        <v>105.1177590699539</v>
      </c>
      <c r="K231" s="532">
        <f t="shared" si="25"/>
        <v>97.95519070566701</v>
      </c>
    </row>
    <row r="232" spans="1:11" ht="24">
      <c r="A232" s="105" t="s">
        <v>984</v>
      </c>
      <c r="B232" s="99" t="s">
        <v>615</v>
      </c>
      <c r="C232" s="103" t="s">
        <v>1196</v>
      </c>
      <c r="D232" s="103" t="s">
        <v>905</v>
      </c>
      <c r="E232" s="128" t="s">
        <v>703</v>
      </c>
      <c r="F232" s="103" t="s">
        <v>354</v>
      </c>
      <c r="G232" s="108">
        <f>G235</f>
        <v>59868</v>
      </c>
      <c r="H232" s="108">
        <f>H235</f>
        <v>64245.6</v>
      </c>
      <c r="I232" s="108">
        <v>62931.9</v>
      </c>
      <c r="J232" s="532">
        <f t="shared" si="24"/>
        <v>105.1177590699539</v>
      </c>
      <c r="K232" s="532">
        <f t="shared" si="25"/>
        <v>97.95519070566701</v>
      </c>
    </row>
    <row r="233" spans="1:11" ht="15.75" hidden="1">
      <c r="A233" s="104" t="s">
        <v>212</v>
      </c>
      <c r="B233" s="99" t="s">
        <v>615</v>
      </c>
      <c r="C233" s="103" t="s">
        <v>1196</v>
      </c>
      <c r="D233" s="103" t="s">
        <v>905</v>
      </c>
      <c r="E233" s="128" t="s">
        <v>1304</v>
      </c>
      <c r="F233" s="103"/>
      <c r="G233" s="108"/>
      <c r="H233" s="108"/>
      <c r="I233" s="108"/>
      <c r="J233" s="532"/>
      <c r="K233" s="532"/>
    </row>
    <row r="234" spans="1:11" ht="24" hidden="1">
      <c r="A234" s="105" t="s">
        <v>76</v>
      </c>
      <c r="B234" s="99" t="s">
        <v>615</v>
      </c>
      <c r="C234" s="103" t="s">
        <v>1196</v>
      </c>
      <c r="D234" s="103" t="s">
        <v>905</v>
      </c>
      <c r="E234" s="128" t="s">
        <v>1304</v>
      </c>
      <c r="F234" s="103" t="s">
        <v>77</v>
      </c>
      <c r="G234" s="108"/>
      <c r="H234" s="108"/>
      <c r="I234" s="108"/>
      <c r="J234" s="532"/>
      <c r="K234" s="532"/>
    </row>
    <row r="235" spans="1:11" ht="24">
      <c r="A235" s="105" t="s">
        <v>186</v>
      </c>
      <c r="B235" s="99" t="s">
        <v>615</v>
      </c>
      <c r="C235" s="103" t="s">
        <v>1196</v>
      </c>
      <c r="D235" s="103" t="s">
        <v>905</v>
      </c>
      <c r="E235" s="128" t="s">
        <v>703</v>
      </c>
      <c r="F235" s="103" t="s">
        <v>1234</v>
      </c>
      <c r="G235" s="108">
        <v>59868</v>
      </c>
      <c r="H235" s="108">
        <v>64245.6</v>
      </c>
      <c r="I235" s="108">
        <f>62921.9+10</f>
        <v>62931.9</v>
      </c>
      <c r="J235" s="532">
        <f t="shared" si="24"/>
        <v>105.1177590699539</v>
      </c>
      <c r="K235" s="532">
        <f t="shared" si="25"/>
        <v>97.95519070566701</v>
      </c>
    </row>
    <row r="236" spans="1:11" ht="15">
      <c r="A236" s="106" t="s">
        <v>620</v>
      </c>
      <c r="B236" s="99" t="s">
        <v>615</v>
      </c>
      <c r="C236" s="103" t="s">
        <v>1339</v>
      </c>
      <c r="D236" s="107"/>
      <c r="E236" s="577"/>
      <c r="F236" s="107"/>
      <c r="G236" s="108">
        <f>G237</f>
        <v>105171</v>
      </c>
      <c r="H236" s="108">
        <f>H237</f>
        <v>47346.2</v>
      </c>
      <c r="I236" s="108">
        <f>I237</f>
        <v>47041.1</v>
      </c>
      <c r="J236" s="532">
        <f t="shared" si="24"/>
        <v>44.72820454307747</v>
      </c>
      <c r="K236" s="532">
        <f t="shared" si="25"/>
        <v>99.3555977037228</v>
      </c>
    </row>
    <row r="237" spans="1:11" ht="15">
      <c r="A237" s="114" t="s">
        <v>1223</v>
      </c>
      <c r="B237" s="99" t="s">
        <v>615</v>
      </c>
      <c r="C237" s="117" t="s">
        <v>1339</v>
      </c>
      <c r="D237" s="103" t="s">
        <v>1196</v>
      </c>
      <c r="E237" s="128"/>
      <c r="F237" s="103"/>
      <c r="G237" s="108">
        <f>G241+G245</f>
        <v>105171</v>
      </c>
      <c r="H237" s="108">
        <v>47346.2</v>
      </c>
      <c r="I237" s="108">
        <f>I238+I241+I245</f>
        <v>47041.1</v>
      </c>
      <c r="J237" s="532">
        <f t="shared" si="24"/>
        <v>44.72820454307747</v>
      </c>
      <c r="K237" s="532">
        <f t="shared" si="25"/>
        <v>99.3555977037228</v>
      </c>
    </row>
    <row r="238" spans="1:11" ht="24">
      <c r="A238" s="135" t="s">
        <v>1389</v>
      </c>
      <c r="B238" s="99" t="s">
        <v>615</v>
      </c>
      <c r="C238" s="117" t="s">
        <v>1339</v>
      </c>
      <c r="D238" s="103" t="s">
        <v>1196</v>
      </c>
      <c r="E238" s="103" t="s">
        <v>297</v>
      </c>
      <c r="F238" s="103"/>
      <c r="G238" s="108"/>
      <c r="H238" s="108">
        <f>H239</f>
        <v>22592.8</v>
      </c>
      <c r="I238" s="108">
        <f>I239</f>
        <v>22592.8</v>
      </c>
      <c r="J238" s="532"/>
      <c r="K238" s="532">
        <f t="shared" si="25"/>
        <v>100</v>
      </c>
    </row>
    <row r="239" spans="1:11" ht="24">
      <c r="A239" s="136" t="s">
        <v>304</v>
      </c>
      <c r="B239" s="99" t="s">
        <v>615</v>
      </c>
      <c r="C239" s="117" t="s">
        <v>1339</v>
      </c>
      <c r="D239" s="103" t="s">
        <v>1196</v>
      </c>
      <c r="E239" s="103" t="s">
        <v>183</v>
      </c>
      <c r="F239" s="103" t="s">
        <v>354</v>
      </c>
      <c r="G239" s="108"/>
      <c r="H239" s="108">
        <f>H240</f>
        <v>22592.8</v>
      </c>
      <c r="I239" s="108">
        <f>I240</f>
        <v>22592.8</v>
      </c>
      <c r="J239" s="532"/>
      <c r="K239" s="532">
        <f t="shared" si="25"/>
        <v>100</v>
      </c>
    </row>
    <row r="240" spans="1:11" ht="24">
      <c r="A240" s="136" t="s">
        <v>318</v>
      </c>
      <c r="B240" s="99" t="s">
        <v>615</v>
      </c>
      <c r="C240" s="117" t="s">
        <v>1339</v>
      </c>
      <c r="D240" s="103" t="s">
        <v>1196</v>
      </c>
      <c r="E240" s="128" t="s">
        <v>183</v>
      </c>
      <c r="F240" s="103" t="s">
        <v>1235</v>
      </c>
      <c r="G240" s="108"/>
      <c r="H240" s="108">
        <v>22592.8</v>
      </c>
      <c r="I240" s="108">
        <v>22592.8</v>
      </c>
      <c r="J240" s="532"/>
      <c r="K240" s="532">
        <f t="shared" si="25"/>
        <v>100</v>
      </c>
    </row>
    <row r="241" spans="1:11" ht="24">
      <c r="A241" s="111" t="s">
        <v>1468</v>
      </c>
      <c r="B241" s="99" t="s">
        <v>615</v>
      </c>
      <c r="C241" s="117" t="s">
        <v>1339</v>
      </c>
      <c r="D241" s="103" t="s">
        <v>1196</v>
      </c>
      <c r="E241" s="128" t="s">
        <v>1469</v>
      </c>
      <c r="F241" s="103"/>
      <c r="G241" s="108">
        <f>G242</f>
        <v>101441</v>
      </c>
      <c r="H241" s="108">
        <f>H242</f>
        <v>21312.2</v>
      </c>
      <c r="I241" s="108">
        <f>I242</f>
        <v>21007.2</v>
      </c>
      <c r="J241" s="532">
        <f t="shared" si="24"/>
        <v>20.708786388146805</v>
      </c>
      <c r="K241" s="532">
        <f t="shared" si="25"/>
        <v>98.56889481142257</v>
      </c>
    </row>
    <row r="242" spans="1:11" ht="24">
      <c r="A242" s="105" t="s">
        <v>984</v>
      </c>
      <c r="B242" s="99" t="s">
        <v>615</v>
      </c>
      <c r="C242" s="117" t="s">
        <v>1339</v>
      </c>
      <c r="D242" s="103" t="s">
        <v>1196</v>
      </c>
      <c r="E242" s="128" t="s">
        <v>1224</v>
      </c>
      <c r="F242" s="103" t="s">
        <v>354</v>
      </c>
      <c r="G242" s="108">
        <f>G243+G244</f>
        <v>101441</v>
      </c>
      <c r="H242" s="202">
        <f>H243</f>
        <v>21312.2</v>
      </c>
      <c r="I242" s="202">
        <f>I243</f>
        <v>21007.2</v>
      </c>
      <c r="J242" s="532">
        <f t="shared" si="24"/>
        <v>20.708786388146805</v>
      </c>
      <c r="K242" s="532">
        <f t="shared" si="25"/>
        <v>98.56889481142257</v>
      </c>
    </row>
    <row r="243" spans="1:11" ht="24">
      <c r="A243" s="105" t="s">
        <v>186</v>
      </c>
      <c r="B243" s="99" t="s">
        <v>615</v>
      </c>
      <c r="C243" s="117" t="s">
        <v>1339</v>
      </c>
      <c r="D243" s="103" t="s">
        <v>1196</v>
      </c>
      <c r="E243" s="128" t="s">
        <v>1224</v>
      </c>
      <c r="F243" s="103" t="s">
        <v>1234</v>
      </c>
      <c r="G243" s="108">
        <v>49528</v>
      </c>
      <c r="H243" s="202">
        <v>21312.2</v>
      </c>
      <c r="I243" s="202">
        <f>20523+484.2</f>
        <v>21007.2</v>
      </c>
      <c r="J243" s="532">
        <f t="shared" si="24"/>
        <v>42.41479567113552</v>
      </c>
      <c r="K243" s="532">
        <f t="shared" si="25"/>
        <v>98.56889481142257</v>
      </c>
    </row>
    <row r="244" spans="1:11" ht="24">
      <c r="A244" s="105" t="s">
        <v>1345</v>
      </c>
      <c r="B244" s="99" t="s">
        <v>615</v>
      </c>
      <c r="C244" s="117" t="s">
        <v>1339</v>
      </c>
      <c r="D244" s="103" t="s">
        <v>1196</v>
      </c>
      <c r="E244" s="128" t="s">
        <v>1224</v>
      </c>
      <c r="F244" s="103" t="s">
        <v>1237</v>
      </c>
      <c r="G244" s="108">
        <v>51913</v>
      </c>
      <c r="H244" s="202"/>
      <c r="I244" s="202"/>
      <c r="J244" s="532">
        <f t="shared" si="24"/>
        <v>0</v>
      </c>
      <c r="K244" s="532"/>
    </row>
    <row r="245" spans="1:11" ht="24">
      <c r="A245" s="111" t="s">
        <v>621</v>
      </c>
      <c r="B245" s="99" t="s">
        <v>615</v>
      </c>
      <c r="C245" s="103" t="s">
        <v>1339</v>
      </c>
      <c r="D245" s="103" t="s">
        <v>1196</v>
      </c>
      <c r="E245" s="103" t="s">
        <v>622</v>
      </c>
      <c r="F245" s="103"/>
      <c r="G245" s="108">
        <f>G246</f>
        <v>3730</v>
      </c>
      <c r="H245" s="108">
        <f>H246</f>
        <v>3441.2</v>
      </c>
      <c r="I245" s="108">
        <f>I246</f>
        <v>3441.1</v>
      </c>
      <c r="J245" s="532">
        <f t="shared" si="24"/>
        <v>92.25469168900804</v>
      </c>
      <c r="K245" s="532">
        <f t="shared" si="25"/>
        <v>99.99709403696386</v>
      </c>
    </row>
    <row r="246" spans="1:11" ht="24">
      <c r="A246" s="113" t="s">
        <v>319</v>
      </c>
      <c r="B246" s="99" t="s">
        <v>615</v>
      </c>
      <c r="C246" s="103" t="s">
        <v>1339</v>
      </c>
      <c r="D246" s="103" t="s">
        <v>1196</v>
      </c>
      <c r="E246" s="103" t="s">
        <v>1225</v>
      </c>
      <c r="F246" s="103" t="s">
        <v>354</v>
      </c>
      <c r="G246" s="108">
        <f>G250</f>
        <v>3730</v>
      </c>
      <c r="H246" s="108">
        <f>H250</f>
        <v>3441.2</v>
      </c>
      <c r="I246" s="108">
        <f>I250</f>
        <v>3441.1</v>
      </c>
      <c r="J246" s="532">
        <f t="shared" si="24"/>
        <v>92.25469168900804</v>
      </c>
      <c r="K246" s="532">
        <f t="shared" si="25"/>
        <v>99.99709403696386</v>
      </c>
    </row>
    <row r="247" spans="1:11" ht="15.75" hidden="1">
      <c r="A247" s="114" t="s">
        <v>144</v>
      </c>
      <c r="B247" s="99" t="s">
        <v>615</v>
      </c>
      <c r="C247" s="103" t="s">
        <v>1339</v>
      </c>
      <c r="D247" s="103" t="s">
        <v>678</v>
      </c>
      <c r="E247" s="128"/>
      <c r="F247" s="103"/>
      <c r="G247" s="108"/>
      <c r="H247" s="108"/>
      <c r="I247" s="108"/>
      <c r="J247" s="532"/>
      <c r="K247" s="532"/>
    </row>
    <row r="248" spans="1:11" ht="15.75" hidden="1">
      <c r="A248" s="112" t="s">
        <v>296</v>
      </c>
      <c r="B248" s="99" t="s">
        <v>615</v>
      </c>
      <c r="C248" s="103" t="s">
        <v>1339</v>
      </c>
      <c r="D248" s="103" t="s">
        <v>678</v>
      </c>
      <c r="E248" s="128" t="s">
        <v>297</v>
      </c>
      <c r="F248" s="103"/>
      <c r="G248" s="108"/>
      <c r="H248" s="108"/>
      <c r="I248" s="108"/>
      <c r="J248" s="532"/>
      <c r="K248" s="532"/>
    </row>
    <row r="249" spans="1:11" ht="15.75" hidden="1">
      <c r="A249" s="113" t="s">
        <v>298</v>
      </c>
      <c r="B249" s="99" t="s">
        <v>615</v>
      </c>
      <c r="C249" s="103" t="s">
        <v>1339</v>
      </c>
      <c r="D249" s="103" t="s">
        <v>678</v>
      </c>
      <c r="E249" s="128" t="s">
        <v>297</v>
      </c>
      <c r="F249" s="103" t="s">
        <v>299</v>
      </c>
      <c r="G249" s="108"/>
      <c r="H249" s="108"/>
      <c r="I249" s="108"/>
      <c r="J249" s="532"/>
      <c r="K249" s="532"/>
    </row>
    <row r="250" spans="1:11" ht="24">
      <c r="A250" s="105" t="s">
        <v>186</v>
      </c>
      <c r="B250" s="99" t="s">
        <v>615</v>
      </c>
      <c r="C250" s="103" t="s">
        <v>1339</v>
      </c>
      <c r="D250" s="103" t="s">
        <v>1196</v>
      </c>
      <c r="E250" s="128" t="s">
        <v>1225</v>
      </c>
      <c r="F250" s="103" t="s">
        <v>1234</v>
      </c>
      <c r="G250" s="108">
        <v>3730</v>
      </c>
      <c r="H250" s="108">
        <v>3441.2</v>
      </c>
      <c r="I250" s="108">
        <v>3441.1</v>
      </c>
      <c r="J250" s="532">
        <f t="shared" si="24"/>
        <v>92.25469168900804</v>
      </c>
      <c r="K250" s="532">
        <f t="shared" si="25"/>
        <v>99.99709403696386</v>
      </c>
    </row>
    <row r="251" spans="1:11" ht="15.75">
      <c r="A251" s="95" t="s">
        <v>1254</v>
      </c>
      <c r="B251" s="96" t="s">
        <v>623</v>
      </c>
      <c r="C251" s="96"/>
      <c r="D251" s="96"/>
      <c r="E251" s="576"/>
      <c r="F251" s="96"/>
      <c r="G251" s="538">
        <f>G252+G302+G307+G343+G390+G465+G474+G495</f>
        <v>775219</v>
      </c>
      <c r="H251" s="538">
        <f>H252+H302+H307+H343+H390+H465+H474+H491+H495</f>
        <v>1302224.7000000002</v>
      </c>
      <c r="I251" s="538">
        <f>I252+I307+I343+I390+I465+I474+I491+I495</f>
        <v>1264896.9</v>
      </c>
      <c r="J251" s="539">
        <f t="shared" si="24"/>
        <v>163.1663955604803</v>
      </c>
      <c r="K251" s="539">
        <f t="shared" si="25"/>
        <v>97.13353617083132</v>
      </c>
    </row>
    <row r="252" spans="1:11" ht="15">
      <c r="A252" s="137" t="s">
        <v>785</v>
      </c>
      <c r="B252" s="99" t="s">
        <v>623</v>
      </c>
      <c r="C252" s="103" t="s">
        <v>904</v>
      </c>
      <c r="D252" s="103"/>
      <c r="E252" s="128"/>
      <c r="F252" s="103"/>
      <c r="G252" s="108">
        <f>G253+G267+G275+G279+G288</f>
        <v>228040.6</v>
      </c>
      <c r="H252" s="108">
        <f>H253+H264+H267+H279+H288</f>
        <v>348731.6</v>
      </c>
      <c r="I252" s="108">
        <f>I253+I267+I288</f>
        <v>340646.4</v>
      </c>
      <c r="J252" s="532">
        <f t="shared" si="24"/>
        <v>149.37971571728895</v>
      </c>
      <c r="K252" s="532">
        <f t="shared" si="25"/>
        <v>97.68154076086023</v>
      </c>
    </row>
    <row r="253" spans="1:11" ht="36">
      <c r="A253" s="102" t="s">
        <v>927</v>
      </c>
      <c r="B253" s="99" t="s">
        <v>623</v>
      </c>
      <c r="C253" s="103" t="s">
        <v>904</v>
      </c>
      <c r="D253" s="103" t="s">
        <v>678</v>
      </c>
      <c r="E253" s="128"/>
      <c r="F253" s="103"/>
      <c r="G253" s="108">
        <f aca="true" t="shared" si="27" ref="G253:I254">G254</f>
        <v>182714</v>
      </c>
      <c r="H253" s="108">
        <f t="shared" si="27"/>
        <v>194857.3</v>
      </c>
      <c r="I253" s="108">
        <f t="shared" si="27"/>
        <v>191350.9</v>
      </c>
      <c r="J253" s="532">
        <f t="shared" si="24"/>
        <v>104.72700504613768</v>
      </c>
      <c r="K253" s="532">
        <f t="shared" si="25"/>
        <v>98.20052931042358</v>
      </c>
    </row>
    <row r="254" spans="1:11" ht="24">
      <c r="A254" s="115" t="s">
        <v>82</v>
      </c>
      <c r="B254" s="99" t="s">
        <v>623</v>
      </c>
      <c r="C254" s="103" t="s">
        <v>904</v>
      </c>
      <c r="D254" s="103" t="s">
        <v>678</v>
      </c>
      <c r="E254" s="364" t="s">
        <v>94</v>
      </c>
      <c r="F254" s="103"/>
      <c r="G254" s="108">
        <f t="shared" si="27"/>
        <v>182714</v>
      </c>
      <c r="H254" s="108">
        <f t="shared" si="27"/>
        <v>194857.3</v>
      </c>
      <c r="I254" s="108">
        <f t="shared" si="27"/>
        <v>191350.9</v>
      </c>
      <c r="J254" s="532">
        <f t="shared" si="24"/>
        <v>104.72700504613768</v>
      </c>
      <c r="K254" s="532">
        <f t="shared" si="25"/>
        <v>98.20052931042358</v>
      </c>
    </row>
    <row r="255" spans="1:11" ht="24">
      <c r="A255" s="105" t="s">
        <v>83</v>
      </c>
      <c r="B255" s="99" t="s">
        <v>623</v>
      </c>
      <c r="C255" s="103" t="s">
        <v>904</v>
      </c>
      <c r="D255" s="103" t="s">
        <v>678</v>
      </c>
      <c r="E255" s="364" t="s">
        <v>1269</v>
      </c>
      <c r="F255" s="103" t="s">
        <v>354</v>
      </c>
      <c r="G255" s="108">
        <f>G260</f>
        <v>182714</v>
      </c>
      <c r="H255" s="108">
        <f>H260</f>
        <v>194857.3</v>
      </c>
      <c r="I255" s="108">
        <f>I260</f>
        <v>191350.9</v>
      </c>
      <c r="J255" s="532">
        <f t="shared" si="24"/>
        <v>104.72700504613768</v>
      </c>
      <c r="K255" s="532">
        <f t="shared" si="25"/>
        <v>98.20052931042358</v>
      </c>
    </row>
    <row r="256" spans="1:11" ht="15.75" hidden="1">
      <c r="A256" s="138" t="s">
        <v>700</v>
      </c>
      <c r="B256" s="99" t="s">
        <v>623</v>
      </c>
      <c r="C256" s="103" t="s">
        <v>904</v>
      </c>
      <c r="D256" s="103" t="s">
        <v>678</v>
      </c>
      <c r="E256" s="364" t="s">
        <v>1079</v>
      </c>
      <c r="F256" s="116" t="s">
        <v>624</v>
      </c>
      <c r="G256" s="387"/>
      <c r="H256" s="387"/>
      <c r="I256" s="387"/>
      <c r="J256" s="532"/>
      <c r="K256" s="532"/>
    </row>
    <row r="257" spans="1:11" ht="15.75" hidden="1">
      <c r="A257" s="140" t="s">
        <v>1040</v>
      </c>
      <c r="B257" s="99" t="s">
        <v>623</v>
      </c>
      <c r="C257" s="103" t="s">
        <v>904</v>
      </c>
      <c r="D257" s="116" t="s">
        <v>908</v>
      </c>
      <c r="E257" s="364"/>
      <c r="F257" s="116"/>
      <c r="G257" s="108"/>
      <c r="H257" s="108"/>
      <c r="I257" s="108"/>
      <c r="J257" s="532"/>
      <c r="K257" s="532"/>
    </row>
    <row r="258" spans="1:11" ht="15.75" hidden="1">
      <c r="A258" s="141" t="s">
        <v>768</v>
      </c>
      <c r="B258" s="99" t="s">
        <v>623</v>
      </c>
      <c r="C258" s="103" t="s">
        <v>904</v>
      </c>
      <c r="D258" s="116" t="s">
        <v>908</v>
      </c>
      <c r="E258" s="364" t="s">
        <v>350</v>
      </c>
      <c r="F258" s="116"/>
      <c r="G258" s="108"/>
      <c r="H258" s="108"/>
      <c r="I258" s="108"/>
      <c r="J258" s="532"/>
      <c r="K258" s="532"/>
    </row>
    <row r="259" spans="1:11" ht="24" hidden="1">
      <c r="A259" s="138" t="s">
        <v>345</v>
      </c>
      <c r="B259" s="99" t="s">
        <v>623</v>
      </c>
      <c r="C259" s="103" t="s">
        <v>904</v>
      </c>
      <c r="D259" s="116" t="s">
        <v>908</v>
      </c>
      <c r="E259" s="364" t="s">
        <v>350</v>
      </c>
      <c r="F259" s="116" t="s">
        <v>346</v>
      </c>
      <c r="G259" s="108"/>
      <c r="H259" s="108"/>
      <c r="I259" s="108"/>
      <c r="J259" s="532"/>
      <c r="K259" s="532"/>
    </row>
    <row r="260" spans="1:11" ht="24">
      <c r="A260" s="138" t="s">
        <v>700</v>
      </c>
      <c r="B260" s="99" t="s">
        <v>623</v>
      </c>
      <c r="C260" s="103" t="s">
        <v>904</v>
      </c>
      <c r="D260" s="103" t="s">
        <v>678</v>
      </c>
      <c r="E260" s="364" t="s">
        <v>1269</v>
      </c>
      <c r="F260" s="103" t="s">
        <v>701</v>
      </c>
      <c r="G260" s="108">
        <v>182714</v>
      </c>
      <c r="H260" s="108">
        <v>194857.3</v>
      </c>
      <c r="I260" s="108">
        <v>191350.9</v>
      </c>
      <c r="J260" s="532">
        <f t="shared" si="24"/>
        <v>104.72700504613768</v>
      </c>
      <c r="K260" s="532">
        <f t="shared" si="25"/>
        <v>98.20052931042358</v>
      </c>
    </row>
    <row r="261" spans="1:11" ht="19.5" customHeight="1" hidden="1" thickBot="1">
      <c r="A261" s="141" t="s">
        <v>974</v>
      </c>
      <c r="B261" s="99" t="s">
        <v>623</v>
      </c>
      <c r="C261" s="103" t="s">
        <v>904</v>
      </c>
      <c r="D261" s="103" t="s">
        <v>678</v>
      </c>
      <c r="E261" s="364" t="s">
        <v>1101</v>
      </c>
      <c r="F261" s="116"/>
      <c r="G261" s="139"/>
      <c r="H261" s="139"/>
      <c r="I261" s="139"/>
      <c r="J261" s="532"/>
      <c r="K261" s="532"/>
    </row>
    <row r="262" spans="1:11" ht="24" hidden="1">
      <c r="A262" s="138" t="s">
        <v>928</v>
      </c>
      <c r="B262" s="99" t="s">
        <v>623</v>
      </c>
      <c r="C262" s="103" t="s">
        <v>904</v>
      </c>
      <c r="D262" s="103" t="s">
        <v>678</v>
      </c>
      <c r="E262" s="364" t="s">
        <v>929</v>
      </c>
      <c r="F262" s="116" t="s">
        <v>354</v>
      </c>
      <c r="G262" s="139"/>
      <c r="H262" s="202"/>
      <c r="I262" s="202"/>
      <c r="J262" s="532"/>
      <c r="K262" s="532"/>
    </row>
    <row r="263" spans="1:11" ht="15.75" hidden="1">
      <c r="A263" s="138" t="s">
        <v>700</v>
      </c>
      <c r="B263" s="99" t="s">
        <v>623</v>
      </c>
      <c r="C263" s="103" t="s">
        <v>904</v>
      </c>
      <c r="D263" s="103" t="s">
        <v>678</v>
      </c>
      <c r="E263" s="364" t="s">
        <v>929</v>
      </c>
      <c r="F263" s="116" t="s">
        <v>701</v>
      </c>
      <c r="G263" s="139"/>
      <c r="H263" s="201"/>
      <c r="I263" s="201"/>
      <c r="J263" s="532"/>
      <c r="K263" s="532"/>
    </row>
    <row r="264" spans="1:11" ht="15">
      <c r="A264" s="102" t="s">
        <v>1303</v>
      </c>
      <c r="B264" s="99" t="s">
        <v>623</v>
      </c>
      <c r="C264" s="103" t="s">
        <v>904</v>
      </c>
      <c r="D264" s="116" t="s">
        <v>906</v>
      </c>
      <c r="E264" s="364"/>
      <c r="F264" s="116"/>
      <c r="G264" s="139"/>
      <c r="H264" s="201">
        <f>H265</f>
        <v>27</v>
      </c>
      <c r="I264" s="201"/>
      <c r="J264" s="532"/>
      <c r="K264" s="532">
        <f t="shared" si="25"/>
        <v>0</v>
      </c>
    </row>
    <row r="265" spans="1:11" ht="36">
      <c r="A265" s="115" t="s">
        <v>940</v>
      </c>
      <c r="B265" s="99" t="s">
        <v>623</v>
      </c>
      <c r="C265" s="103" t="s">
        <v>904</v>
      </c>
      <c r="D265" s="116" t="s">
        <v>906</v>
      </c>
      <c r="E265" s="116" t="s">
        <v>1139</v>
      </c>
      <c r="F265" s="116"/>
      <c r="G265" s="139"/>
      <c r="H265" s="201">
        <f>H266</f>
        <v>27</v>
      </c>
      <c r="I265" s="201"/>
      <c r="J265" s="532"/>
      <c r="K265" s="532">
        <f t="shared" si="25"/>
        <v>0</v>
      </c>
    </row>
    <row r="266" spans="1:11" ht="24">
      <c r="A266" s="138" t="s">
        <v>700</v>
      </c>
      <c r="B266" s="99" t="s">
        <v>623</v>
      </c>
      <c r="C266" s="103" t="s">
        <v>904</v>
      </c>
      <c r="D266" s="116" t="s">
        <v>906</v>
      </c>
      <c r="E266" s="364" t="s">
        <v>1139</v>
      </c>
      <c r="F266" s="116" t="s">
        <v>701</v>
      </c>
      <c r="G266" s="139"/>
      <c r="H266" s="202">
        <v>27</v>
      </c>
      <c r="I266" s="202"/>
      <c r="J266" s="532"/>
      <c r="K266" s="532">
        <f t="shared" si="25"/>
        <v>0</v>
      </c>
    </row>
    <row r="267" spans="1:11" ht="15">
      <c r="A267" s="138" t="s">
        <v>1040</v>
      </c>
      <c r="B267" s="99" t="s">
        <v>623</v>
      </c>
      <c r="C267" s="103" t="s">
        <v>904</v>
      </c>
      <c r="D267" s="116" t="s">
        <v>908</v>
      </c>
      <c r="E267" s="364"/>
      <c r="F267" s="116"/>
      <c r="G267" s="139">
        <f>G270</f>
        <v>2635</v>
      </c>
      <c r="H267" s="202">
        <f>H269</f>
        <v>3460.4</v>
      </c>
      <c r="I267" s="202">
        <f>I268</f>
        <v>2914.1</v>
      </c>
      <c r="J267" s="532">
        <f aca="true" t="shared" si="28" ref="J267:J330">I267/G267*100</f>
        <v>110.59203036053131</v>
      </c>
      <c r="K267" s="532">
        <f aca="true" t="shared" si="29" ref="K267:K330">I267/H267*100</f>
        <v>84.2128077678881</v>
      </c>
    </row>
    <row r="268" spans="1:11" ht="24">
      <c r="A268" s="138" t="s">
        <v>1091</v>
      </c>
      <c r="B268" s="99" t="s">
        <v>623</v>
      </c>
      <c r="C268" s="103" t="s">
        <v>904</v>
      </c>
      <c r="D268" s="116" t="s">
        <v>908</v>
      </c>
      <c r="E268" s="364" t="s">
        <v>482</v>
      </c>
      <c r="F268" s="116"/>
      <c r="G268" s="139"/>
      <c r="H268" s="202">
        <f>H269</f>
        <v>3460.4</v>
      </c>
      <c r="I268" s="202">
        <f>I269</f>
        <v>2914.1</v>
      </c>
      <c r="J268" s="532"/>
      <c r="K268" s="532">
        <f t="shared" si="29"/>
        <v>84.2128077678881</v>
      </c>
    </row>
    <row r="269" spans="1:11" ht="24">
      <c r="A269" s="138" t="s">
        <v>700</v>
      </c>
      <c r="B269" s="99" t="s">
        <v>623</v>
      </c>
      <c r="C269" s="103" t="s">
        <v>904</v>
      </c>
      <c r="D269" s="116" t="s">
        <v>908</v>
      </c>
      <c r="E269" s="364" t="s">
        <v>482</v>
      </c>
      <c r="F269" s="116" t="s">
        <v>701</v>
      </c>
      <c r="G269" s="139"/>
      <c r="H269" s="202">
        <v>3460.4</v>
      </c>
      <c r="I269" s="202">
        <v>2914.1</v>
      </c>
      <c r="J269" s="532"/>
      <c r="K269" s="532">
        <f t="shared" si="29"/>
        <v>84.2128077678881</v>
      </c>
    </row>
    <row r="270" spans="1:11" ht="24">
      <c r="A270" s="105" t="s">
        <v>83</v>
      </c>
      <c r="B270" s="99" t="s">
        <v>623</v>
      </c>
      <c r="C270" s="103" t="s">
        <v>904</v>
      </c>
      <c r="D270" s="116" t="s">
        <v>908</v>
      </c>
      <c r="E270" s="364" t="s">
        <v>1269</v>
      </c>
      <c r="F270" s="116"/>
      <c r="G270" s="139">
        <f>G271</f>
        <v>2635</v>
      </c>
      <c r="H270" s="202"/>
      <c r="I270" s="202"/>
      <c r="J270" s="532">
        <f t="shared" si="28"/>
        <v>0</v>
      </c>
      <c r="K270" s="532"/>
    </row>
    <row r="271" spans="1:11" ht="24">
      <c r="A271" s="138" t="s">
        <v>700</v>
      </c>
      <c r="B271" s="99" t="s">
        <v>623</v>
      </c>
      <c r="C271" s="103" t="s">
        <v>904</v>
      </c>
      <c r="D271" s="116" t="s">
        <v>908</v>
      </c>
      <c r="E271" s="364" t="s">
        <v>1269</v>
      </c>
      <c r="F271" s="116" t="s">
        <v>701</v>
      </c>
      <c r="G271" s="139">
        <v>2635</v>
      </c>
      <c r="H271" s="139"/>
      <c r="I271" s="139"/>
      <c r="J271" s="532">
        <f t="shared" si="28"/>
        <v>0</v>
      </c>
      <c r="K271" s="532"/>
    </row>
    <row r="272" spans="1:11" ht="15.75" hidden="1">
      <c r="A272" s="140" t="s">
        <v>936</v>
      </c>
      <c r="B272" s="99" t="s">
        <v>623</v>
      </c>
      <c r="C272" s="103" t="s">
        <v>904</v>
      </c>
      <c r="D272" s="116" t="s">
        <v>1196</v>
      </c>
      <c r="E272" s="364"/>
      <c r="F272" s="116"/>
      <c r="G272" s="139"/>
      <c r="H272" s="139"/>
      <c r="I272" s="139"/>
      <c r="J272" s="532"/>
      <c r="K272" s="532"/>
    </row>
    <row r="273" spans="1:11" ht="15.75" hidden="1">
      <c r="A273" s="138" t="s">
        <v>943</v>
      </c>
      <c r="B273" s="99" t="s">
        <v>623</v>
      </c>
      <c r="C273" s="103" t="s">
        <v>904</v>
      </c>
      <c r="D273" s="116" t="s">
        <v>1196</v>
      </c>
      <c r="E273" s="364" t="s">
        <v>944</v>
      </c>
      <c r="F273" s="116"/>
      <c r="G273" s="139"/>
      <c r="H273" s="139"/>
      <c r="I273" s="139"/>
      <c r="J273" s="532"/>
      <c r="K273" s="532"/>
    </row>
    <row r="274" spans="1:11" ht="15.75" hidden="1">
      <c r="A274" s="138" t="s">
        <v>945</v>
      </c>
      <c r="B274" s="99" t="s">
        <v>623</v>
      </c>
      <c r="C274" s="103" t="s">
        <v>904</v>
      </c>
      <c r="D274" s="116" t="s">
        <v>1196</v>
      </c>
      <c r="E274" s="364" t="s">
        <v>944</v>
      </c>
      <c r="F274" s="116" t="s">
        <v>946</v>
      </c>
      <c r="G274" s="108"/>
      <c r="H274" s="108"/>
      <c r="I274" s="203"/>
      <c r="J274" s="532"/>
      <c r="K274" s="532"/>
    </row>
    <row r="275" spans="1:11" ht="15">
      <c r="A275" s="109" t="s">
        <v>1042</v>
      </c>
      <c r="B275" s="99" t="s">
        <v>623</v>
      </c>
      <c r="C275" s="103" t="s">
        <v>904</v>
      </c>
      <c r="D275" s="116" t="s">
        <v>1200</v>
      </c>
      <c r="E275" s="128"/>
      <c r="F275" s="103"/>
      <c r="G275" s="108">
        <f>G276</f>
        <v>15000</v>
      </c>
      <c r="H275" s="108"/>
      <c r="I275" s="202"/>
      <c r="J275" s="532">
        <f t="shared" si="28"/>
        <v>0</v>
      </c>
      <c r="K275" s="532"/>
    </row>
    <row r="276" spans="1:11" ht="24">
      <c r="A276" s="111" t="s">
        <v>351</v>
      </c>
      <c r="B276" s="99" t="s">
        <v>623</v>
      </c>
      <c r="C276" s="103" t="s">
        <v>904</v>
      </c>
      <c r="D276" s="103" t="s">
        <v>1200</v>
      </c>
      <c r="E276" s="128" t="s">
        <v>352</v>
      </c>
      <c r="F276" s="103"/>
      <c r="G276" s="108">
        <f>G277</f>
        <v>15000</v>
      </c>
      <c r="H276" s="108"/>
      <c r="I276" s="201"/>
      <c r="J276" s="532">
        <f t="shared" si="28"/>
        <v>0</v>
      </c>
      <c r="K276" s="532"/>
    </row>
    <row r="277" spans="1:11" ht="24">
      <c r="A277" s="105" t="s">
        <v>625</v>
      </c>
      <c r="B277" s="99" t="s">
        <v>623</v>
      </c>
      <c r="C277" s="103" t="s">
        <v>904</v>
      </c>
      <c r="D277" s="103" t="s">
        <v>1200</v>
      </c>
      <c r="E277" s="128" t="s">
        <v>1140</v>
      </c>
      <c r="F277" s="103" t="s">
        <v>354</v>
      </c>
      <c r="G277" s="108">
        <f>G278</f>
        <v>15000</v>
      </c>
      <c r="H277" s="108"/>
      <c r="I277" s="202"/>
      <c r="J277" s="532">
        <f t="shared" si="28"/>
        <v>0</v>
      </c>
      <c r="K277" s="532"/>
    </row>
    <row r="278" spans="1:11" ht="24">
      <c r="A278" s="105" t="s">
        <v>626</v>
      </c>
      <c r="B278" s="99" t="s">
        <v>623</v>
      </c>
      <c r="C278" s="103" t="s">
        <v>904</v>
      </c>
      <c r="D278" s="103" t="s">
        <v>1200</v>
      </c>
      <c r="E278" s="128" t="s">
        <v>1140</v>
      </c>
      <c r="F278" s="103" t="s">
        <v>1374</v>
      </c>
      <c r="G278" s="108">
        <v>15000</v>
      </c>
      <c r="H278" s="108"/>
      <c r="I278" s="202"/>
      <c r="J278" s="532">
        <f t="shared" si="28"/>
        <v>0</v>
      </c>
      <c r="K278" s="532"/>
    </row>
    <row r="279" spans="1:11" ht="15">
      <c r="A279" s="109" t="s">
        <v>723</v>
      </c>
      <c r="B279" s="99" t="s">
        <v>623</v>
      </c>
      <c r="C279" s="103" t="s">
        <v>904</v>
      </c>
      <c r="D279" s="103" t="s">
        <v>910</v>
      </c>
      <c r="E279" s="128"/>
      <c r="F279" s="103"/>
      <c r="G279" s="108">
        <f aca="true" t="shared" si="30" ref="G279:H281">G280</f>
        <v>7000</v>
      </c>
      <c r="H279" s="108">
        <f t="shared" si="30"/>
        <v>366.7</v>
      </c>
      <c r="I279" s="202"/>
      <c r="J279" s="532">
        <f t="shared" si="28"/>
        <v>0</v>
      </c>
      <c r="K279" s="532">
        <f t="shared" si="29"/>
        <v>0</v>
      </c>
    </row>
    <row r="280" spans="1:11" ht="24">
      <c r="A280" s="111" t="s">
        <v>723</v>
      </c>
      <c r="B280" s="99" t="s">
        <v>623</v>
      </c>
      <c r="C280" s="103" t="s">
        <v>904</v>
      </c>
      <c r="D280" s="103" t="s">
        <v>910</v>
      </c>
      <c r="E280" s="128" t="s">
        <v>353</v>
      </c>
      <c r="F280" s="103"/>
      <c r="G280" s="139">
        <f t="shared" si="30"/>
        <v>7000</v>
      </c>
      <c r="H280" s="139">
        <f t="shared" si="30"/>
        <v>366.7</v>
      </c>
      <c r="I280" s="202"/>
      <c r="J280" s="532">
        <f t="shared" si="28"/>
        <v>0</v>
      </c>
      <c r="K280" s="532">
        <f t="shared" si="29"/>
        <v>0</v>
      </c>
    </row>
    <row r="281" spans="1:11" ht="24">
      <c r="A281" s="105" t="s">
        <v>948</v>
      </c>
      <c r="B281" s="99" t="s">
        <v>623</v>
      </c>
      <c r="C281" s="103" t="s">
        <v>904</v>
      </c>
      <c r="D281" s="103" t="s">
        <v>910</v>
      </c>
      <c r="E281" s="128" t="s">
        <v>1141</v>
      </c>
      <c r="F281" s="103" t="s">
        <v>354</v>
      </c>
      <c r="G281" s="108">
        <f t="shared" si="30"/>
        <v>7000</v>
      </c>
      <c r="H281" s="108">
        <f t="shared" si="30"/>
        <v>366.7</v>
      </c>
      <c r="I281" s="202"/>
      <c r="J281" s="532">
        <f t="shared" si="28"/>
        <v>0</v>
      </c>
      <c r="K281" s="532">
        <f t="shared" si="29"/>
        <v>0</v>
      </c>
    </row>
    <row r="282" spans="1:11" ht="24">
      <c r="A282" s="105" t="s">
        <v>1348</v>
      </c>
      <c r="B282" s="99" t="s">
        <v>623</v>
      </c>
      <c r="C282" s="103" t="s">
        <v>904</v>
      </c>
      <c r="D282" s="103" t="s">
        <v>910</v>
      </c>
      <c r="E282" s="128" t="s">
        <v>1141</v>
      </c>
      <c r="F282" s="103" t="s">
        <v>1374</v>
      </c>
      <c r="G282" s="108">
        <v>7000</v>
      </c>
      <c r="H282" s="108">
        <v>366.7</v>
      </c>
      <c r="I282" s="108"/>
      <c r="J282" s="532">
        <f t="shared" si="28"/>
        <v>0</v>
      </c>
      <c r="K282" s="532">
        <f t="shared" si="29"/>
        <v>0</v>
      </c>
    </row>
    <row r="283" spans="1:11" ht="24" hidden="1">
      <c r="A283" s="140" t="s">
        <v>1142</v>
      </c>
      <c r="B283" s="99" t="s">
        <v>623</v>
      </c>
      <c r="C283" s="103" t="s">
        <v>904</v>
      </c>
      <c r="D283" s="116" t="s">
        <v>1377</v>
      </c>
      <c r="E283" s="364"/>
      <c r="F283" s="116"/>
      <c r="G283" s="108"/>
      <c r="H283" s="108"/>
      <c r="I283" s="108"/>
      <c r="J283" s="532"/>
      <c r="K283" s="532"/>
    </row>
    <row r="284" spans="1:11" ht="15.75" hidden="1">
      <c r="A284" s="115" t="s">
        <v>82</v>
      </c>
      <c r="B284" s="99" t="s">
        <v>623</v>
      </c>
      <c r="C284" s="103" t="s">
        <v>904</v>
      </c>
      <c r="D284" s="116" t="s">
        <v>1377</v>
      </c>
      <c r="E284" s="364" t="s">
        <v>5</v>
      </c>
      <c r="F284" s="116"/>
      <c r="G284" s="139"/>
      <c r="H284" s="139"/>
      <c r="I284" s="139"/>
      <c r="J284" s="532"/>
      <c r="K284" s="532"/>
    </row>
    <row r="285" spans="1:11" ht="15.75" hidden="1">
      <c r="A285" s="105" t="s">
        <v>6</v>
      </c>
      <c r="B285" s="99" t="s">
        <v>623</v>
      </c>
      <c r="C285" s="103" t="s">
        <v>904</v>
      </c>
      <c r="D285" s="116" t="s">
        <v>1377</v>
      </c>
      <c r="E285" s="364" t="s">
        <v>1477</v>
      </c>
      <c r="F285" s="142"/>
      <c r="G285" s="139"/>
      <c r="H285" s="139"/>
      <c r="I285" s="139"/>
      <c r="J285" s="532"/>
      <c r="K285" s="532"/>
    </row>
    <row r="286" spans="1:11" ht="15.75" hidden="1">
      <c r="A286" s="138" t="s">
        <v>984</v>
      </c>
      <c r="B286" s="99" t="s">
        <v>623</v>
      </c>
      <c r="C286" s="103" t="s">
        <v>904</v>
      </c>
      <c r="D286" s="116" t="s">
        <v>1377</v>
      </c>
      <c r="E286" s="364" t="s">
        <v>1478</v>
      </c>
      <c r="F286" s="116" t="s">
        <v>354</v>
      </c>
      <c r="G286" s="139"/>
      <c r="H286" s="139"/>
      <c r="I286" s="139"/>
      <c r="J286" s="532"/>
      <c r="K286" s="532"/>
    </row>
    <row r="287" spans="1:11" ht="15.75" hidden="1">
      <c r="A287" s="138" t="s">
        <v>186</v>
      </c>
      <c r="B287" s="99" t="s">
        <v>623</v>
      </c>
      <c r="C287" s="103" t="s">
        <v>904</v>
      </c>
      <c r="D287" s="116" t="s">
        <v>1377</v>
      </c>
      <c r="E287" s="364" t="s">
        <v>1478</v>
      </c>
      <c r="F287" s="103" t="s">
        <v>1234</v>
      </c>
      <c r="G287" s="108"/>
      <c r="H287" s="108"/>
      <c r="I287" s="108"/>
      <c r="J287" s="532"/>
      <c r="K287" s="532"/>
    </row>
    <row r="288" spans="1:11" ht="15">
      <c r="A288" s="102" t="s">
        <v>1044</v>
      </c>
      <c r="B288" s="99" t="s">
        <v>623</v>
      </c>
      <c r="C288" s="103" t="s">
        <v>904</v>
      </c>
      <c r="D288" s="103" t="s">
        <v>1104</v>
      </c>
      <c r="E288" s="364"/>
      <c r="F288" s="103"/>
      <c r="G288" s="139">
        <f>G293+G295+G297</f>
        <v>20691.6</v>
      </c>
      <c r="H288" s="139">
        <f>H289+H293+H295+H298+H300</f>
        <v>150020.2</v>
      </c>
      <c r="I288" s="139">
        <f>I289+I293+I295+I297+I298</f>
        <v>146381.40000000002</v>
      </c>
      <c r="J288" s="588" t="s">
        <v>489</v>
      </c>
      <c r="K288" s="532">
        <f t="shared" si="29"/>
        <v>97.57445997272369</v>
      </c>
    </row>
    <row r="289" spans="1:11" ht="24">
      <c r="A289" s="102" t="s">
        <v>7</v>
      </c>
      <c r="B289" s="99" t="s">
        <v>623</v>
      </c>
      <c r="C289" s="103" t="s">
        <v>904</v>
      </c>
      <c r="D289" s="103" t="s">
        <v>1104</v>
      </c>
      <c r="E289" s="116" t="s">
        <v>525</v>
      </c>
      <c r="F289" s="103"/>
      <c r="G289" s="139"/>
      <c r="H289" s="139">
        <f>H290</f>
        <v>1143</v>
      </c>
      <c r="I289" s="139">
        <f>I290</f>
        <v>880</v>
      </c>
      <c r="J289" s="532"/>
      <c r="K289" s="532">
        <f t="shared" si="29"/>
        <v>76.99037620297463</v>
      </c>
    </row>
    <row r="290" spans="1:11" ht="24">
      <c r="A290" s="138" t="s">
        <v>700</v>
      </c>
      <c r="B290" s="99" t="s">
        <v>623</v>
      </c>
      <c r="C290" s="103" t="s">
        <v>904</v>
      </c>
      <c r="D290" s="103" t="s">
        <v>1104</v>
      </c>
      <c r="E290" s="364" t="s">
        <v>525</v>
      </c>
      <c r="F290" s="103" t="s">
        <v>701</v>
      </c>
      <c r="G290" s="108"/>
      <c r="H290" s="108">
        <v>1143</v>
      </c>
      <c r="I290" s="108">
        <v>880</v>
      </c>
      <c r="J290" s="532"/>
      <c r="K290" s="532">
        <f t="shared" si="29"/>
        <v>76.99037620297463</v>
      </c>
    </row>
    <row r="291" spans="1:11" ht="15.75" hidden="1">
      <c r="A291" s="141"/>
      <c r="B291" s="99"/>
      <c r="C291" s="103"/>
      <c r="D291" s="103"/>
      <c r="E291" s="364"/>
      <c r="F291" s="103"/>
      <c r="G291" s="108"/>
      <c r="H291" s="108"/>
      <c r="I291" s="201"/>
      <c r="J291" s="532" t="e">
        <f t="shared" si="28"/>
        <v>#DIV/0!</v>
      </c>
      <c r="K291" s="532" t="e">
        <f t="shared" si="29"/>
        <v>#DIV/0!</v>
      </c>
    </row>
    <row r="292" spans="1:11" ht="15.75" hidden="1">
      <c r="A292" s="138"/>
      <c r="B292" s="99"/>
      <c r="C292" s="103"/>
      <c r="D292" s="103"/>
      <c r="E292" s="364"/>
      <c r="F292" s="103"/>
      <c r="G292" s="108"/>
      <c r="H292" s="108"/>
      <c r="I292" s="201"/>
      <c r="J292" s="532" t="e">
        <f t="shared" si="28"/>
        <v>#DIV/0!</v>
      </c>
      <c r="K292" s="532" t="e">
        <f t="shared" si="29"/>
        <v>#DIV/0!</v>
      </c>
    </row>
    <row r="293" spans="1:11" ht="36">
      <c r="A293" s="115" t="s">
        <v>1035</v>
      </c>
      <c r="B293" s="99" t="s">
        <v>623</v>
      </c>
      <c r="C293" s="103" t="s">
        <v>904</v>
      </c>
      <c r="D293" s="103" t="s">
        <v>1104</v>
      </c>
      <c r="E293" s="103" t="s">
        <v>1269</v>
      </c>
      <c r="F293" s="103"/>
      <c r="G293" s="139">
        <f>G294</f>
        <v>5462.6</v>
      </c>
      <c r="H293" s="139">
        <f>H294</f>
        <v>6498</v>
      </c>
      <c r="I293" s="202">
        <f>I294</f>
        <v>5665.2</v>
      </c>
      <c r="J293" s="532">
        <f t="shared" si="28"/>
        <v>103.70885658843774</v>
      </c>
      <c r="K293" s="532">
        <f t="shared" si="29"/>
        <v>87.1837488457987</v>
      </c>
    </row>
    <row r="294" spans="1:11" ht="24.75" customHeight="1">
      <c r="A294" s="138" t="s">
        <v>700</v>
      </c>
      <c r="B294" s="99" t="s">
        <v>623</v>
      </c>
      <c r="C294" s="103" t="s">
        <v>904</v>
      </c>
      <c r="D294" s="103" t="s">
        <v>1104</v>
      </c>
      <c r="E294" s="103" t="s">
        <v>1269</v>
      </c>
      <c r="F294" s="103" t="s">
        <v>701</v>
      </c>
      <c r="G294" s="139">
        <v>5462.6</v>
      </c>
      <c r="H294" s="139">
        <v>6498</v>
      </c>
      <c r="I294" s="203">
        <v>5665.2</v>
      </c>
      <c r="J294" s="532">
        <f t="shared" si="28"/>
        <v>103.70885658843774</v>
      </c>
      <c r="K294" s="532">
        <f t="shared" si="29"/>
        <v>87.1837488457987</v>
      </c>
    </row>
    <row r="295" spans="1:11" ht="24">
      <c r="A295" s="115" t="s">
        <v>984</v>
      </c>
      <c r="B295" s="99" t="s">
        <v>623</v>
      </c>
      <c r="C295" s="103" t="s">
        <v>904</v>
      </c>
      <c r="D295" s="103" t="s">
        <v>1104</v>
      </c>
      <c r="E295" s="128" t="s">
        <v>109</v>
      </c>
      <c r="F295" s="103"/>
      <c r="G295" s="108">
        <f>G296</f>
        <v>10789</v>
      </c>
      <c r="H295" s="108">
        <f>H296</f>
        <v>12215.7</v>
      </c>
      <c r="I295" s="202">
        <f>I296</f>
        <v>11300.4</v>
      </c>
      <c r="J295" s="532">
        <f t="shared" si="28"/>
        <v>104.74001297617943</v>
      </c>
      <c r="K295" s="532">
        <f t="shared" si="29"/>
        <v>92.50718337876665</v>
      </c>
    </row>
    <row r="296" spans="1:11" ht="24">
      <c r="A296" s="105" t="s">
        <v>186</v>
      </c>
      <c r="B296" s="99" t="s">
        <v>623</v>
      </c>
      <c r="C296" s="103" t="s">
        <v>904</v>
      </c>
      <c r="D296" s="103" t="s">
        <v>1104</v>
      </c>
      <c r="E296" s="128" t="s">
        <v>109</v>
      </c>
      <c r="F296" s="103" t="s">
        <v>1234</v>
      </c>
      <c r="G296" s="108">
        <v>10789</v>
      </c>
      <c r="H296" s="108">
        <v>12215.7</v>
      </c>
      <c r="I296" s="108">
        <f>9777+1523.4</f>
        <v>11300.4</v>
      </c>
      <c r="J296" s="532">
        <f t="shared" si="28"/>
        <v>104.74001297617943</v>
      </c>
      <c r="K296" s="532">
        <f t="shared" si="29"/>
        <v>92.50718337876665</v>
      </c>
    </row>
    <row r="297" spans="1:11" ht="24">
      <c r="A297" s="115" t="s">
        <v>86</v>
      </c>
      <c r="B297" s="99" t="s">
        <v>623</v>
      </c>
      <c r="C297" s="103" t="s">
        <v>904</v>
      </c>
      <c r="D297" s="103" t="s">
        <v>1104</v>
      </c>
      <c r="E297" s="116" t="s">
        <v>87</v>
      </c>
      <c r="F297" s="103"/>
      <c r="G297" s="108">
        <f>G300</f>
        <v>4440</v>
      </c>
      <c r="H297" s="108">
        <f>H300</f>
        <v>129663.5</v>
      </c>
      <c r="I297" s="108">
        <f>I300</f>
        <v>128287.6</v>
      </c>
      <c r="J297" s="588" t="s">
        <v>489</v>
      </c>
      <c r="K297" s="532">
        <f t="shared" si="29"/>
        <v>98.9388686870245</v>
      </c>
    </row>
    <row r="298" spans="1:11" ht="24">
      <c r="A298" s="138" t="s">
        <v>526</v>
      </c>
      <c r="B298" s="99" t="s">
        <v>623</v>
      </c>
      <c r="C298" s="103" t="s">
        <v>904</v>
      </c>
      <c r="D298" s="103" t="s">
        <v>1104</v>
      </c>
      <c r="E298" s="103" t="s">
        <v>527</v>
      </c>
      <c r="F298" s="103"/>
      <c r="G298" s="108"/>
      <c r="H298" s="108">
        <f>H299</f>
        <v>500</v>
      </c>
      <c r="I298" s="108">
        <f>I299</f>
        <v>248.2</v>
      </c>
      <c r="J298" s="532"/>
      <c r="K298" s="532">
        <f t="shared" si="29"/>
        <v>49.63999999999999</v>
      </c>
    </row>
    <row r="299" spans="1:11" ht="24">
      <c r="A299" s="138" t="s">
        <v>700</v>
      </c>
      <c r="B299" s="99" t="s">
        <v>623</v>
      </c>
      <c r="C299" s="103" t="s">
        <v>904</v>
      </c>
      <c r="D299" s="103" t="s">
        <v>1104</v>
      </c>
      <c r="E299" s="128" t="s">
        <v>527</v>
      </c>
      <c r="F299" s="103" t="s">
        <v>701</v>
      </c>
      <c r="G299" s="108">
        <f>G299</f>
        <v>0</v>
      </c>
      <c r="H299" s="108">
        <v>500</v>
      </c>
      <c r="I299" s="108">
        <v>248.2</v>
      </c>
      <c r="J299" s="532">
        <f t="shared" si="28"/>
        <v>118.21319013005397</v>
      </c>
      <c r="K299" s="532">
        <f t="shared" si="29"/>
        <v>49.63999999999999</v>
      </c>
    </row>
    <row r="300" spans="1:11" ht="24">
      <c r="A300" s="138" t="s">
        <v>88</v>
      </c>
      <c r="B300" s="99" t="s">
        <v>623</v>
      </c>
      <c r="C300" s="103" t="s">
        <v>904</v>
      </c>
      <c r="D300" s="103" t="s">
        <v>1104</v>
      </c>
      <c r="E300" s="364" t="s">
        <v>1479</v>
      </c>
      <c r="F300" s="103" t="s">
        <v>354</v>
      </c>
      <c r="G300" s="108">
        <f>G301</f>
        <v>4440</v>
      </c>
      <c r="H300" s="108">
        <f>H301</f>
        <v>129663.5</v>
      </c>
      <c r="I300" s="108">
        <f>I301</f>
        <v>128287.6</v>
      </c>
      <c r="J300" s="588" t="s">
        <v>489</v>
      </c>
      <c r="K300" s="532">
        <f t="shared" si="29"/>
        <v>98.9388686870245</v>
      </c>
    </row>
    <row r="301" spans="1:11" ht="24">
      <c r="A301" s="138" t="s">
        <v>700</v>
      </c>
      <c r="B301" s="99" t="s">
        <v>623</v>
      </c>
      <c r="C301" s="103" t="s">
        <v>904</v>
      </c>
      <c r="D301" s="103" t="s">
        <v>1104</v>
      </c>
      <c r="E301" s="364" t="s">
        <v>1479</v>
      </c>
      <c r="F301" s="103" t="s">
        <v>701</v>
      </c>
      <c r="G301" s="108">
        <v>4440</v>
      </c>
      <c r="H301" s="108">
        <v>129663.5</v>
      </c>
      <c r="I301" s="108">
        <v>128287.6</v>
      </c>
      <c r="J301" s="588" t="s">
        <v>489</v>
      </c>
      <c r="K301" s="532">
        <f t="shared" si="29"/>
        <v>98.9388686870245</v>
      </c>
    </row>
    <row r="302" spans="1:11" ht="15">
      <c r="A302" s="143" t="s">
        <v>1256</v>
      </c>
      <c r="B302" s="99" t="s">
        <v>623</v>
      </c>
      <c r="C302" s="103" t="s">
        <v>909</v>
      </c>
      <c r="D302" s="103"/>
      <c r="E302" s="128"/>
      <c r="F302" s="103"/>
      <c r="G302" s="108">
        <f>G303</f>
        <v>195</v>
      </c>
      <c r="H302" s="108">
        <f>H303</f>
        <v>195</v>
      </c>
      <c r="I302" s="108"/>
      <c r="J302" s="532">
        <f t="shared" si="28"/>
        <v>0</v>
      </c>
      <c r="K302" s="532">
        <f t="shared" si="29"/>
        <v>0</v>
      </c>
    </row>
    <row r="303" spans="1:11" ht="15">
      <c r="A303" s="102" t="s">
        <v>275</v>
      </c>
      <c r="B303" s="99" t="s">
        <v>623</v>
      </c>
      <c r="C303" s="103" t="s">
        <v>909</v>
      </c>
      <c r="D303" s="103" t="s">
        <v>678</v>
      </c>
      <c r="E303" s="128"/>
      <c r="F303" s="103"/>
      <c r="G303" s="108">
        <f>G304</f>
        <v>195</v>
      </c>
      <c r="H303" s="108">
        <f>H305</f>
        <v>195</v>
      </c>
      <c r="I303" s="108"/>
      <c r="J303" s="532">
        <f t="shared" si="28"/>
        <v>0</v>
      </c>
      <c r="K303" s="532">
        <f t="shared" si="29"/>
        <v>0</v>
      </c>
    </row>
    <row r="304" spans="1:11" ht="24">
      <c r="A304" s="115" t="s">
        <v>529</v>
      </c>
      <c r="B304" s="99" t="s">
        <v>623</v>
      </c>
      <c r="C304" s="103" t="s">
        <v>909</v>
      </c>
      <c r="D304" s="103" t="s">
        <v>678</v>
      </c>
      <c r="E304" s="103" t="s">
        <v>530</v>
      </c>
      <c r="F304" s="103"/>
      <c r="G304" s="108">
        <f>G305</f>
        <v>195</v>
      </c>
      <c r="H304" s="202">
        <f>H305</f>
        <v>195</v>
      </c>
      <c r="I304" s="202"/>
      <c r="J304" s="532">
        <f t="shared" si="28"/>
        <v>0</v>
      </c>
      <c r="K304" s="532">
        <f t="shared" si="29"/>
        <v>0</v>
      </c>
    </row>
    <row r="305" spans="1:11" ht="24">
      <c r="A305" s="138" t="s">
        <v>1257</v>
      </c>
      <c r="B305" s="99" t="s">
        <v>623</v>
      </c>
      <c r="C305" s="103" t="s">
        <v>909</v>
      </c>
      <c r="D305" s="103" t="s">
        <v>678</v>
      </c>
      <c r="E305" s="103" t="s">
        <v>1480</v>
      </c>
      <c r="F305" s="103" t="s">
        <v>354</v>
      </c>
      <c r="G305" s="108">
        <f>G306</f>
        <v>195</v>
      </c>
      <c r="H305" s="202">
        <f>H306</f>
        <v>195</v>
      </c>
      <c r="I305" s="202"/>
      <c r="J305" s="532">
        <f t="shared" si="28"/>
        <v>0</v>
      </c>
      <c r="K305" s="532">
        <f t="shared" si="29"/>
        <v>0</v>
      </c>
    </row>
    <row r="306" spans="1:11" ht="24">
      <c r="A306" s="138" t="s">
        <v>700</v>
      </c>
      <c r="B306" s="99" t="s">
        <v>623</v>
      </c>
      <c r="C306" s="103" t="s">
        <v>909</v>
      </c>
      <c r="D306" s="103" t="s">
        <v>678</v>
      </c>
      <c r="E306" s="128" t="s">
        <v>1480</v>
      </c>
      <c r="F306" s="103" t="s">
        <v>701</v>
      </c>
      <c r="G306" s="108">
        <v>195</v>
      </c>
      <c r="H306" s="202">
        <v>195</v>
      </c>
      <c r="I306" s="202"/>
      <c r="J306" s="532">
        <f t="shared" si="28"/>
        <v>0</v>
      </c>
      <c r="K306" s="532">
        <f t="shared" si="29"/>
        <v>0</v>
      </c>
    </row>
    <row r="307" spans="1:11" ht="25.5">
      <c r="A307" s="143" t="s">
        <v>89</v>
      </c>
      <c r="B307" s="99" t="s">
        <v>623</v>
      </c>
      <c r="C307" s="144" t="s">
        <v>911</v>
      </c>
      <c r="D307" s="144"/>
      <c r="E307" s="580"/>
      <c r="F307" s="144"/>
      <c r="G307" s="108">
        <f>G308+G324+G335</f>
        <v>7992</v>
      </c>
      <c r="H307" s="202">
        <f>H308+H324+H335</f>
        <v>9992.4</v>
      </c>
      <c r="I307" s="202">
        <f>I308+I324+I335</f>
        <v>9450.4</v>
      </c>
      <c r="J307" s="532">
        <f t="shared" si="28"/>
        <v>118.24824824824825</v>
      </c>
      <c r="K307" s="532">
        <f t="shared" si="29"/>
        <v>94.57587766702694</v>
      </c>
    </row>
    <row r="308" spans="1:11" ht="15">
      <c r="A308" s="102" t="s">
        <v>541</v>
      </c>
      <c r="B308" s="99" t="s">
        <v>623</v>
      </c>
      <c r="C308" s="103" t="s">
        <v>911</v>
      </c>
      <c r="D308" s="103" t="s">
        <v>909</v>
      </c>
      <c r="E308" s="128"/>
      <c r="F308" s="103"/>
      <c r="G308" s="108">
        <v>5262</v>
      </c>
      <c r="H308" s="108">
        <f>H311+H313+H316+H319+H321</f>
        <v>7491.2</v>
      </c>
      <c r="I308" s="108">
        <f>I309</f>
        <v>7299.6</v>
      </c>
      <c r="J308" s="532">
        <f t="shared" si="28"/>
        <v>138.7229190421893</v>
      </c>
      <c r="K308" s="532">
        <f t="shared" si="29"/>
        <v>97.44233233660829</v>
      </c>
    </row>
    <row r="309" spans="1:11" ht="14.25" customHeight="1">
      <c r="A309" s="115" t="s">
        <v>90</v>
      </c>
      <c r="B309" s="99" t="s">
        <v>623</v>
      </c>
      <c r="C309" s="103" t="s">
        <v>911</v>
      </c>
      <c r="D309" s="103" t="s">
        <v>909</v>
      </c>
      <c r="E309" s="128" t="s">
        <v>91</v>
      </c>
      <c r="F309" s="103"/>
      <c r="G309" s="108">
        <f>G311+G313+G316+G319+G321</f>
        <v>5262</v>
      </c>
      <c r="H309" s="108">
        <f>H311+H313+H316+H319+H321</f>
        <v>7491.2</v>
      </c>
      <c r="I309" s="108">
        <f>I311+I313+I316+I319+I321</f>
        <v>7299.6</v>
      </c>
      <c r="J309" s="532">
        <f t="shared" si="28"/>
        <v>138.7229190421893</v>
      </c>
      <c r="K309" s="532">
        <f t="shared" si="29"/>
        <v>97.44233233660829</v>
      </c>
    </row>
    <row r="310" spans="1:11" ht="15.75" hidden="1">
      <c r="A310" s="138" t="s">
        <v>628</v>
      </c>
      <c r="B310" s="99" t="s">
        <v>623</v>
      </c>
      <c r="C310" s="103" t="s">
        <v>911</v>
      </c>
      <c r="D310" s="103" t="s">
        <v>909</v>
      </c>
      <c r="E310" s="128" t="s">
        <v>91</v>
      </c>
      <c r="F310" s="103" t="s">
        <v>630</v>
      </c>
      <c r="G310" s="108"/>
      <c r="H310" s="108"/>
      <c r="I310" s="108"/>
      <c r="J310" s="532"/>
      <c r="K310" s="532"/>
    </row>
    <row r="311" spans="1:11" ht="48">
      <c r="A311" s="138" t="s">
        <v>337</v>
      </c>
      <c r="B311" s="99" t="s">
        <v>623</v>
      </c>
      <c r="C311" s="103" t="s">
        <v>911</v>
      </c>
      <c r="D311" s="103" t="s">
        <v>909</v>
      </c>
      <c r="E311" s="103" t="s">
        <v>338</v>
      </c>
      <c r="F311" s="103" t="s">
        <v>354</v>
      </c>
      <c r="G311" s="108">
        <f>G312</f>
        <v>268</v>
      </c>
      <c r="H311" s="108">
        <f>H312</f>
        <v>268</v>
      </c>
      <c r="I311" s="108">
        <f>I312</f>
        <v>76.4</v>
      </c>
      <c r="J311" s="532">
        <f t="shared" si="28"/>
        <v>28.507462686567166</v>
      </c>
      <c r="K311" s="532">
        <f t="shared" si="29"/>
        <v>28.507462686567166</v>
      </c>
    </row>
    <row r="312" spans="1:11" ht="24">
      <c r="A312" s="146" t="s">
        <v>103</v>
      </c>
      <c r="B312" s="99" t="s">
        <v>623</v>
      </c>
      <c r="C312" s="103" t="s">
        <v>911</v>
      </c>
      <c r="D312" s="103" t="s">
        <v>909</v>
      </c>
      <c r="E312" s="103" t="s">
        <v>338</v>
      </c>
      <c r="F312" s="103" t="s">
        <v>1375</v>
      </c>
      <c r="G312" s="108">
        <v>268</v>
      </c>
      <c r="H312" s="108">
        <v>268</v>
      </c>
      <c r="I312" s="108">
        <v>76.4</v>
      </c>
      <c r="J312" s="532">
        <f t="shared" si="28"/>
        <v>28.507462686567166</v>
      </c>
      <c r="K312" s="532">
        <f t="shared" si="29"/>
        <v>28.507462686567166</v>
      </c>
    </row>
    <row r="313" spans="1:11" ht="24">
      <c r="A313" s="146" t="s">
        <v>104</v>
      </c>
      <c r="B313" s="99" t="s">
        <v>623</v>
      </c>
      <c r="C313" s="103" t="s">
        <v>911</v>
      </c>
      <c r="D313" s="103" t="s">
        <v>909</v>
      </c>
      <c r="E313" s="128" t="s">
        <v>105</v>
      </c>
      <c r="F313" s="103" t="s">
        <v>354</v>
      </c>
      <c r="G313" s="108">
        <v>2101.9</v>
      </c>
      <c r="H313" s="108">
        <f>H314</f>
        <v>1514.7</v>
      </c>
      <c r="I313" s="203">
        <f>I314</f>
        <v>1514.7</v>
      </c>
      <c r="J313" s="532">
        <f t="shared" si="28"/>
        <v>72.06337123554879</v>
      </c>
      <c r="K313" s="532">
        <f t="shared" si="29"/>
        <v>100</v>
      </c>
    </row>
    <row r="314" spans="1:11" ht="24.75" customHeight="1">
      <c r="A314" s="146" t="s">
        <v>103</v>
      </c>
      <c r="B314" s="99" t="s">
        <v>623</v>
      </c>
      <c r="C314" s="103" t="s">
        <v>911</v>
      </c>
      <c r="D314" s="103" t="s">
        <v>909</v>
      </c>
      <c r="E314" s="103" t="s">
        <v>105</v>
      </c>
      <c r="F314" s="103" t="s">
        <v>1375</v>
      </c>
      <c r="G314" s="108">
        <v>2101.9</v>
      </c>
      <c r="H314" s="108">
        <v>1514.7</v>
      </c>
      <c r="I314" s="108">
        <v>1514.7</v>
      </c>
      <c r="J314" s="532">
        <f t="shared" si="28"/>
        <v>72.06337123554879</v>
      </c>
      <c r="K314" s="532">
        <f t="shared" si="29"/>
        <v>100</v>
      </c>
    </row>
    <row r="315" spans="1:11" ht="15.75" hidden="1">
      <c r="A315" s="146" t="s">
        <v>106</v>
      </c>
      <c r="B315" s="99" t="s">
        <v>623</v>
      </c>
      <c r="C315" s="103" t="s">
        <v>911</v>
      </c>
      <c r="D315" s="103" t="s">
        <v>909</v>
      </c>
      <c r="E315" s="128" t="s">
        <v>631</v>
      </c>
      <c r="F315" s="103" t="s">
        <v>1375</v>
      </c>
      <c r="G315" s="108"/>
      <c r="H315" s="108"/>
      <c r="I315" s="108"/>
      <c r="J315" s="532"/>
      <c r="K315" s="532"/>
    </row>
    <row r="316" spans="1:11" ht="24">
      <c r="A316" s="161" t="s">
        <v>632</v>
      </c>
      <c r="B316" s="99" t="s">
        <v>623</v>
      </c>
      <c r="C316" s="103" t="s">
        <v>911</v>
      </c>
      <c r="D316" s="103" t="s">
        <v>909</v>
      </c>
      <c r="E316" s="103" t="s">
        <v>107</v>
      </c>
      <c r="F316" s="103"/>
      <c r="G316" s="108">
        <f>G317</f>
        <v>2662.1</v>
      </c>
      <c r="H316" s="108">
        <f>H317</f>
        <v>5585.3</v>
      </c>
      <c r="I316" s="108">
        <f>I317</f>
        <v>5585.3</v>
      </c>
      <c r="J316" s="588" t="s">
        <v>489</v>
      </c>
      <c r="K316" s="532">
        <f t="shared" si="29"/>
        <v>100</v>
      </c>
    </row>
    <row r="317" spans="1:11" ht="24">
      <c r="A317" s="146" t="s">
        <v>103</v>
      </c>
      <c r="B317" s="99" t="s">
        <v>623</v>
      </c>
      <c r="C317" s="103" t="s">
        <v>911</v>
      </c>
      <c r="D317" s="103" t="s">
        <v>909</v>
      </c>
      <c r="E317" s="103" t="s">
        <v>107</v>
      </c>
      <c r="F317" s="103" t="s">
        <v>1375</v>
      </c>
      <c r="G317" s="108">
        <v>2662.1</v>
      </c>
      <c r="H317" s="108">
        <v>5585.3</v>
      </c>
      <c r="I317" s="108">
        <v>5585.3</v>
      </c>
      <c r="J317" s="588" t="s">
        <v>489</v>
      </c>
      <c r="K317" s="532">
        <f t="shared" si="29"/>
        <v>100</v>
      </c>
    </row>
    <row r="318" spans="1:11" ht="15.75" hidden="1">
      <c r="A318" s="146" t="s">
        <v>106</v>
      </c>
      <c r="B318" s="99" t="s">
        <v>623</v>
      </c>
      <c r="C318" s="103" t="s">
        <v>911</v>
      </c>
      <c r="D318" s="103" t="s">
        <v>909</v>
      </c>
      <c r="E318" s="128" t="s">
        <v>633</v>
      </c>
      <c r="F318" s="103" t="s">
        <v>1375</v>
      </c>
      <c r="G318" s="108"/>
      <c r="H318" s="108"/>
      <c r="I318" s="108"/>
      <c r="J318" s="588" t="s">
        <v>489</v>
      </c>
      <c r="K318" s="532"/>
    </row>
    <row r="319" spans="1:11" ht="24">
      <c r="A319" s="146" t="s">
        <v>1548</v>
      </c>
      <c r="B319" s="99" t="s">
        <v>623</v>
      </c>
      <c r="C319" s="103" t="s">
        <v>911</v>
      </c>
      <c r="D319" s="103" t="s">
        <v>909</v>
      </c>
      <c r="E319" s="128" t="s">
        <v>1547</v>
      </c>
      <c r="F319" s="103"/>
      <c r="G319" s="108">
        <f>G320</f>
        <v>20</v>
      </c>
      <c r="H319" s="108">
        <f>H320</f>
        <v>55.7</v>
      </c>
      <c r="I319" s="108">
        <f>I320</f>
        <v>55.7</v>
      </c>
      <c r="J319" s="588" t="s">
        <v>489</v>
      </c>
      <c r="K319" s="532">
        <f t="shared" si="29"/>
        <v>100</v>
      </c>
    </row>
    <row r="320" spans="1:11" ht="24">
      <c r="A320" s="146" t="s">
        <v>103</v>
      </c>
      <c r="B320" s="99" t="s">
        <v>623</v>
      </c>
      <c r="C320" s="103" t="s">
        <v>911</v>
      </c>
      <c r="D320" s="103" t="s">
        <v>909</v>
      </c>
      <c r="E320" s="103" t="s">
        <v>1547</v>
      </c>
      <c r="F320" s="103" t="s">
        <v>1375</v>
      </c>
      <c r="G320" s="108">
        <v>20</v>
      </c>
      <c r="H320" s="108">
        <v>55.7</v>
      </c>
      <c r="I320" s="108">
        <v>55.7</v>
      </c>
      <c r="J320" s="588" t="s">
        <v>489</v>
      </c>
      <c r="K320" s="532">
        <f t="shared" si="29"/>
        <v>100</v>
      </c>
    </row>
    <row r="321" spans="1:11" ht="24">
      <c r="A321" s="138" t="s">
        <v>1340</v>
      </c>
      <c r="B321" s="99" t="s">
        <v>623</v>
      </c>
      <c r="C321" s="103" t="s">
        <v>911</v>
      </c>
      <c r="D321" s="103" t="s">
        <v>909</v>
      </c>
      <c r="E321" s="103" t="s">
        <v>108</v>
      </c>
      <c r="F321" s="103"/>
      <c r="G321" s="108">
        <f aca="true" t="shared" si="31" ref="G321:I322">G322</f>
        <v>210</v>
      </c>
      <c r="H321" s="108">
        <f t="shared" si="31"/>
        <v>67.5</v>
      </c>
      <c r="I321" s="108">
        <f t="shared" si="31"/>
        <v>67.5</v>
      </c>
      <c r="J321" s="532">
        <f t="shared" si="28"/>
        <v>32.142857142857146</v>
      </c>
      <c r="K321" s="532">
        <f t="shared" si="29"/>
        <v>100</v>
      </c>
    </row>
    <row r="322" spans="1:11" ht="24">
      <c r="A322" s="146" t="s">
        <v>106</v>
      </c>
      <c r="B322" s="99" t="s">
        <v>623</v>
      </c>
      <c r="C322" s="103" t="s">
        <v>911</v>
      </c>
      <c r="D322" s="103" t="s">
        <v>909</v>
      </c>
      <c r="E322" s="128" t="s">
        <v>108</v>
      </c>
      <c r="F322" s="103" t="s">
        <v>354</v>
      </c>
      <c r="G322" s="108">
        <f t="shared" si="31"/>
        <v>210</v>
      </c>
      <c r="H322" s="108">
        <f t="shared" si="31"/>
        <v>67.5</v>
      </c>
      <c r="I322" s="108">
        <f t="shared" si="31"/>
        <v>67.5</v>
      </c>
      <c r="J322" s="532">
        <f t="shared" si="28"/>
        <v>32.142857142857146</v>
      </c>
      <c r="K322" s="532">
        <f t="shared" si="29"/>
        <v>100</v>
      </c>
    </row>
    <row r="323" spans="1:11" ht="24">
      <c r="A323" s="138" t="s">
        <v>215</v>
      </c>
      <c r="B323" s="99" t="s">
        <v>623</v>
      </c>
      <c r="C323" s="103" t="s">
        <v>911</v>
      </c>
      <c r="D323" s="103" t="s">
        <v>909</v>
      </c>
      <c r="E323" s="128" t="s">
        <v>108</v>
      </c>
      <c r="F323" s="103" t="s">
        <v>1236</v>
      </c>
      <c r="G323" s="108">
        <v>210</v>
      </c>
      <c r="H323" s="108">
        <v>67.5</v>
      </c>
      <c r="I323" s="108">
        <v>67.5</v>
      </c>
      <c r="J323" s="532">
        <f t="shared" si="28"/>
        <v>32.142857142857146</v>
      </c>
      <c r="K323" s="532">
        <f t="shared" si="29"/>
        <v>100</v>
      </c>
    </row>
    <row r="324" spans="1:11" ht="36">
      <c r="A324" s="102" t="s">
        <v>532</v>
      </c>
      <c r="B324" s="99" t="s">
        <v>623</v>
      </c>
      <c r="C324" s="144" t="s">
        <v>911</v>
      </c>
      <c r="D324" s="103" t="s">
        <v>1339</v>
      </c>
      <c r="E324" s="128"/>
      <c r="F324" s="103"/>
      <c r="G324" s="108">
        <f>G325+G328</f>
        <v>1265</v>
      </c>
      <c r="H324" s="108">
        <f>H325+H328</f>
        <v>1436.1999999999998</v>
      </c>
      <c r="I324" s="108">
        <f>I325+I328</f>
        <v>1376.6999999999998</v>
      </c>
      <c r="J324" s="532">
        <f t="shared" si="28"/>
        <v>108.83003952569167</v>
      </c>
      <c r="K324" s="532">
        <f t="shared" si="29"/>
        <v>95.85712296337557</v>
      </c>
    </row>
    <row r="325" spans="1:11" ht="24">
      <c r="A325" s="115" t="s">
        <v>533</v>
      </c>
      <c r="B325" s="99" t="s">
        <v>623</v>
      </c>
      <c r="C325" s="103" t="s">
        <v>911</v>
      </c>
      <c r="D325" s="103" t="s">
        <v>1339</v>
      </c>
      <c r="E325" s="103" t="s">
        <v>534</v>
      </c>
      <c r="F325" s="103"/>
      <c r="G325" s="108">
        <f aca="true" t="shared" si="32" ref="G325:I326">G326</f>
        <v>100</v>
      </c>
      <c r="H325" s="108">
        <f t="shared" si="32"/>
        <v>161.1</v>
      </c>
      <c r="I325" s="108">
        <f t="shared" si="32"/>
        <v>161.1</v>
      </c>
      <c r="J325" s="532">
        <f t="shared" si="28"/>
        <v>161.1</v>
      </c>
      <c r="K325" s="532">
        <f t="shared" si="29"/>
        <v>100</v>
      </c>
    </row>
    <row r="326" spans="1:11" ht="36">
      <c r="A326" s="138" t="s">
        <v>274</v>
      </c>
      <c r="B326" s="99" t="s">
        <v>623</v>
      </c>
      <c r="C326" s="103" t="s">
        <v>911</v>
      </c>
      <c r="D326" s="103" t="s">
        <v>1339</v>
      </c>
      <c r="E326" s="103" t="s">
        <v>1481</v>
      </c>
      <c r="F326" s="103" t="s">
        <v>354</v>
      </c>
      <c r="G326" s="108">
        <f t="shared" si="32"/>
        <v>100</v>
      </c>
      <c r="H326" s="108">
        <f t="shared" si="32"/>
        <v>161.1</v>
      </c>
      <c r="I326" s="108">
        <f t="shared" si="32"/>
        <v>161.1</v>
      </c>
      <c r="J326" s="532">
        <f t="shared" si="28"/>
        <v>161.1</v>
      </c>
      <c r="K326" s="532">
        <f t="shared" si="29"/>
        <v>100</v>
      </c>
    </row>
    <row r="327" spans="1:11" ht="24">
      <c r="A327" s="138" t="s">
        <v>700</v>
      </c>
      <c r="B327" s="99" t="s">
        <v>623</v>
      </c>
      <c r="C327" s="103" t="s">
        <v>911</v>
      </c>
      <c r="D327" s="103" t="s">
        <v>1339</v>
      </c>
      <c r="E327" s="128" t="s">
        <v>1481</v>
      </c>
      <c r="F327" s="103" t="s">
        <v>701</v>
      </c>
      <c r="G327" s="108">
        <v>100</v>
      </c>
      <c r="H327" s="108">
        <v>161.1</v>
      </c>
      <c r="I327" s="108">
        <v>161.1</v>
      </c>
      <c r="J327" s="532">
        <f t="shared" si="28"/>
        <v>161.1</v>
      </c>
      <c r="K327" s="532">
        <f t="shared" si="29"/>
        <v>100</v>
      </c>
    </row>
    <row r="328" spans="1:11" ht="24">
      <c r="A328" s="115" t="s">
        <v>535</v>
      </c>
      <c r="B328" s="99" t="s">
        <v>623</v>
      </c>
      <c r="C328" s="144" t="s">
        <v>911</v>
      </c>
      <c r="D328" s="103" t="s">
        <v>1339</v>
      </c>
      <c r="E328" s="128" t="s">
        <v>536</v>
      </c>
      <c r="F328" s="103"/>
      <c r="G328" s="108">
        <f aca="true" t="shared" si="33" ref="G328:I329">G329</f>
        <v>1165</v>
      </c>
      <c r="H328" s="108">
        <f t="shared" si="33"/>
        <v>1275.1</v>
      </c>
      <c r="I328" s="108">
        <f t="shared" si="33"/>
        <v>1215.6</v>
      </c>
      <c r="J328" s="532">
        <f t="shared" si="28"/>
        <v>104.34334763948496</v>
      </c>
      <c r="K328" s="532">
        <f t="shared" si="29"/>
        <v>95.33369931770056</v>
      </c>
    </row>
    <row r="329" spans="1:11" ht="24">
      <c r="A329" s="138" t="s">
        <v>1194</v>
      </c>
      <c r="B329" s="99" t="s">
        <v>623</v>
      </c>
      <c r="C329" s="144" t="s">
        <v>911</v>
      </c>
      <c r="D329" s="103" t="s">
        <v>1339</v>
      </c>
      <c r="E329" s="103" t="s">
        <v>1482</v>
      </c>
      <c r="F329" s="103" t="s">
        <v>354</v>
      </c>
      <c r="G329" s="108">
        <f t="shared" si="33"/>
        <v>1165</v>
      </c>
      <c r="H329" s="108">
        <f t="shared" si="33"/>
        <v>1275.1</v>
      </c>
      <c r="I329" s="108">
        <f t="shared" si="33"/>
        <v>1215.6</v>
      </c>
      <c r="J329" s="532">
        <f t="shared" si="28"/>
        <v>104.34334763948496</v>
      </c>
      <c r="K329" s="532">
        <f t="shared" si="29"/>
        <v>95.33369931770056</v>
      </c>
    </row>
    <row r="330" spans="1:11" ht="24">
      <c r="A330" s="138" t="s">
        <v>700</v>
      </c>
      <c r="B330" s="99" t="s">
        <v>623</v>
      </c>
      <c r="C330" s="144" t="s">
        <v>911</v>
      </c>
      <c r="D330" s="103" t="s">
        <v>1339</v>
      </c>
      <c r="E330" s="128" t="s">
        <v>1482</v>
      </c>
      <c r="F330" s="103" t="s">
        <v>701</v>
      </c>
      <c r="G330" s="108">
        <v>1165</v>
      </c>
      <c r="H330" s="108">
        <v>1275.1</v>
      </c>
      <c r="I330" s="108">
        <v>1215.6</v>
      </c>
      <c r="J330" s="532">
        <f t="shared" si="28"/>
        <v>104.34334763948496</v>
      </c>
      <c r="K330" s="532">
        <f t="shared" si="29"/>
        <v>95.33369931770056</v>
      </c>
    </row>
    <row r="331" spans="1:11" ht="15.75" hidden="1">
      <c r="A331" s="102" t="s">
        <v>1483</v>
      </c>
      <c r="B331" s="99" t="s">
        <v>623</v>
      </c>
      <c r="C331" s="103" t="s">
        <v>911</v>
      </c>
      <c r="D331" s="103" t="s">
        <v>907</v>
      </c>
      <c r="E331" s="128"/>
      <c r="F331" s="103"/>
      <c r="G331" s="108"/>
      <c r="H331" s="108"/>
      <c r="I331" s="108"/>
      <c r="J331" s="532"/>
      <c r="K331" s="532"/>
    </row>
    <row r="332" spans="1:11" ht="24" hidden="1">
      <c r="A332" s="115" t="s">
        <v>537</v>
      </c>
      <c r="B332" s="99" t="s">
        <v>623</v>
      </c>
      <c r="C332" s="103" t="s">
        <v>911</v>
      </c>
      <c r="D332" s="103" t="s">
        <v>907</v>
      </c>
      <c r="E332" s="128" t="s">
        <v>1258</v>
      </c>
      <c r="F332" s="103"/>
      <c r="G332" s="108"/>
      <c r="H332" s="108"/>
      <c r="I332" s="108"/>
      <c r="J332" s="532"/>
      <c r="K332" s="532"/>
    </row>
    <row r="333" spans="1:11" ht="15.75" hidden="1">
      <c r="A333" s="105" t="s">
        <v>984</v>
      </c>
      <c r="B333" s="99" t="s">
        <v>623</v>
      </c>
      <c r="C333" s="103" t="s">
        <v>911</v>
      </c>
      <c r="D333" s="103" t="s">
        <v>907</v>
      </c>
      <c r="E333" s="128" t="s">
        <v>1024</v>
      </c>
      <c r="F333" s="103" t="s">
        <v>354</v>
      </c>
      <c r="G333" s="108"/>
      <c r="H333" s="108"/>
      <c r="I333" s="108"/>
      <c r="J333" s="532"/>
      <c r="K333" s="532"/>
    </row>
    <row r="334" spans="1:11" ht="15.75" hidden="1">
      <c r="A334" s="138" t="s">
        <v>186</v>
      </c>
      <c r="B334" s="99" t="s">
        <v>623</v>
      </c>
      <c r="C334" s="103" t="s">
        <v>911</v>
      </c>
      <c r="D334" s="103" t="s">
        <v>907</v>
      </c>
      <c r="E334" s="128" t="s">
        <v>1024</v>
      </c>
      <c r="F334" s="103" t="s">
        <v>1234</v>
      </c>
      <c r="G334" s="108"/>
      <c r="H334" s="108"/>
      <c r="I334" s="108"/>
      <c r="J334" s="532"/>
      <c r="K334" s="532"/>
    </row>
    <row r="335" spans="1:11" ht="24">
      <c r="A335" s="140" t="s">
        <v>203</v>
      </c>
      <c r="B335" s="99" t="s">
        <v>623</v>
      </c>
      <c r="C335" s="103" t="s">
        <v>911</v>
      </c>
      <c r="D335" s="103" t="s">
        <v>1104</v>
      </c>
      <c r="E335" s="581"/>
      <c r="F335" s="103"/>
      <c r="G335" s="108">
        <f>G336+G338</f>
        <v>1465</v>
      </c>
      <c r="H335" s="108">
        <f>H336+H338</f>
        <v>1065</v>
      </c>
      <c r="I335" s="108">
        <f>I336+I338</f>
        <v>774.0999999999999</v>
      </c>
      <c r="J335" s="532">
        <f aca="true" t="shared" si="34" ref="J335:J388">I335/G335*100</f>
        <v>52.839590443686</v>
      </c>
      <c r="K335" s="532">
        <f aca="true" t="shared" si="35" ref="K335:K394">I335/H335*100</f>
        <v>72.68544600938966</v>
      </c>
    </row>
    <row r="336" spans="1:11" ht="24">
      <c r="A336" s="115" t="s">
        <v>537</v>
      </c>
      <c r="B336" s="99" t="s">
        <v>623</v>
      </c>
      <c r="C336" s="103" t="s">
        <v>911</v>
      </c>
      <c r="D336" s="103" t="s">
        <v>1104</v>
      </c>
      <c r="E336" s="103" t="s">
        <v>1258</v>
      </c>
      <c r="F336" s="103"/>
      <c r="G336" s="108">
        <f>G337</f>
        <v>400</v>
      </c>
      <c r="H336" s="108">
        <f>H337</f>
        <v>428</v>
      </c>
      <c r="I336" s="108">
        <f>I337</f>
        <v>202.2</v>
      </c>
      <c r="J336" s="532">
        <f t="shared" si="34"/>
        <v>50.55</v>
      </c>
      <c r="K336" s="532">
        <f t="shared" si="35"/>
        <v>47.2429906542056</v>
      </c>
    </row>
    <row r="337" spans="1:11" ht="24">
      <c r="A337" s="138" t="s">
        <v>700</v>
      </c>
      <c r="B337" s="99" t="s">
        <v>623</v>
      </c>
      <c r="C337" s="103" t="s">
        <v>911</v>
      </c>
      <c r="D337" s="103" t="s">
        <v>1104</v>
      </c>
      <c r="E337" s="128" t="s">
        <v>1258</v>
      </c>
      <c r="F337" s="103" t="s">
        <v>701</v>
      </c>
      <c r="G337" s="108">
        <v>400</v>
      </c>
      <c r="H337" s="108">
        <v>428</v>
      </c>
      <c r="I337" s="108">
        <v>202.2</v>
      </c>
      <c r="J337" s="532">
        <f t="shared" si="34"/>
        <v>50.55</v>
      </c>
      <c r="K337" s="532">
        <f t="shared" si="35"/>
        <v>47.2429906542056</v>
      </c>
    </row>
    <row r="338" spans="1:11" ht="24">
      <c r="A338" s="104" t="s">
        <v>212</v>
      </c>
      <c r="B338" s="99" t="s">
        <v>623</v>
      </c>
      <c r="C338" s="103" t="s">
        <v>911</v>
      </c>
      <c r="D338" s="103" t="s">
        <v>1104</v>
      </c>
      <c r="E338" s="128" t="s">
        <v>1304</v>
      </c>
      <c r="F338" s="103"/>
      <c r="G338" s="108">
        <f>G339+G341</f>
        <v>1065</v>
      </c>
      <c r="H338" s="108">
        <f>H339+H341</f>
        <v>637</v>
      </c>
      <c r="I338" s="108">
        <v>571.9</v>
      </c>
      <c r="J338" s="532">
        <f t="shared" si="34"/>
        <v>53.69953051643193</v>
      </c>
      <c r="K338" s="532">
        <f t="shared" si="35"/>
        <v>89.78021978021977</v>
      </c>
    </row>
    <row r="339" spans="1:11" ht="24">
      <c r="A339" s="113" t="s">
        <v>538</v>
      </c>
      <c r="B339" s="99" t="s">
        <v>623</v>
      </c>
      <c r="C339" s="103" t="s">
        <v>911</v>
      </c>
      <c r="D339" s="103" t="s">
        <v>1104</v>
      </c>
      <c r="E339" s="103" t="s">
        <v>1484</v>
      </c>
      <c r="F339" s="103" t="s">
        <v>354</v>
      </c>
      <c r="G339" s="108">
        <f>G340</f>
        <v>150</v>
      </c>
      <c r="H339" s="108">
        <f>H340</f>
        <v>150</v>
      </c>
      <c r="I339" s="108">
        <f>I340</f>
        <v>149.7</v>
      </c>
      <c r="J339" s="532">
        <f t="shared" si="34"/>
        <v>99.79999999999998</v>
      </c>
      <c r="K339" s="532">
        <f t="shared" si="35"/>
        <v>99.79999999999998</v>
      </c>
    </row>
    <row r="340" spans="1:11" ht="24">
      <c r="A340" s="105" t="s">
        <v>700</v>
      </c>
      <c r="B340" s="99" t="s">
        <v>623</v>
      </c>
      <c r="C340" s="103" t="s">
        <v>911</v>
      </c>
      <c r="D340" s="103" t="s">
        <v>1104</v>
      </c>
      <c r="E340" s="128" t="s">
        <v>1484</v>
      </c>
      <c r="F340" s="103" t="s">
        <v>701</v>
      </c>
      <c r="G340" s="108">
        <v>150</v>
      </c>
      <c r="H340" s="108">
        <v>150</v>
      </c>
      <c r="I340" s="108">
        <v>149.7</v>
      </c>
      <c r="J340" s="532">
        <f t="shared" si="34"/>
        <v>99.79999999999998</v>
      </c>
      <c r="K340" s="532">
        <f t="shared" si="35"/>
        <v>99.79999999999998</v>
      </c>
    </row>
    <row r="341" spans="1:11" ht="24">
      <c r="A341" s="113" t="s">
        <v>121</v>
      </c>
      <c r="B341" s="99" t="s">
        <v>623</v>
      </c>
      <c r="C341" s="103" t="s">
        <v>911</v>
      </c>
      <c r="D341" s="103" t="s">
        <v>1104</v>
      </c>
      <c r="E341" s="103" t="s">
        <v>1485</v>
      </c>
      <c r="F341" s="103" t="s">
        <v>354</v>
      </c>
      <c r="G341" s="108">
        <f>G342</f>
        <v>915</v>
      </c>
      <c r="H341" s="108">
        <f>H342</f>
        <v>487</v>
      </c>
      <c r="I341" s="108">
        <f>I342</f>
        <v>422.2</v>
      </c>
      <c r="J341" s="532">
        <f t="shared" si="34"/>
        <v>46.14207650273224</v>
      </c>
      <c r="K341" s="532">
        <f t="shared" si="35"/>
        <v>86.69404517453798</v>
      </c>
    </row>
    <row r="342" spans="1:11" ht="25.5" customHeight="1">
      <c r="A342" s="105" t="s">
        <v>700</v>
      </c>
      <c r="B342" s="99" t="s">
        <v>623</v>
      </c>
      <c r="C342" s="103" t="s">
        <v>911</v>
      </c>
      <c r="D342" s="103" t="s">
        <v>1104</v>
      </c>
      <c r="E342" s="103" t="s">
        <v>1485</v>
      </c>
      <c r="F342" s="103" t="s">
        <v>701</v>
      </c>
      <c r="G342" s="108">
        <v>915</v>
      </c>
      <c r="H342" s="108">
        <v>487</v>
      </c>
      <c r="I342" s="108">
        <v>422.2</v>
      </c>
      <c r="J342" s="532">
        <f t="shared" si="34"/>
        <v>46.14207650273224</v>
      </c>
      <c r="K342" s="532">
        <f t="shared" si="35"/>
        <v>86.69404517453798</v>
      </c>
    </row>
    <row r="343" spans="1:11" ht="18.75" customHeight="1">
      <c r="A343" s="143" t="s">
        <v>1195</v>
      </c>
      <c r="B343" s="99" t="s">
        <v>623</v>
      </c>
      <c r="C343" s="103" t="s">
        <v>678</v>
      </c>
      <c r="D343" s="103"/>
      <c r="E343" s="128"/>
      <c r="F343" s="103"/>
      <c r="G343" s="108">
        <f>G344+G349+G356+G371+G379</f>
        <v>223999</v>
      </c>
      <c r="H343" s="108">
        <f>H344+H349+H356+H371+H379</f>
        <v>211774.4</v>
      </c>
      <c r="I343" s="108">
        <f>I344+I349+I356+I371+I379</f>
        <v>206610.2</v>
      </c>
      <c r="J343" s="532">
        <f t="shared" si="34"/>
        <v>92.2371082013759</v>
      </c>
      <c r="K343" s="532">
        <f t="shared" si="35"/>
        <v>97.56146163086757</v>
      </c>
    </row>
    <row r="344" spans="1:11" ht="15">
      <c r="A344" s="140" t="s">
        <v>210</v>
      </c>
      <c r="B344" s="99" t="s">
        <v>623</v>
      </c>
      <c r="C344" s="117" t="s">
        <v>678</v>
      </c>
      <c r="D344" s="103" t="s">
        <v>908</v>
      </c>
      <c r="E344" s="128"/>
      <c r="F344" s="103"/>
      <c r="G344" s="108">
        <f aca="true" t="shared" si="36" ref="G344:I345">G345</f>
        <v>1000</v>
      </c>
      <c r="H344" s="108">
        <f t="shared" si="36"/>
        <v>2125.8</v>
      </c>
      <c r="I344" s="108">
        <f t="shared" si="36"/>
        <v>2125.8</v>
      </c>
      <c r="J344" s="588" t="s">
        <v>489</v>
      </c>
      <c r="K344" s="532">
        <f t="shared" si="35"/>
        <v>100</v>
      </c>
    </row>
    <row r="345" spans="1:11" ht="24">
      <c r="A345" s="141" t="s">
        <v>1486</v>
      </c>
      <c r="B345" s="99" t="s">
        <v>623</v>
      </c>
      <c r="C345" s="117" t="s">
        <v>678</v>
      </c>
      <c r="D345" s="103" t="s">
        <v>908</v>
      </c>
      <c r="E345" s="128" t="s">
        <v>1487</v>
      </c>
      <c r="F345" s="103"/>
      <c r="G345" s="108">
        <f t="shared" si="36"/>
        <v>1000</v>
      </c>
      <c r="H345" s="108">
        <f t="shared" si="36"/>
        <v>2125.8</v>
      </c>
      <c r="I345" s="108">
        <f t="shared" si="36"/>
        <v>2125.8</v>
      </c>
      <c r="J345" s="588" t="s">
        <v>489</v>
      </c>
      <c r="K345" s="532">
        <f t="shared" si="35"/>
        <v>100</v>
      </c>
    </row>
    <row r="346" spans="1:11" ht="24">
      <c r="A346" s="146" t="s">
        <v>1488</v>
      </c>
      <c r="B346" s="99" t="s">
        <v>623</v>
      </c>
      <c r="C346" s="117" t="s">
        <v>678</v>
      </c>
      <c r="D346" s="103" t="s">
        <v>908</v>
      </c>
      <c r="E346" s="103" t="s">
        <v>1489</v>
      </c>
      <c r="F346" s="103" t="s">
        <v>354</v>
      </c>
      <c r="G346" s="108">
        <f>G347</f>
        <v>1000</v>
      </c>
      <c r="H346" s="108">
        <f>H348</f>
        <v>2125.8</v>
      </c>
      <c r="I346" s="108">
        <f>I348</f>
        <v>2125.8</v>
      </c>
      <c r="J346" s="588" t="s">
        <v>489</v>
      </c>
      <c r="K346" s="532">
        <f t="shared" si="35"/>
        <v>100</v>
      </c>
    </row>
    <row r="347" spans="1:11" ht="24">
      <c r="A347" s="146" t="s">
        <v>1345</v>
      </c>
      <c r="B347" s="99" t="s">
        <v>623</v>
      </c>
      <c r="C347" s="117" t="s">
        <v>678</v>
      </c>
      <c r="D347" s="103" t="s">
        <v>908</v>
      </c>
      <c r="E347" s="128" t="s">
        <v>1489</v>
      </c>
      <c r="F347" s="103" t="s">
        <v>1237</v>
      </c>
      <c r="G347" s="108">
        <v>1000</v>
      </c>
      <c r="H347" s="108"/>
      <c r="I347" s="108"/>
      <c r="J347" s="532">
        <f t="shared" si="34"/>
        <v>0</v>
      </c>
      <c r="K347" s="532"/>
    </row>
    <row r="348" spans="1:11" ht="24">
      <c r="A348" s="105" t="s">
        <v>920</v>
      </c>
      <c r="B348" s="99" t="s">
        <v>623</v>
      </c>
      <c r="C348" s="117" t="s">
        <v>678</v>
      </c>
      <c r="D348" s="103" t="s">
        <v>908</v>
      </c>
      <c r="E348" s="128" t="s">
        <v>1489</v>
      </c>
      <c r="F348" s="103" t="s">
        <v>1378</v>
      </c>
      <c r="G348" s="108"/>
      <c r="H348" s="108">
        <v>2125.8</v>
      </c>
      <c r="I348" s="108">
        <v>2125.8</v>
      </c>
      <c r="J348" s="532"/>
      <c r="K348" s="532">
        <f t="shared" si="35"/>
        <v>100</v>
      </c>
    </row>
    <row r="349" spans="1:11" ht="15">
      <c r="A349" s="109" t="s">
        <v>575</v>
      </c>
      <c r="B349" s="99" t="s">
        <v>623</v>
      </c>
      <c r="C349" s="103" t="s">
        <v>678</v>
      </c>
      <c r="D349" s="103" t="s">
        <v>1196</v>
      </c>
      <c r="E349" s="128"/>
      <c r="F349" s="103"/>
      <c r="G349" s="108">
        <f>G352</f>
        <v>59264</v>
      </c>
      <c r="H349" s="108">
        <f>H353</f>
        <v>51218.7</v>
      </c>
      <c r="I349" s="108">
        <f>I352</f>
        <v>48183.8</v>
      </c>
      <c r="J349" s="532">
        <f t="shared" si="34"/>
        <v>81.30365820734342</v>
      </c>
      <c r="K349" s="532">
        <f t="shared" si="35"/>
        <v>94.07462508810261</v>
      </c>
    </row>
    <row r="350" spans="1:11" ht="15.75" hidden="1">
      <c r="A350" s="111" t="s">
        <v>722</v>
      </c>
      <c r="B350" s="99" t="s">
        <v>623</v>
      </c>
      <c r="C350" s="103" t="s">
        <v>678</v>
      </c>
      <c r="D350" s="103" t="s">
        <v>1196</v>
      </c>
      <c r="E350" s="364" t="s">
        <v>1197</v>
      </c>
      <c r="F350" s="103"/>
      <c r="G350" s="108"/>
      <c r="H350" s="108"/>
      <c r="I350" s="108"/>
      <c r="J350" s="532"/>
      <c r="K350" s="532"/>
    </row>
    <row r="351" spans="1:11" ht="15.75" hidden="1">
      <c r="A351" s="105" t="s">
        <v>1198</v>
      </c>
      <c r="B351" s="99" t="s">
        <v>623</v>
      </c>
      <c r="C351" s="103" t="s">
        <v>678</v>
      </c>
      <c r="D351" s="103" t="s">
        <v>1196</v>
      </c>
      <c r="E351" s="364" t="s">
        <v>1197</v>
      </c>
      <c r="F351" s="103" t="s">
        <v>1199</v>
      </c>
      <c r="G351" s="108"/>
      <c r="H351" s="108"/>
      <c r="I351" s="108"/>
      <c r="J351" s="532"/>
      <c r="K351" s="532"/>
    </row>
    <row r="352" spans="1:11" ht="21.75" customHeight="1">
      <c r="A352" s="104" t="s">
        <v>126</v>
      </c>
      <c r="B352" s="99" t="s">
        <v>623</v>
      </c>
      <c r="C352" s="103" t="s">
        <v>678</v>
      </c>
      <c r="D352" s="103" t="s">
        <v>1196</v>
      </c>
      <c r="E352" s="116" t="s">
        <v>127</v>
      </c>
      <c r="F352" s="103"/>
      <c r="G352" s="108">
        <f>G353</f>
        <v>59264</v>
      </c>
      <c r="H352" s="501">
        <f>H353</f>
        <v>51218.7</v>
      </c>
      <c r="I352" s="501">
        <f>I353</f>
        <v>48183.8</v>
      </c>
      <c r="J352" s="532">
        <f t="shared" si="34"/>
        <v>81.30365820734342</v>
      </c>
      <c r="K352" s="532">
        <f t="shared" si="35"/>
        <v>94.07462508810261</v>
      </c>
    </row>
    <row r="353" spans="1:11" ht="24">
      <c r="A353" s="105" t="s">
        <v>634</v>
      </c>
      <c r="B353" s="99" t="s">
        <v>623</v>
      </c>
      <c r="C353" s="103" t="s">
        <v>678</v>
      </c>
      <c r="D353" s="103" t="s">
        <v>1196</v>
      </c>
      <c r="E353" s="364" t="s">
        <v>276</v>
      </c>
      <c r="F353" s="103" t="s">
        <v>354</v>
      </c>
      <c r="G353" s="108">
        <f>G354+G355</f>
        <v>59264</v>
      </c>
      <c r="H353" s="203">
        <v>51218.7</v>
      </c>
      <c r="I353" s="203">
        <f>I354+I355</f>
        <v>48183.8</v>
      </c>
      <c r="J353" s="532">
        <f t="shared" si="34"/>
        <v>81.30365820734342</v>
      </c>
      <c r="K353" s="532">
        <f t="shared" si="35"/>
        <v>94.07462508810261</v>
      </c>
    </row>
    <row r="354" spans="1:11" ht="21" customHeight="1">
      <c r="A354" s="105" t="s">
        <v>1345</v>
      </c>
      <c r="B354" s="99" t="s">
        <v>623</v>
      </c>
      <c r="C354" s="103" t="s">
        <v>678</v>
      </c>
      <c r="D354" s="103" t="s">
        <v>1196</v>
      </c>
      <c r="E354" s="116" t="s">
        <v>276</v>
      </c>
      <c r="F354" s="103" t="s">
        <v>1237</v>
      </c>
      <c r="G354" s="108">
        <v>16026</v>
      </c>
      <c r="H354" s="203">
        <v>7980.3</v>
      </c>
      <c r="I354" s="203">
        <v>4945.4</v>
      </c>
      <c r="J354" s="532">
        <f t="shared" si="34"/>
        <v>30.85860476725321</v>
      </c>
      <c r="K354" s="532">
        <f t="shared" si="35"/>
        <v>61.970101374635036</v>
      </c>
    </row>
    <row r="355" spans="1:11" ht="18.75" customHeight="1">
      <c r="A355" s="113" t="s">
        <v>1348</v>
      </c>
      <c r="B355" s="99" t="s">
        <v>623</v>
      </c>
      <c r="C355" s="103" t="s">
        <v>678</v>
      </c>
      <c r="D355" s="103" t="s">
        <v>1196</v>
      </c>
      <c r="E355" s="364" t="s">
        <v>276</v>
      </c>
      <c r="F355" s="103" t="s">
        <v>1374</v>
      </c>
      <c r="G355" s="108">
        <v>43238</v>
      </c>
      <c r="H355" s="203">
        <v>43238.4</v>
      </c>
      <c r="I355" s="203">
        <v>43238.4</v>
      </c>
      <c r="J355" s="532">
        <f t="shared" si="34"/>
        <v>100.00092511216985</v>
      </c>
      <c r="K355" s="532">
        <f t="shared" si="35"/>
        <v>100</v>
      </c>
    </row>
    <row r="356" spans="1:11" ht="15">
      <c r="A356" s="147" t="s">
        <v>722</v>
      </c>
      <c r="B356" s="99" t="s">
        <v>623</v>
      </c>
      <c r="C356" s="103" t="s">
        <v>678</v>
      </c>
      <c r="D356" s="103" t="s">
        <v>1339</v>
      </c>
      <c r="E356" s="364"/>
      <c r="F356" s="103"/>
      <c r="G356" s="108">
        <f>G360+G366</f>
        <v>153420</v>
      </c>
      <c r="H356" s="202">
        <f>H360</f>
        <v>143887.9</v>
      </c>
      <c r="I356" s="202">
        <f>I360</f>
        <v>142496.2</v>
      </c>
      <c r="J356" s="532">
        <f t="shared" si="34"/>
        <v>92.87980706557164</v>
      </c>
      <c r="K356" s="532">
        <f t="shared" si="35"/>
        <v>99.03278871955183</v>
      </c>
    </row>
    <row r="357" spans="1:11" ht="24.75" hidden="1">
      <c r="A357" s="136" t="s">
        <v>128</v>
      </c>
      <c r="B357" s="99" t="s">
        <v>623</v>
      </c>
      <c r="C357" s="103" t="s">
        <v>678</v>
      </c>
      <c r="D357" s="103" t="s">
        <v>1339</v>
      </c>
      <c r="E357" s="364" t="s">
        <v>297</v>
      </c>
      <c r="F357" s="103"/>
      <c r="G357" s="108"/>
      <c r="H357" s="202"/>
      <c r="I357" s="202"/>
      <c r="J357" s="532"/>
      <c r="K357" s="532"/>
    </row>
    <row r="358" spans="1:11" ht="24.75" hidden="1">
      <c r="A358" s="136" t="s">
        <v>129</v>
      </c>
      <c r="B358" s="99" t="s">
        <v>623</v>
      </c>
      <c r="C358" s="103" t="s">
        <v>678</v>
      </c>
      <c r="D358" s="103" t="s">
        <v>1339</v>
      </c>
      <c r="E358" s="364" t="s">
        <v>183</v>
      </c>
      <c r="F358" s="103" t="s">
        <v>354</v>
      </c>
      <c r="G358" s="108"/>
      <c r="H358" s="202"/>
      <c r="I358" s="202"/>
      <c r="J358" s="532"/>
      <c r="K358" s="532"/>
    </row>
    <row r="359" spans="1:11" ht="15.75" hidden="1">
      <c r="A359" s="136" t="s">
        <v>184</v>
      </c>
      <c r="B359" s="99" t="s">
        <v>623</v>
      </c>
      <c r="C359" s="103" t="s">
        <v>678</v>
      </c>
      <c r="D359" s="103" t="s">
        <v>1339</v>
      </c>
      <c r="E359" s="364" t="s">
        <v>183</v>
      </c>
      <c r="F359" s="103" t="s">
        <v>1235</v>
      </c>
      <c r="G359" s="108"/>
      <c r="H359" s="108"/>
      <c r="I359" s="108"/>
      <c r="J359" s="532"/>
      <c r="K359" s="532"/>
    </row>
    <row r="360" spans="1:11" ht="24">
      <c r="A360" s="104" t="s">
        <v>722</v>
      </c>
      <c r="B360" s="99" t="s">
        <v>623</v>
      </c>
      <c r="C360" s="103" t="s">
        <v>678</v>
      </c>
      <c r="D360" s="103" t="s">
        <v>1339</v>
      </c>
      <c r="E360" s="364" t="s">
        <v>1197</v>
      </c>
      <c r="F360" s="103"/>
      <c r="G360" s="108">
        <f>G361</f>
        <v>94116</v>
      </c>
      <c r="H360" s="108">
        <f>H361+H364</f>
        <v>143887.9</v>
      </c>
      <c r="I360" s="108">
        <f>I361+I364</f>
        <v>142496.2</v>
      </c>
      <c r="J360" s="532">
        <f t="shared" si="34"/>
        <v>151.4048620850865</v>
      </c>
      <c r="K360" s="532">
        <f t="shared" si="35"/>
        <v>99.03278871955183</v>
      </c>
    </row>
    <row r="361" spans="1:11" ht="24">
      <c r="A361" s="110" t="s">
        <v>130</v>
      </c>
      <c r="B361" s="99" t="s">
        <v>623</v>
      </c>
      <c r="C361" s="103" t="s">
        <v>678</v>
      </c>
      <c r="D361" s="103" t="s">
        <v>1339</v>
      </c>
      <c r="E361" s="364" t="s">
        <v>96</v>
      </c>
      <c r="F361" s="103"/>
      <c r="G361" s="108">
        <f>G363</f>
        <v>94116</v>
      </c>
      <c r="H361" s="108">
        <f>H362+H363</f>
        <v>134387.9</v>
      </c>
      <c r="I361" s="108">
        <f>I362+I363</f>
        <v>132996.2</v>
      </c>
      <c r="J361" s="532">
        <f t="shared" si="34"/>
        <v>141.31093544137025</v>
      </c>
      <c r="K361" s="532">
        <f t="shared" si="35"/>
        <v>98.96441569516304</v>
      </c>
    </row>
    <row r="362" spans="1:11" ht="24">
      <c r="A362" s="105" t="s">
        <v>920</v>
      </c>
      <c r="B362" s="99" t="s">
        <v>623</v>
      </c>
      <c r="C362" s="103" t="s">
        <v>678</v>
      </c>
      <c r="D362" s="103" t="s">
        <v>1339</v>
      </c>
      <c r="E362" s="364" t="s">
        <v>96</v>
      </c>
      <c r="F362" s="103" t="s">
        <v>1378</v>
      </c>
      <c r="G362" s="108"/>
      <c r="H362" s="108">
        <v>56973.4</v>
      </c>
      <c r="I362" s="108">
        <v>55821.4</v>
      </c>
      <c r="J362" s="532"/>
      <c r="K362" s="532">
        <f t="shared" si="35"/>
        <v>97.97800377018046</v>
      </c>
    </row>
    <row r="363" spans="1:11" ht="24">
      <c r="A363" s="110" t="s">
        <v>700</v>
      </c>
      <c r="B363" s="99" t="s">
        <v>623</v>
      </c>
      <c r="C363" s="103" t="s">
        <v>678</v>
      </c>
      <c r="D363" s="103" t="s">
        <v>1339</v>
      </c>
      <c r="E363" s="364" t="s">
        <v>96</v>
      </c>
      <c r="F363" s="103" t="s">
        <v>701</v>
      </c>
      <c r="G363" s="108">
        <v>94116</v>
      </c>
      <c r="H363" s="108">
        <v>77414.5</v>
      </c>
      <c r="I363" s="108">
        <v>77174.8</v>
      </c>
      <c r="J363" s="532">
        <f t="shared" si="34"/>
        <v>81.9996599940499</v>
      </c>
      <c r="K363" s="532">
        <f t="shared" si="35"/>
        <v>99.69036808349857</v>
      </c>
    </row>
    <row r="364" spans="1:11" ht="36">
      <c r="A364" s="110" t="s">
        <v>131</v>
      </c>
      <c r="B364" s="99" t="s">
        <v>623</v>
      </c>
      <c r="C364" s="103" t="s">
        <v>678</v>
      </c>
      <c r="D364" s="103" t="s">
        <v>1339</v>
      </c>
      <c r="E364" s="116" t="s">
        <v>97</v>
      </c>
      <c r="F364" s="103"/>
      <c r="G364" s="108"/>
      <c r="H364" s="108">
        <f>H365</f>
        <v>9500</v>
      </c>
      <c r="I364" s="108">
        <f>I365</f>
        <v>9500</v>
      </c>
      <c r="J364" s="532"/>
      <c r="K364" s="532">
        <f t="shared" si="35"/>
        <v>100</v>
      </c>
    </row>
    <row r="365" spans="1:11" ht="24">
      <c r="A365" s="110" t="s">
        <v>700</v>
      </c>
      <c r="B365" s="99" t="s">
        <v>623</v>
      </c>
      <c r="C365" s="103" t="s">
        <v>678</v>
      </c>
      <c r="D365" s="103" t="s">
        <v>1339</v>
      </c>
      <c r="E365" s="364" t="s">
        <v>97</v>
      </c>
      <c r="F365" s="103" t="s">
        <v>701</v>
      </c>
      <c r="G365" s="108"/>
      <c r="H365" s="108">
        <v>9500</v>
      </c>
      <c r="I365" s="108">
        <v>9500</v>
      </c>
      <c r="J365" s="532"/>
      <c r="K365" s="532">
        <f t="shared" si="35"/>
        <v>100</v>
      </c>
    </row>
    <row r="366" spans="1:11" ht="24">
      <c r="A366" s="135" t="s">
        <v>212</v>
      </c>
      <c r="B366" s="99" t="s">
        <v>623</v>
      </c>
      <c r="C366" s="117" t="s">
        <v>678</v>
      </c>
      <c r="D366" s="103" t="s">
        <v>1339</v>
      </c>
      <c r="E366" s="128" t="s">
        <v>1304</v>
      </c>
      <c r="F366" s="103"/>
      <c r="G366" s="108">
        <f>G367</f>
        <v>59304</v>
      </c>
      <c r="H366" s="108"/>
      <c r="I366" s="202"/>
      <c r="J366" s="532">
        <f t="shared" si="34"/>
        <v>0</v>
      </c>
      <c r="K366" s="532"/>
    </row>
    <row r="367" spans="1:11" ht="24">
      <c r="A367" s="113" t="s">
        <v>635</v>
      </c>
      <c r="B367" s="99" t="s">
        <v>623</v>
      </c>
      <c r="C367" s="117" t="s">
        <v>678</v>
      </c>
      <c r="D367" s="103" t="s">
        <v>1339</v>
      </c>
      <c r="E367" s="103" t="s">
        <v>278</v>
      </c>
      <c r="F367" s="103" t="s">
        <v>354</v>
      </c>
      <c r="G367" s="108">
        <f>G368</f>
        <v>59304</v>
      </c>
      <c r="H367" s="108"/>
      <c r="I367" s="202"/>
      <c r="J367" s="532">
        <f t="shared" si="34"/>
        <v>0</v>
      </c>
      <c r="K367" s="532"/>
    </row>
    <row r="368" spans="1:11" ht="24">
      <c r="A368" s="105" t="s">
        <v>1345</v>
      </c>
      <c r="B368" s="99" t="s">
        <v>623</v>
      </c>
      <c r="C368" s="117" t="s">
        <v>678</v>
      </c>
      <c r="D368" s="103" t="s">
        <v>1339</v>
      </c>
      <c r="E368" s="128" t="s">
        <v>278</v>
      </c>
      <c r="F368" s="103" t="s">
        <v>1237</v>
      </c>
      <c r="G368" s="108">
        <v>59304</v>
      </c>
      <c r="H368" s="108"/>
      <c r="I368" s="108"/>
      <c r="J368" s="532">
        <f t="shared" si="34"/>
        <v>0</v>
      </c>
      <c r="K368" s="532"/>
    </row>
    <row r="369" spans="1:11" ht="24" hidden="1">
      <c r="A369" s="105" t="s">
        <v>1146</v>
      </c>
      <c r="B369" s="99" t="s">
        <v>623</v>
      </c>
      <c r="C369" s="117" t="s">
        <v>678</v>
      </c>
      <c r="D369" s="103" t="s">
        <v>1339</v>
      </c>
      <c r="E369" s="128" t="s">
        <v>1549</v>
      </c>
      <c r="F369" s="103" t="s">
        <v>354</v>
      </c>
      <c r="G369" s="108"/>
      <c r="H369" s="108"/>
      <c r="I369" s="202"/>
      <c r="J369" s="532"/>
      <c r="K369" s="532"/>
    </row>
    <row r="370" spans="1:11" ht="15.75" hidden="1">
      <c r="A370" s="105" t="s">
        <v>1345</v>
      </c>
      <c r="B370" s="99" t="s">
        <v>623</v>
      </c>
      <c r="C370" s="117" t="s">
        <v>678</v>
      </c>
      <c r="D370" s="103" t="s">
        <v>1339</v>
      </c>
      <c r="E370" s="128" t="s">
        <v>1549</v>
      </c>
      <c r="F370" s="103" t="s">
        <v>1237</v>
      </c>
      <c r="G370" s="108"/>
      <c r="H370" s="108"/>
      <c r="I370" s="202"/>
      <c r="J370" s="532"/>
      <c r="K370" s="532"/>
    </row>
    <row r="371" spans="1:11" ht="15">
      <c r="A371" s="109" t="s">
        <v>577</v>
      </c>
      <c r="B371" s="99" t="s">
        <v>623</v>
      </c>
      <c r="C371" s="103" t="s">
        <v>678</v>
      </c>
      <c r="D371" s="103" t="s">
        <v>907</v>
      </c>
      <c r="E371" s="128"/>
      <c r="F371" s="103"/>
      <c r="G371" s="108">
        <f>G372+G376</f>
        <v>9715</v>
      </c>
      <c r="H371" s="108">
        <f>H372+H376</f>
        <v>11342</v>
      </c>
      <c r="I371" s="202">
        <f>I372+I376</f>
        <v>11243.5</v>
      </c>
      <c r="J371" s="532">
        <f t="shared" si="34"/>
        <v>115.73340195573856</v>
      </c>
      <c r="K371" s="532">
        <f t="shared" si="35"/>
        <v>99.13154646446834</v>
      </c>
    </row>
    <row r="372" spans="1:11" ht="24">
      <c r="A372" s="111" t="s">
        <v>982</v>
      </c>
      <c r="B372" s="99" t="s">
        <v>623</v>
      </c>
      <c r="C372" s="103" t="s">
        <v>678</v>
      </c>
      <c r="D372" s="103" t="s">
        <v>907</v>
      </c>
      <c r="E372" s="128" t="s">
        <v>983</v>
      </c>
      <c r="F372" s="103"/>
      <c r="G372" s="108">
        <f>G373</f>
        <v>9215</v>
      </c>
      <c r="H372" s="108">
        <f>H373</f>
        <v>10565</v>
      </c>
      <c r="I372" s="202">
        <f>I373</f>
        <v>10466.8</v>
      </c>
      <c r="J372" s="532">
        <f t="shared" si="34"/>
        <v>113.58437330439499</v>
      </c>
      <c r="K372" s="532">
        <f t="shared" si="35"/>
        <v>99.07051585423568</v>
      </c>
    </row>
    <row r="373" spans="1:11" ht="24">
      <c r="A373" s="105" t="s">
        <v>984</v>
      </c>
      <c r="B373" s="99" t="s">
        <v>623</v>
      </c>
      <c r="C373" s="103" t="s">
        <v>678</v>
      </c>
      <c r="D373" s="103" t="s">
        <v>907</v>
      </c>
      <c r="E373" s="128" t="s">
        <v>110</v>
      </c>
      <c r="F373" s="103" t="s">
        <v>354</v>
      </c>
      <c r="G373" s="108">
        <f>G374</f>
        <v>9215</v>
      </c>
      <c r="H373" s="108">
        <f>H375</f>
        <v>10565</v>
      </c>
      <c r="I373" s="202">
        <f>I375</f>
        <v>10466.8</v>
      </c>
      <c r="J373" s="532">
        <f t="shared" si="34"/>
        <v>113.58437330439499</v>
      </c>
      <c r="K373" s="532">
        <f t="shared" si="35"/>
        <v>99.07051585423568</v>
      </c>
    </row>
    <row r="374" spans="1:11" ht="24">
      <c r="A374" s="105" t="s">
        <v>1345</v>
      </c>
      <c r="B374" s="99" t="s">
        <v>623</v>
      </c>
      <c r="C374" s="103" t="s">
        <v>678</v>
      </c>
      <c r="D374" s="103" t="s">
        <v>907</v>
      </c>
      <c r="E374" s="128" t="s">
        <v>110</v>
      </c>
      <c r="F374" s="103" t="s">
        <v>1237</v>
      </c>
      <c r="G374" s="108">
        <v>9215</v>
      </c>
      <c r="H374" s="108"/>
      <c r="I374" s="202"/>
      <c r="J374" s="532">
        <f t="shared" si="34"/>
        <v>0</v>
      </c>
      <c r="K374" s="532"/>
    </row>
    <row r="375" spans="1:11" ht="24">
      <c r="A375" s="105" t="s">
        <v>920</v>
      </c>
      <c r="B375" s="99" t="s">
        <v>623</v>
      </c>
      <c r="C375" s="103" t="s">
        <v>678</v>
      </c>
      <c r="D375" s="103" t="s">
        <v>907</v>
      </c>
      <c r="E375" s="128" t="s">
        <v>110</v>
      </c>
      <c r="F375" s="103" t="s">
        <v>1378</v>
      </c>
      <c r="G375" s="108"/>
      <c r="H375" s="108">
        <v>10565</v>
      </c>
      <c r="I375" s="202">
        <v>10466.8</v>
      </c>
      <c r="J375" s="532"/>
      <c r="K375" s="532">
        <f t="shared" si="35"/>
        <v>99.07051585423568</v>
      </c>
    </row>
    <row r="376" spans="1:11" ht="24">
      <c r="A376" s="105" t="s">
        <v>212</v>
      </c>
      <c r="B376" s="99" t="s">
        <v>623</v>
      </c>
      <c r="C376" s="103" t="s">
        <v>678</v>
      </c>
      <c r="D376" s="103" t="s">
        <v>907</v>
      </c>
      <c r="E376" s="128" t="s">
        <v>1304</v>
      </c>
      <c r="F376" s="103"/>
      <c r="G376" s="108">
        <f aca="true" t="shared" si="37" ref="G376:I377">G377</f>
        <v>500</v>
      </c>
      <c r="H376" s="108">
        <f t="shared" si="37"/>
        <v>777</v>
      </c>
      <c r="I376" s="108">
        <f t="shared" si="37"/>
        <v>776.7</v>
      </c>
      <c r="J376" s="532">
        <f t="shared" si="34"/>
        <v>155.34</v>
      </c>
      <c r="K376" s="532">
        <f t="shared" si="35"/>
        <v>99.96138996138997</v>
      </c>
    </row>
    <row r="377" spans="1:11" ht="24">
      <c r="A377" s="148" t="s">
        <v>135</v>
      </c>
      <c r="B377" s="99" t="s">
        <v>623</v>
      </c>
      <c r="C377" s="103" t="s">
        <v>678</v>
      </c>
      <c r="D377" s="103" t="s">
        <v>907</v>
      </c>
      <c r="E377" s="103" t="s">
        <v>279</v>
      </c>
      <c r="F377" s="144" t="s">
        <v>354</v>
      </c>
      <c r="G377" s="108">
        <f t="shared" si="37"/>
        <v>500</v>
      </c>
      <c r="H377" s="108">
        <f t="shared" si="37"/>
        <v>777</v>
      </c>
      <c r="I377" s="108">
        <f t="shared" si="37"/>
        <v>776.7</v>
      </c>
      <c r="J377" s="532">
        <f t="shared" si="34"/>
        <v>155.34</v>
      </c>
      <c r="K377" s="532">
        <f t="shared" si="35"/>
        <v>99.96138996138997</v>
      </c>
    </row>
    <row r="378" spans="1:11" ht="24">
      <c r="A378" s="136" t="s">
        <v>184</v>
      </c>
      <c r="B378" s="99" t="s">
        <v>623</v>
      </c>
      <c r="C378" s="103" t="s">
        <v>678</v>
      </c>
      <c r="D378" s="103" t="s">
        <v>907</v>
      </c>
      <c r="E378" s="128" t="s">
        <v>279</v>
      </c>
      <c r="F378" s="144" t="s">
        <v>1235</v>
      </c>
      <c r="G378" s="108">
        <v>500</v>
      </c>
      <c r="H378" s="108">
        <v>777</v>
      </c>
      <c r="I378" s="108">
        <v>776.7</v>
      </c>
      <c r="J378" s="532">
        <f t="shared" si="34"/>
        <v>155.34</v>
      </c>
      <c r="K378" s="532">
        <f t="shared" si="35"/>
        <v>99.96138996138997</v>
      </c>
    </row>
    <row r="379" spans="1:11" ht="15">
      <c r="A379" s="109" t="s">
        <v>985</v>
      </c>
      <c r="B379" s="99" t="s">
        <v>623</v>
      </c>
      <c r="C379" s="103" t="s">
        <v>678</v>
      </c>
      <c r="D379" s="103" t="s">
        <v>910</v>
      </c>
      <c r="E379" s="128"/>
      <c r="F379" s="144"/>
      <c r="G379" s="108">
        <f>G384</f>
        <v>600</v>
      </c>
      <c r="H379" s="108">
        <f>H384</f>
        <v>3200</v>
      </c>
      <c r="I379" s="108">
        <f>I384</f>
        <v>2560.9</v>
      </c>
      <c r="J379" s="588" t="s">
        <v>489</v>
      </c>
      <c r="K379" s="532">
        <f t="shared" si="35"/>
        <v>80.028125</v>
      </c>
    </row>
    <row r="380" spans="1:11" ht="24" hidden="1">
      <c r="A380" s="104" t="s">
        <v>136</v>
      </c>
      <c r="B380" s="99" t="s">
        <v>623</v>
      </c>
      <c r="C380" s="103" t="s">
        <v>678</v>
      </c>
      <c r="D380" s="103" t="s">
        <v>1200</v>
      </c>
      <c r="E380" s="128" t="s">
        <v>137</v>
      </c>
      <c r="F380" s="144"/>
      <c r="G380" s="108"/>
      <c r="H380" s="108"/>
      <c r="I380" s="108"/>
      <c r="J380" s="588" t="s">
        <v>489</v>
      </c>
      <c r="K380" s="532"/>
    </row>
    <row r="381" spans="1:11" ht="15.75" hidden="1">
      <c r="A381" s="110" t="s">
        <v>138</v>
      </c>
      <c r="B381" s="99" t="s">
        <v>623</v>
      </c>
      <c r="C381" s="103" t="s">
        <v>678</v>
      </c>
      <c r="D381" s="103" t="s">
        <v>1200</v>
      </c>
      <c r="E381" s="128" t="s">
        <v>137</v>
      </c>
      <c r="F381" s="144" t="s">
        <v>139</v>
      </c>
      <c r="G381" s="108"/>
      <c r="H381" s="108"/>
      <c r="I381" s="108"/>
      <c r="J381" s="588" t="s">
        <v>489</v>
      </c>
      <c r="K381" s="532"/>
    </row>
    <row r="382" spans="1:11" ht="24" hidden="1">
      <c r="A382" s="111" t="s">
        <v>1147</v>
      </c>
      <c r="B382" s="99" t="s">
        <v>623</v>
      </c>
      <c r="C382" s="117" t="s">
        <v>678</v>
      </c>
      <c r="D382" s="103" t="s">
        <v>910</v>
      </c>
      <c r="E382" s="128" t="s">
        <v>137</v>
      </c>
      <c r="F382" s="144"/>
      <c r="G382" s="108"/>
      <c r="H382" s="108"/>
      <c r="I382" s="108"/>
      <c r="J382" s="588" t="s">
        <v>489</v>
      </c>
      <c r="K382" s="532"/>
    </row>
    <row r="383" spans="1:11" ht="15.75" hidden="1">
      <c r="A383" s="113" t="s">
        <v>700</v>
      </c>
      <c r="B383" s="99" t="s">
        <v>623</v>
      </c>
      <c r="C383" s="117" t="s">
        <v>678</v>
      </c>
      <c r="D383" s="103" t="s">
        <v>910</v>
      </c>
      <c r="E383" s="128" t="s">
        <v>137</v>
      </c>
      <c r="F383" s="144" t="s">
        <v>701</v>
      </c>
      <c r="G383" s="108"/>
      <c r="H383" s="108"/>
      <c r="I383" s="108"/>
      <c r="J383" s="588" t="s">
        <v>489</v>
      </c>
      <c r="K383" s="532"/>
    </row>
    <row r="384" spans="1:11" ht="24">
      <c r="A384" s="104" t="s">
        <v>280</v>
      </c>
      <c r="B384" s="99" t="s">
        <v>623</v>
      </c>
      <c r="C384" s="117" t="s">
        <v>678</v>
      </c>
      <c r="D384" s="103" t="s">
        <v>910</v>
      </c>
      <c r="E384" s="103" t="s">
        <v>1201</v>
      </c>
      <c r="F384" s="103"/>
      <c r="G384" s="108">
        <f>G387</f>
        <v>600</v>
      </c>
      <c r="H384" s="108">
        <f>H385+H387</f>
        <v>3200</v>
      </c>
      <c r="I384" s="108">
        <f>I385+I387</f>
        <v>2560.9</v>
      </c>
      <c r="J384" s="588" t="s">
        <v>489</v>
      </c>
      <c r="K384" s="532">
        <f t="shared" si="35"/>
        <v>80.028125</v>
      </c>
    </row>
    <row r="385" spans="1:11" ht="24">
      <c r="A385" s="113" t="s">
        <v>142</v>
      </c>
      <c r="B385" s="99" t="s">
        <v>623</v>
      </c>
      <c r="C385" s="117" t="s">
        <v>678</v>
      </c>
      <c r="D385" s="103" t="s">
        <v>910</v>
      </c>
      <c r="E385" s="128" t="s">
        <v>1387</v>
      </c>
      <c r="F385" s="144" t="s">
        <v>354</v>
      </c>
      <c r="G385" s="108"/>
      <c r="H385" s="108">
        <f>H386</f>
        <v>2400</v>
      </c>
      <c r="I385" s="108">
        <f>I386</f>
        <v>1761.9</v>
      </c>
      <c r="J385" s="532"/>
      <c r="K385" s="532">
        <f t="shared" si="35"/>
        <v>73.41250000000001</v>
      </c>
    </row>
    <row r="386" spans="1:11" ht="24">
      <c r="A386" s="110" t="s">
        <v>700</v>
      </c>
      <c r="B386" s="99" t="s">
        <v>623</v>
      </c>
      <c r="C386" s="117" t="s">
        <v>678</v>
      </c>
      <c r="D386" s="103" t="s">
        <v>910</v>
      </c>
      <c r="E386" s="128" t="s">
        <v>1387</v>
      </c>
      <c r="F386" s="144" t="s">
        <v>701</v>
      </c>
      <c r="G386" s="108"/>
      <c r="H386" s="108">
        <v>2400</v>
      </c>
      <c r="I386" s="108">
        <v>1761.9</v>
      </c>
      <c r="J386" s="532"/>
      <c r="K386" s="532">
        <f t="shared" si="35"/>
        <v>73.41250000000001</v>
      </c>
    </row>
    <row r="387" spans="1:11" ht="48">
      <c r="A387" s="105" t="s">
        <v>140</v>
      </c>
      <c r="B387" s="99" t="s">
        <v>623</v>
      </c>
      <c r="C387" s="117" t="s">
        <v>678</v>
      </c>
      <c r="D387" s="103" t="s">
        <v>910</v>
      </c>
      <c r="E387" s="103" t="s">
        <v>281</v>
      </c>
      <c r="F387" s="103" t="s">
        <v>354</v>
      </c>
      <c r="G387" s="108">
        <f>G388</f>
        <v>600</v>
      </c>
      <c r="H387" s="108">
        <f>H389</f>
        <v>800</v>
      </c>
      <c r="I387" s="108">
        <f>I389</f>
        <v>799</v>
      </c>
      <c r="J387" s="532">
        <f t="shared" si="34"/>
        <v>133.16666666666669</v>
      </c>
      <c r="K387" s="532">
        <f t="shared" si="35"/>
        <v>99.875</v>
      </c>
    </row>
    <row r="388" spans="1:11" ht="24">
      <c r="A388" s="105" t="s">
        <v>1309</v>
      </c>
      <c r="B388" s="99" t="s">
        <v>623</v>
      </c>
      <c r="C388" s="117" t="s">
        <v>678</v>
      </c>
      <c r="D388" s="103" t="s">
        <v>910</v>
      </c>
      <c r="E388" s="128" t="s">
        <v>281</v>
      </c>
      <c r="F388" s="103" t="s">
        <v>1237</v>
      </c>
      <c r="G388" s="108">
        <v>600</v>
      </c>
      <c r="H388" s="108"/>
      <c r="I388" s="108"/>
      <c r="J388" s="532">
        <f t="shared" si="34"/>
        <v>0</v>
      </c>
      <c r="K388" s="532"/>
    </row>
    <row r="389" spans="1:11" ht="24">
      <c r="A389" s="105" t="s">
        <v>920</v>
      </c>
      <c r="B389" s="99" t="s">
        <v>623</v>
      </c>
      <c r="C389" s="117" t="s">
        <v>678</v>
      </c>
      <c r="D389" s="103" t="s">
        <v>910</v>
      </c>
      <c r="E389" s="128" t="s">
        <v>281</v>
      </c>
      <c r="F389" s="103" t="s">
        <v>1378</v>
      </c>
      <c r="G389" s="108"/>
      <c r="H389" s="108">
        <v>800</v>
      </c>
      <c r="I389" s="108">
        <v>799</v>
      </c>
      <c r="J389" s="532"/>
      <c r="K389" s="532">
        <f t="shared" si="35"/>
        <v>99.875</v>
      </c>
    </row>
    <row r="390" spans="1:11" ht="15">
      <c r="A390" s="106" t="s">
        <v>1500</v>
      </c>
      <c r="B390" s="99" t="s">
        <v>623</v>
      </c>
      <c r="C390" s="117" t="s">
        <v>906</v>
      </c>
      <c r="D390" s="103"/>
      <c r="E390" s="128"/>
      <c r="F390" s="144"/>
      <c r="G390" s="108">
        <f>G391+G447</f>
        <v>222135.4</v>
      </c>
      <c r="H390" s="108">
        <f>H391+H424+H447</f>
        <v>482836.69999999995</v>
      </c>
      <c r="I390" s="202">
        <f>I391+I424+I447</f>
        <v>473511.10000000003</v>
      </c>
      <c r="J390" s="588" t="s">
        <v>489</v>
      </c>
      <c r="K390" s="532">
        <f t="shared" si="35"/>
        <v>98.0685809508681</v>
      </c>
    </row>
    <row r="391" spans="1:11" ht="15">
      <c r="A391" s="109" t="s">
        <v>1501</v>
      </c>
      <c r="B391" s="99" t="s">
        <v>623</v>
      </c>
      <c r="C391" s="103" t="s">
        <v>906</v>
      </c>
      <c r="D391" s="103" t="s">
        <v>904</v>
      </c>
      <c r="E391" s="128"/>
      <c r="F391" s="144"/>
      <c r="G391" s="108">
        <f>G402+G405</f>
        <v>110775.4</v>
      </c>
      <c r="H391" s="108">
        <f>H392+H402+H405</f>
        <v>344223.1</v>
      </c>
      <c r="I391" s="108">
        <f>I392+I402+I405</f>
        <v>340115.2</v>
      </c>
      <c r="J391" s="588" t="s">
        <v>489</v>
      </c>
      <c r="K391" s="532">
        <f t="shared" si="35"/>
        <v>98.80661698764553</v>
      </c>
    </row>
    <row r="392" spans="1:11" ht="36">
      <c r="A392" s="104" t="s">
        <v>553</v>
      </c>
      <c r="B392" s="99" t="s">
        <v>623</v>
      </c>
      <c r="C392" s="144" t="s">
        <v>906</v>
      </c>
      <c r="D392" s="144" t="s">
        <v>904</v>
      </c>
      <c r="E392" s="144" t="s">
        <v>554</v>
      </c>
      <c r="F392" s="144"/>
      <c r="G392" s="108"/>
      <c r="H392" s="108">
        <f>H393+H395</f>
        <v>234725.7</v>
      </c>
      <c r="I392" s="108">
        <f>I393+I395</f>
        <v>234725.7</v>
      </c>
      <c r="J392" s="532"/>
      <c r="K392" s="532">
        <f t="shared" si="35"/>
        <v>100</v>
      </c>
    </row>
    <row r="393" spans="1:11" ht="36">
      <c r="A393" s="110" t="s">
        <v>555</v>
      </c>
      <c r="B393" s="99" t="s">
        <v>623</v>
      </c>
      <c r="C393" s="144" t="s">
        <v>906</v>
      </c>
      <c r="D393" s="144" t="s">
        <v>904</v>
      </c>
      <c r="E393" s="144" t="s">
        <v>1143</v>
      </c>
      <c r="F393" s="144" t="s">
        <v>354</v>
      </c>
      <c r="G393" s="108"/>
      <c r="H393" s="108">
        <f>H394</f>
        <v>204023.6</v>
      </c>
      <c r="I393" s="108">
        <f>I394</f>
        <v>204023.6</v>
      </c>
      <c r="J393" s="532"/>
      <c r="K393" s="532">
        <f t="shared" si="35"/>
        <v>100</v>
      </c>
    </row>
    <row r="394" spans="1:11" ht="15">
      <c r="A394" s="149" t="s">
        <v>1345</v>
      </c>
      <c r="B394" s="99" t="s">
        <v>623</v>
      </c>
      <c r="C394" s="144" t="s">
        <v>906</v>
      </c>
      <c r="D394" s="144" t="s">
        <v>904</v>
      </c>
      <c r="E394" s="580" t="s">
        <v>1143</v>
      </c>
      <c r="F394" s="144" t="s">
        <v>1237</v>
      </c>
      <c r="G394" s="202"/>
      <c r="H394" s="202">
        <v>204023.6</v>
      </c>
      <c r="I394" s="202">
        <v>204023.6</v>
      </c>
      <c r="J394" s="532"/>
      <c r="K394" s="532">
        <f t="shared" si="35"/>
        <v>100</v>
      </c>
    </row>
    <row r="395" spans="1:11" ht="24">
      <c r="A395" s="110" t="s">
        <v>556</v>
      </c>
      <c r="B395" s="99" t="s">
        <v>623</v>
      </c>
      <c r="C395" s="103" t="s">
        <v>906</v>
      </c>
      <c r="D395" s="103" t="s">
        <v>904</v>
      </c>
      <c r="E395" s="103" t="s">
        <v>1144</v>
      </c>
      <c r="F395" s="144" t="s">
        <v>354</v>
      </c>
      <c r="G395" s="202"/>
      <c r="H395" s="202">
        <f>H396</f>
        <v>30702.1</v>
      </c>
      <c r="I395" s="202">
        <f>I396</f>
        <v>30702.1</v>
      </c>
      <c r="J395" s="532"/>
      <c r="K395" s="532">
        <f>I395/H395*100</f>
        <v>100</v>
      </c>
    </row>
    <row r="396" spans="1:11" ht="24">
      <c r="A396" s="149" t="s">
        <v>1345</v>
      </c>
      <c r="B396" s="99" t="s">
        <v>623</v>
      </c>
      <c r="C396" s="103" t="s">
        <v>906</v>
      </c>
      <c r="D396" s="103" t="s">
        <v>904</v>
      </c>
      <c r="E396" s="128" t="s">
        <v>1144</v>
      </c>
      <c r="F396" s="144" t="s">
        <v>1237</v>
      </c>
      <c r="G396" s="108"/>
      <c r="H396" s="202">
        <v>30702.1</v>
      </c>
      <c r="I396" s="202">
        <v>30702.1</v>
      </c>
      <c r="J396" s="532"/>
      <c r="K396" s="532">
        <f>I396/H396*100</f>
        <v>100</v>
      </c>
    </row>
    <row r="397" spans="1:11" ht="28.5" customHeight="1" hidden="1" thickBot="1">
      <c r="A397" s="110" t="s">
        <v>559</v>
      </c>
      <c r="B397" s="99" t="s">
        <v>623</v>
      </c>
      <c r="C397" s="103" t="s">
        <v>906</v>
      </c>
      <c r="D397" s="103" t="s">
        <v>904</v>
      </c>
      <c r="E397" s="128" t="s">
        <v>560</v>
      </c>
      <c r="F397" s="144"/>
      <c r="G397" s="108"/>
      <c r="H397" s="202"/>
      <c r="I397" s="202"/>
      <c r="J397" s="532"/>
      <c r="K397" s="532"/>
    </row>
    <row r="398" spans="1:11" ht="24" hidden="1">
      <c r="A398" s="110" t="s">
        <v>1148</v>
      </c>
      <c r="B398" s="99" t="s">
        <v>623</v>
      </c>
      <c r="C398" s="103" t="s">
        <v>906</v>
      </c>
      <c r="D398" s="103" t="s">
        <v>904</v>
      </c>
      <c r="E398" s="128" t="s">
        <v>293</v>
      </c>
      <c r="F398" s="144"/>
      <c r="G398" s="108"/>
      <c r="H398" s="108"/>
      <c r="I398" s="108"/>
      <c r="J398" s="532"/>
      <c r="K398" s="532"/>
    </row>
    <row r="399" spans="1:11" ht="24" hidden="1">
      <c r="A399" s="110" t="s">
        <v>562</v>
      </c>
      <c r="B399" s="99" t="s">
        <v>623</v>
      </c>
      <c r="C399" s="103" t="s">
        <v>906</v>
      </c>
      <c r="D399" s="103" t="s">
        <v>904</v>
      </c>
      <c r="E399" s="128" t="s">
        <v>293</v>
      </c>
      <c r="F399" s="144" t="s">
        <v>563</v>
      </c>
      <c r="G399" s="108"/>
      <c r="H399" s="108"/>
      <c r="I399" s="108"/>
      <c r="J399" s="532"/>
      <c r="K399" s="532"/>
    </row>
    <row r="400" spans="1:11" ht="60" hidden="1">
      <c r="A400" s="110" t="s">
        <v>171</v>
      </c>
      <c r="B400" s="99" t="s">
        <v>623</v>
      </c>
      <c r="C400" s="103" t="s">
        <v>906</v>
      </c>
      <c r="D400" s="103" t="s">
        <v>904</v>
      </c>
      <c r="E400" s="128" t="s">
        <v>293</v>
      </c>
      <c r="F400" s="144" t="s">
        <v>563</v>
      </c>
      <c r="G400" s="108"/>
      <c r="H400" s="108"/>
      <c r="I400" s="108"/>
      <c r="J400" s="532"/>
      <c r="K400" s="532"/>
    </row>
    <row r="401" spans="1:11" ht="60" hidden="1">
      <c r="A401" s="110" t="s">
        <v>172</v>
      </c>
      <c r="B401" s="99" t="s">
        <v>623</v>
      </c>
      <c r="C401" s="103" t="s">
        <v>906</v>
      </c>
      <c r="D401" s="103" t="s">
        <v>904</v>
      </c>
      <c r="E401" s="128" t="s">
        <v>293</v>
      </c>
      <c r="F401" s="144" t="s">
        <v>563</v>
      </c>
      <c r="G401" s="108"/>
      <c r="H401" s="108"/>
      <c r="I401" s="108"/>
      <c r="J401" s="532"/>
      <c r="K401" s="532"/>
    </row>
    <row r="402" spans="1:11" ht="24">
      <c r="A402" s="110" t="s">
        <v>173</v>
      </c>
      <c r="B402" s="99" t="s">
        <v>623</v>
      </c>
      <c r="C402" s="144" t="s">
        <v>906</v>
      </c>
      <c r="D402" s="144" t="s">
        <v>904</v>
      </c>
      <c r="E402" s="103" t="s">
        <v>297</v>
      </c>
      <c r="F402" s="144"/>
      <c r="G402" s="108">
        <f aca="true" t="shared" si="38" ref="G402:I403">G403</f>
        <v>25000</v>
      </c>
      <c r="H402" s="108">
        <f t="shared" si="38"/>
        <v>476.9</v>
      </c>
      <c r="I402" s="108">
        <f t="shared" si="38"/>
        <v>476.9</v>
      </c>
      <c r="J402" s="532">
        <f>I402/G402*100</f>
        <v>1.9076</v>
      </c>
      <c r="K402" s="532">
        <f>I402/H402*100</f>
        <v>100</v>
      </c>
    </row>
    <row r="403" spans="1:11" ht="24">
      <c r="A403" s="104" t="s">
        <v>129</v>
      </c>
      <c r="B403" s="99" t="s">
        <v>623</v>
      </c>
      <c r="C403" s="144" t="s">
        <v>906</v>
      </c>
      <c r="D403" s="144" t="s">
        <v>904</v>
      </c>
      <c r="E403" s="144" t="s">
        <v>183</v>
      </c>
      <c r="F403" s="144"/>
      <c r="G403" s="108">
        <f t="shared" si="38"/>
        <v>25000</v>
      </c>
      <c r="H403" s="108">
        <f t="shared" si="38"/>
        <v>476.9</v>
      </c>
      <c r="I403" s="108">
        <f t="shared" si="38"/>
        <v>476.9</v>
      </c>
      <c r="J403" s="532">
        <f>I403/G403*100</f>
        <v>1.9076</v>
      </c>
      <c r="K403" s="532">
        <f>I403/H403*100</f>
        <v>100</v>
      </c>
    </row>
    <row r="404" spans="1:11" ht="24">
      <c r="A404" s="110" t="s">
        <v>174</v>
      </c>
      <c r="B404" s="99" t="s">
        <v>623</v>
      </c>
      <c r="C404" s="144" t="s">
        <v>906</v>
      </c>
      <c r="D404" s="144" t="s">
        <v>904</v>
      </c>
      <c r="E404" s="144" t="s">
        <v>183</v>
      </c>
      <c r="F404" s="144" t="s">
        <v>1235</v>
      </c>
      <c r="G404" s="108">
        <v>25000</v>
      </c>
      <c r="H404" s="108">
        <v>476.9</v>
      </c>
      <c r="I404" s="108">
        <v>476.9</v>
      </c>
      <c r="J404" s="532">
        <f>I404/G404*100</f>
        <v>1.9076</v>
      </c>
      <c r="K404" s="532">
        <f>I404/H404*100</f>
        <v>100</v>
      </c>
    </row>
    <row r="405" spans="1:11" ht="15">
      <c r="A405" s="111" t="s">
        <v>175</v>
      </c>
      <c r="B405" s="99" t="s">
        <v>623</v>
      </c>
      <c r="C405" s="144" t="s">
        <v>906</v>
      </c>
      <c r="D405" s="144" t="s">
        <v>904</v>
      </c>
      <c r="E405" s="580" t="s">
        <v>1202</v>
      </c>
      <c r="F405" s="144"/>
      <c r="G405" s="108">
        <f>G410</f>
        <v>85775.4</v>
      </c>
      <c r="H405" s="108">
        <f>H410</f>
        <v>109020.5</v>
      </c>
      <c r="I405" s="108">
        <f>I410</f>
        <v>104912.6</v>
      </c>
      <c r="J405" s="532">
        <f>I405/G405*100</f>
        <v>122.31082571459883</v>
      </c>
      <c r="K405" s="532">
        <f>I405/H405*100</f>
        <v>96.23199306552438</v>
      </c>
    </row>
    <row r="406" spans="1:11" ht="36" hidden="1">
      <c r="A406" s="110" t="s">
        <v>176</v>
      </c>
      <c r="B406" s="99" t="s">
        <v>623</v>
      </c>
      <c r="C406" s="144" t="s">
        <v>906</v>
      </c>
      <c r="D406" s="144" t="s">
        <v>904</v>
      </c>
      <c r="E406" s="580" t="s">
        <v>1145</v>
      </c>
      <c r="F406" s="144" t="s">
        <v>354</v>
      </c>
      <c r="G406" s="108"/>
      <c r="H406" s="108"/>
      <c r="I406" s="108"/>
      <c r="J406" s="532"/>
      <c r="K406" s="532"/>
    </row>
    <row r="407" spans="1:11" ht="24" hidden="1">
      <c r="A407" s="110" t="s">
        <v>177</v>
      </c>
      <c r="B407" s="99" t="s">
        <v>623</v>
      </c>
      <c r="C407" s="144" t="s">
        <v>906</v>
      </c>
      <c r="D407" s="144" t="s">
        <v>904</v>
      </c>
      <c r="E407" s="580" t="s">
        <v>1145</v>
      </c>
      <c r="F407" s="144" t="s">
        <v>1237</v>
      </c>
      <c r="G407" s="108"/>
      <c r="H407" s="108"/>
      <c r="I407" s="108"/>
      <c r="J407" s="532"/>
      <c r="K407" s="532"/>
    </row>
    <row r="408" spans="1:11" ht="24.75" hidden="1">
      <c r="A408" s="149" t="s">
        <v>253</v>
      </c>
      <c r="B408" s="99" t="s">
        <v>623</v>
      </c>
      <c r="C408" s="144" t="s">
        <v>906</v>
      </c>
      <c r="D408" s="144" t="s">
        <v>904</v>
      </c>
      <c r="E408" s="580" t="s">
        <v>254</v>
      </c>
      <c r="F408" s="103" t="s">
        <v>354</v>
      </c>
      <c r="G408" s="108"/>
      <c r="H408" s="108"/>
      <c r="I408" s="108"/>
      <c r="J408" s="532" t="e">
        <f>I408/G408*100</f>
        <v>#DIV/0!</v>
      </c>
      <c r="K408" s="532" t="e">
        <f>I408/H408*100</f>
        <v>#DIV/0!</v>
      </c>
    </row>
    <row r="409" spans="1:11" ht="24.75" hidden="1">
      <c r="A409" s="113" t="s">
        <v>1149</v>
      </c>
      <c r="B409" s="99" t="s">
        <v>623</v>
      </c>
      <c r="C409" s="144" t="s">
        <v>906</v>
      </c>
      <c r="D409" s="144" t="s">
        <v>904</v>
      </c>
      <c r="E409" s="580" t="s">
        <v>254</v>
      </c>
      <c r="F409" s="103" t="s">
        <v>701</v>
      </c>
      <c r="G409" s="108"/>
      <c r="H409" s="108"/>
      <c r="I409" s="108"/>
      <c r="J409" s="532"/>
      <c r="K409" s="532"/>
    </row>
    <row r="410" spans="1:11" ht="15">
      <c r="A410" s="149" t="s">
        <v>1150</v>
      </c>
      <c r="B410" s="99" t="s">
        <v>623</v>
      </c>
      <c r="C410" s="144" t="s">
        <v>906</v>
      </c>
      <c r="D410" s="144" t="s">
        <v>904</v>
      </c>
      <c r="E410" s="580" t="s">
        <v>99</v>
      </c>
      <c r="F410" s="103" t="s">
        <v>354</v>
      </c>
      <c r="G410" s="108">
        <f>G412</f>
        <v>85775.4</v>
      </c>
      <c r="H410" s="108">
        <f>H411+H412</f>
        <v>109020.5</v>
      </c>
      <c r="I410" s="108">
        <f>I411+I412</f>
        <v>104912.6</v>
      </c>
      <c r="J410" s="532">
        <f>I410/G410*100</f>
        <v>122.31082571459883</v>
      </c>
      <c r="K410" s="532">
        <f>I410/H410*100</f>
        <v>96.23199306552438</v>
      </c>
    </row>
    <row r="411" spans="1:11" ht="15">
      <c r="A411" s="105" t="s">
        <v>1345</v>
      </c>
      <c r="B411" s="99" t="s">
        <v>623</v>
      </c>
      <c r="C411" s="144" t="s">
        <v>906</v>
      </c>
      <c r="D411" s="144" t="s">
        <v>904</v>
      </c>
      <c r="E411" s="580" t="s">
        <v>99</v>
      </c>
      <c r="F411" s="103" t="s">
        <v>1237</v>
      </c>
      <c r="G411" s="108"/>
      <c r="H411" s="108">
        <v>50427.6</v>
      </c>
      <c r="I411" s="108">
        <v>48312.9</v>
      </c>
      <c r="J411" s="532"/>
      <c r="K411" s="532">
        <f>I411/H411*100</f>
        <v>95.80646312733504</v>
      </c>
    </row>
    <row r="412" spans="1:11" ht="15.75" customHeight="1">
      <c r="A412" s="113" t="s">
        <v>700</v>
      </c>
      <c r="B412" s="99" t="s">
        <v>623</v>
      </c>
      <c r="C412" s="144" t="s">
        <v>906</v>
      </c>
      <c r="D412" s="144" t="s">
        <v>904</v>
      </c>
      <c r="E412" s="580" t="s">
        <v>99</v>
      </c>
      <c r="F412" s="103" t="s">
        <v>701</v>
      </c>
      <c r="G412" s="108">
        <v>85775.4</v>
      </c>
      <c r="H412" s="108">
        <v>58592.9</v>
      </c>
      <c r="I412" s="108">
        <v>56599.7</v>
      </c>
      <c r="J412" s="532">
        <f>I412/G412*100</f>
        <v>65.98593536142064</v>
      </c>
      <c r="K412" s="532">
        <f>I412/H412*100</f>
        <v>96.59822265154993</v>
      </c>
    </row>
    <row r="413" spans="1:11" ht="24" customHeight="1" hidden="1" thickBot="1">
      <c r="A413" s="135" t="s">
        <v>1259</v>
      </c>
      <c r="B413" s="99" t="s">
        <v>623</v>
      </c>
      <c r="C413" s="144" t="s">
        <v>906</v>
      </c>
      <c r="D413" s="144" t="s">
        <v>904</v>
      </c>
      <c r="E413" s="580" t="s">
        <v>1260</v>
      </c>
      <c r="F413" s="103"/>
      <c r="G413" s="108"/>
      <c r="H413" s="108"/>
      <c r="I413" s="108"/>
      <c r="J413" s="532"/>
      <c r="K413" s="532"/>
    </row>
    <row r="414" spans="1:11" ht="24" customHeight="1" hidden="1" thickBot="1">
      <c r="A414" s="113" t="s">
        <v>587</v>
      </c>
      <c r="B414" s="99" t="s">
        <v>623</v>
      </c>
      <c r="C414" s="144" t="s">
        <v>906</v>
      </c>
      <c r="D414" s="144" t="s">
        <v>904</v>
      </c>
      <c r="E414" s="580" t="s">
        <v>766</v>
      </c>
      <c r="F414" s="103"/>
      <c r="G414" s="108"/>
      <c r="H414" s="108"/>
      <c r="I414" s="108"/>
      <c r="J414" s="532"/>
      <c r="K414" s="532"/>
    </row>
    <row r="415" spans="1:11" ht="15.75" customHeight="1" hidden="1">
      <c r="A415" s="113" t="s">
        <v>1388</v>
      </c>
      <c r="B415" s="99" t="s">
        <v>623</v>
      </c>
      <c r="C415" s="144" t="s">
        <v>906</v>
      </c>
      <c r="D415" s="144" t="s">
        <v>904</v>
      </c>
      <c r="E415" s="580" t="s">
        <v>766</v>
      </c>
      <c r="F415" s="103" t="s">
        <v>1238</v>
      </c>
      <c r="G415" s="108"/>
      <c r="H415" s="108"/>
      <c r="I415" s="108"/>
      <c r="J415" s="532" t="e">
        <f>I415/G415*100</f>
        <v>#DIV/0!</v>
      </c>
      <c r="K415" s="532" t="e">
        <f>I415/H415*100</f>
        <v>#DIV/0!</v>
      </c>
    </row>
    <row r="416" spans="1:11" ht="15.75" hidden="1">
      <c r="A416" s="135" t="s">
        <v>589</v>
      </c>
      <c r="B416" s="99" t="s">
        <v>623</v>
      </c>
      <c r="C416" s="144" t="s">
        <v>906</v>
      </c>
      <c r="D416" s="144" t="s">
        <v>904</v>
      </c>
      <c r="E416" s="580" t="s">
        <v>978</v>
      </c>
      <c r="F416" s="103"/>
      <c r="G416" s="108"/>
      <c r="H416" s="108"/>
      <c r="I416" s="108"/>
      <c r="J416" s="532"/>
      <c r="K416" s="532"/>
    </row>
    <row r="417" spans="1:11" ht="36.75" hidden="1">
      <c r="A417" s="113" t="s">
        <v>590</v>
      </c>
      <c r="B417" s="99" t="s">
        <v>623</v>
      </c>
      <c r="C417" s="144" t="s">
        <v>906</v>
      </c>
      <c r="D417" s="144" t="s">
        <v>904</v>
      </c>
      <c r="E417" s="580" t="s">
        <v>591</v>
      </c>
      <c r="F417" s="103"/>
      <c r="G417" s="108"/>
      <c r="H417" s="108"/>
      <c r="I417" s="108"/>
      <c r="J417" s="532"/>
      <c r="K417" s="532"/>
    </row>
    <row r="418" spans="1:11" ht="60.75" hidden="1">
      <c r="A418" s="113" t="s">
        <v>592</v>
      </c>
      <c r="B418" s="99" t="s">
        <v>623</v>
      </c>
      <c r="C418" s="144" t="s">
        <v>906</v>
      </c>
      <c r="D418" s="144" t="s">
        <v>904</v>
      </c>
      <c r="E418" s="580" t="s">
        <v>591</v>
      </c>
      <c r="F418" s="103" t="s">
        <v>1379</v>
      </c>
      <c r="G418" s="108"/>
      <c r="H418" s="108"/>
      <c r="I418" s="108"/>
      <c r="J418" s="532"/>
      <c r="K418" s="532"/>
    </row>
    <row r="419" spans="1:11" ht="60.75" hidden="1">
      <c r="A419" s="113" t="s">
        <v>593</v>
      </c>
      <c r="B419" s="99" t="s">
        <v>623</v>
      </c>
      <c r="C419" s="144" t="s">
        <v>906</v>
      </c>
      <c r="D419" s="144" t="s">
        <v>904</v>
      </c>
      <c r="E419" s="580" t="s">
        <v>591</v>
      </c>
      <c r="F419" s="103" t="s">
        <v>563</v>
      </c>
      <c r="G419" s="108"/>
      <c r="H419" s="108"/>
      <c r="I419" s="108"/>
      <c r="J419" s="532"/>
      <c r="K419" s="532"/>
    </row>
    <row r="420" spans="1:11" ht="28.5" customHeight="1" hidden="1" thickBot="1">
      <c r="A420" s="135" t="s">
        <v>212</v>
      </c>
      <c r="B420" s="99" t="s">
        <v>623</v>
      </c>
      <c r="C420" s="144" t="s">
        <v>906</v>
      </c>
      <c r="D420" s="144" t="s">
        <v>904</v>
      </c>
      <c r="E420" s="580" t="s">
        <v>1304</v>
      </c>
      <c r="F420" s="144"/>
      <c r="G420" s="108"/>
      <c r="H420" s="108"/>
      <c r="I420" s="108"/>
      <c r="J420" s="532"/>
      <c r="K420" s="532"/>
    </row>
    <row r="421" spans="1:11" ht="28.5" customHeight="1" hidden="1" thickBot="1">
      <c r="A421" s="149" t="s">
        <v>594</v>
      </c>
      <c r="B421" s="99" t="s">
        <v>623</v>
      </c>
      <c r="C421" s="144" t="s">
        <v>906</v>
      </c>
      <c r="D421" s="144" t="s">
        <v>904</v>
      </c>
      <c r="E421" s="580" t="s">
        <v>595</v>
      </c>
      <c r="F421" s="103" t="s">
        <v>354</v>
      </c>
      <c r="G421" s="108"/>
      <c r="H421" s="202"/>
      <c r="I421" s="202"/>
      <c r="J421" s="532"/>
      <c r="K421" s="532"/>
    </row>
    <row r="422" spans="1:11" ht="28.5" customHeight="1" hidden="1" thickBot="1">
      <c r="A422" s="368" t="s">
        <v>596</v>
      </c>
      <c r="B422" s="99" t="s">
        <v>623</v>
      </c>
      <c r="C422" s="144" t="s">
        <v>906</v>
      </c>
      <c r="D422" s="144" t="s">
        <v>904</v>
      </c>
      <c r="E422" s="580" t="s">
        <v>595</v>
      </c>
      <c r="F422" s="103" t="s">
        <v>1379</v>
      </c>
      <c r="G422" s="108"/>
      <c r="H422" s="202"/>
      <c r="I422" s="202"/>
      <c r="J422" s="532"/>
      <c r="K422" s="532"/>
    </row>
    <row r="423" spans="1:11" ht="28.5" customHeight="1" hidden="1" thickBot="1">
      <c r="A423" s="369" t="s">
        <v>230</v>
      </c>
      <c r="B423" s="99" t="s">
        <v>623</v>
      </c>
      <c r="C423" s="144" t="s">
        <v>906</v>
      </c>
      <c r="D423" s="144" t="s">
        <v>904</v>
      </c>
      <c r="E423" s="580" t="s">
        <v>595</v>
      </c>
      <c r="F423" s="103" t="s">
        <v>563</v>
      </c>
      <c r="G423" s="108"/>
      <c r="H423" s="202"/>
      <c r="I423" s="202"/>
      <c r="J423" s="532"/>
      <c r="K423" s="532"/>
    </row>
    <row r="424" spans="1:11" ht="20.25" customHeight="1">
      <c r="A424" s="109" t="s">
        <v>1151</v>
      </c>
      <c r="B424" s="99" t="s">
        <v>623</v>
      </c>
      <c r="C424" s="103" t="s">
        <v>906</v>
      </c>
      <c r="D424" s="103" t="s">
        <v>909</v>
      </c>
      <c r="E424" s="128"/>
      <c r="F424" s="103"/>
      <c r="G424" s="108"/>
      <c r="H424" s="202">
        <f>H431+H437</f>
        <v>17208.2</v>
      </c>
      <c r="I424" s="202">
        <f>I431+I437</f>
        <v>14931.4</v>
      </c>
      <c r="J424" s="532"/>
      <c r="K424" s="532">
        <f>I424/H424*100</f>
        <v>86.76909845306307</v>
      </c>
    </row>
    <row r="425" spans="1:11" ht="28.5" customHeight="1" hidden="1" thickBot="1">
      <c r="A425" s="370" t="s">
        <v>559</v>
      </c>
      <c r="B425" s="99" t="s">
        <v>623</v>
      </c>
      <c r="C425" s="117" t="s">
        <v>906</v>
      </c>
      <c r="D425" s="103" t="s">
        <v>909</v>
      </c>
      <c r="E425" s="128" t="s">
        <v>560</v>
      </c>
      <c r="F425" s="103"/>
      <c r="G425" s="108"/>
      <c r="H425" s="108"/>
      <c r="I425" s="108"/>
      <c r="J425" s="532"/>
      <c r="K425" s="532"/>
    </row>
    <row r="426" spans="1:11" ht="24.75" hidden="1">
      <c r="A426" s="370" t="s">
        <v>561</v>
      </c>
      <c r="B426" s="99" t="s">
        <v>623</v>
      </c>
      <c r="C426" s="117" t="s">
        <v>906</v>
      </c>
      <c r="D426" s="103" t="s">
        <v>909</v>
      </c>
      <c r="E426" s="128" t="s">
        <v>293</v>
      </c>
      <c r="F426" s="103" t="s">
        <v>354</v>
      </c>
      <c r="G426" s="108"/>
      <c r="H426" s="108"/>
      <c r="I426" s="108"/>
      <c r="J426" s="532"/>
      <c r="K426" s="532"/>
    </row>
    <row r="427" spans="1:11" ht="60.75" hidden="1">
      <c r="A427" s="370" t="s">
        <v>231</v>
      </c>
      <c r="B427" s="99" t="s">
        <v>623</v>
      </c>
      <c r="C427" s="117" t="s">
        <v>906</v>
      </c>
      <c r="D427" s="103" t="s">
        <v>909</v>
      </c>
      <c r="E427" s="128" t="s">
        <v>293</v>
      </c>
      <c r="F427" s="103" t="s">
        <v>1235</v>
      </c>
      <c r="G427" s="108"/>
      <c r="H427" s="108"/>
      <c r="I427" s="108"/>
      <c r="J427" s="532"/>
      <c r="K427" s="532"/>
    </row>
    <row r="428" spans="1:11" ht="24" hidden="1">
      <c r="A428" s="104" t="s">
        <v>129</v>
      </c>
      <c r="B428" s="99" t="s">
        <v>623</v>
      </c>
      <c r="C428" s="103" t="s">
        <v>906</v>
      </c>
      <c r="D428" s="103" t="s">
        <v>909</v>
      </c>
      <c r="E428" s="128" t="s">
        <v>183</v>
      </c>
      <c r="F428" s="103"/>
      <c r="G428" s="108"/>
      <c r="H428" s="108"/>
      <c r="I428" s="108"/>
      <c r="J428" s="532"/>
      <c r="K428" s="532"/>
    </row>
    <row r="429" spans="1:11" ht="24" hidden="1">
      <c r="A429" s="110" t="s">
        <v>232</v>
      </c>
      <c r="B429" s="99" t="s">
        <v>623</v>
      </c>
      <c r="C429" s="103" t="s">
        <v>906</v>
      </c>
      <c r="D429" s="103" t="s">
        <v>909</v>
      </c>
      <c r="E429" s="128" t="s">
        <v>183</v>
      </c>
      <c r="F429" s="103" t="s">
        <v>1235</v>
      </c>
      <c r="G429" s="108"/>
      <c r="H429" s="108"/>
      <c r="I429" s="108"/>
      <c r="J429" s="532"/>
      <c r="K429" s="532"/>
    </row>
    <row r="430" spans="1:11" ht="36" hidden="1">
      <c r="A430" s="110" t="s">
        <v>233</v>
      </c>
      <c r="B430" s="99" t="s">
        <v>623</v>
      </c>
      <c r="C430" s="103" t="s">
        <v>906</v>
      </c>
      <c r="D430" s="103" t="s">
        <v>909</v>
      </c>
      <c r="E430" s="128" t="s">
        <v>183</v>
      </c>
      <c r="F430" s="103" t="s">
        <v>1235</v>
      </c>
      <c r="G430" s="108"/>
      <c r="H430" s="108"/>
      <c r="I430" s="108"/>
      <c r="J430" s="532"/>
      <c r="K430" s="532"/>
    </row>
    <row r="431" spans="1:11" ht="24">
      <c r="A431" s="111" t="s">
        <v>234</v>
      </c>
      <c r="B431" s="99" t="s">
        <v>623</v>
      </c>
      <c r="C431" s="103" t="s">
        <v>906</v>
      </c>
      <c r="D431" s="103" t="s">
        <v>909</v>
      </c>
      <c r="E431" s="128" t="s">
        <v>235</v>
      </c>
      <c r="F431" s="103"/>
      <c r="G431" s="108"/>
      <c r="H431" s="108">
        <f>H432</f>
        <v>9152.2</v>
      </c>
      <c r="I431" s="108">
        <f>I432</f>
        <v>7649.5</v>
      </c>
      <c r="J431" s="532"/>
      <c r="K431" s="532">
        <f>I431/H431*100</f>
        <v>83.58099691877362</v>
      </c>
    </row>
    <row r="432" spans="1:11" ht="19.5" customHeight="1">
      <c r="A432" s="149" t="s">
        <v>1391</v>
      </c>
      <c r="B432" s="99" t="s">
        <v>623</v>
      </c>
      <c r="C432" s="103" t="s">
        <v>906</v>
      </c>
      <c r="D432" s="103" t="s">
        <v>909</v>
      </c>
      <c r="E432" s="128" t="s">
        <v>1390</v>
      </c>
      <c r="F432" s="103" t="s">
        <v>354</v>
      </c>
      <c r="G432" s="108"/>
      <c r="H432" s="108">
        <f>H433</f>
        <v>9152.2</v>
      </c>
      <c r="I432" s="108">
        <f>I433</f>
        <v>7649.5</v>
      </c>
      <c r="J432" s="532"/>
      <c r="K432" s="532">
        <f>I432/H432*100</f>
        <v>83.58099691877362</v>
      </c>
    </row>
    <row r="433" spans="1:11" ht="19.5" customHeight="1">
      <c r="A433" s="149" t="s">
        <v>1345</v>
      </c>
      <c r="B433" s="99" t="s">
        <v>623</v>
      </c>
      <c r="C433" s="103" t="s">
        <v>906</v>
      </c>
      <c r="D433" s="103" t="s">
        <v>909</v>
      </c>
      <c r="E433" s="128" t="s">
        <v>1390</v>
      </c>
      <c r="F433" s="103" t="s">
        <v>1237</v>
      </c>
      <c r="G433" s="108"/>
      <c r="H433" s="108">
        <v>9152.2</v>
      </c>
      <c r="I433" s="108">
        <v>7649.5</v>
      </c>
      <c r="J433" s="532"/>
      <c r="K433" s="532">
        <f>I433/H433*100</f>
        <v>83.58099691877362</v>
      </c>
    </row>
    <row r="434" spans="1:11" ht="19.5" customHeight="1" hidden="1" thickBot="1">
      <c r="A434" s="135" t="s">
        <v>589</v>
      </c>
      <c r="B434" s="99" t="s">
        <v>623</v>
      </c>
      <c r="C434" s="144" t="s">
        <v>906</v>
      </c>
      <c r="D434" s="144" t="s">
        <v>909</v>
      </c>
      <c r="E434" s="580" t="s">
        <v>978</v>
      </c>
      <c r="F434" s="103"/>
      <c r="G434" s="108"/>
      <c r="H434" s="108"/>
      <c r="I434" s="108"/>
      <c r="J434" s="532"/>
      <c r="K434" s="532"/>
    </row>
    <row r="435" spans="1:11" ht="19.5" customHeight="1" hidden="1" thickBot="1">
      <c r="A435" s="113" t="s">
        <v>590</v>
      </c>
      <c r="B435" s="99" t="s">
        <v>623</v>
      </c>
      <c r="C435" s="144" t="s">
        <v>906</v>
      </c>
      <c r="D435" s="144" t="s">
        <v>909</v>
      </c>
      <c r="E435" s="580" t="s">
        <v>591</v>
      </c>
      <c r="F435" s="359"/>
      <c r="G435" s="108"/>
      <c r="H435" s="108"/>
      <c r="I435" s="108"/>
      <c r="J435" s="532"/>
      <c r="K435" s="532"/>
    </row>
    <row r="436" spans="1:11" ht="19.5" customHeight="1" hidden="1" thickBot="1">
      <c r="A436" s="149" t="s">
        <v>236</v>
      </c>
      <c r="B436" s="99" t="s">
        <v>623</v>
      </c>
      <c r="C436" s="144" t="s">
        <v>906</v>
      </c>
      <c r="D436" s="144" t="s">
        <v>909</v>
      </c>
      <c r="E436" s="580" t="s">
        <v>591</v>
      </c>
      <c r="F436" s="103" t="s">
        <v>237</v>
      </c>
      <c r="G436" s="108"/>
      <c r="H436" s="108"/>
      <c r="I436" s="108"/>
      <c r="J436" s="532"/>
      <c r="K436" s="532"/>
    </row>
    <row r="437" spans="1:11" ht="20.25" customHeight="1">
      <c r="A437" s="135" t="s">
        <v>212</v>
      </c>
      <c r="B437" s="99" t="s">
        <v>623</v>
      </c>
      <c r="C437" s="117" t="s">
        <v>906</v>
      </c>
      <c r="D437" s="103" t="s">
        <v>909</v>
      </c>
      <c r="E437" s="144" t="s">
        <v>1304</v>
      </c>
      <c r="F437" s="144"/>
      <c r="G437" s="108"/>
      <c r="H437" s="202">
        <f>H438</f>
        <v>8056</v>
      </c>
      <c r="I437" s="202">
        <f>I438</f>
        <v>7281.9</v>
      </c>
      <c r="J437" s="532"/>
      <c r="K437" s="532">
        <f>I437/H437*100</f>
        <v>90.39101290963256</v>
      </c>
    </row>
    <row r="438" spans="1:11" ht="18" customHeight="1">
      <c r="A438" s="113" t="s">
        <v>238</v>
      </c>
      <c r="B438" s="99" t="s">
        <v>623</v>
      </c>
      <c r="C438" s="117" t="s">
        <v>906</v>
      </c>
      <c r="D438" s="103" t="s">
        <v>909</v>
      </c>
      <c r="E438" s="580" t="s">
        <v>255</v>
      </c>
      <c r="F438" s="144" t="s">
        <v>354</v>
      </c>
      <c r="G438" s="108"/>
      <c r="H438" s="202">
        <f>H439</f>
        <v>8056</v>
      </c>
      <c r="I438" s="202">
        <f>I439</f>
        <v>7281.9</v>
      </c>
      <c r="J438" s="532"/>
      <c r="K438" s="532">
        <f>I438/H438*100</f>
        <v>90.39101290963256</v>
      </c>
    </row>
    <row r="439" spans="1:11" ht="17.25" customHeight="1">
      <c r="A439" s="149" t="s">
        <v>239</v>
      </c>
      <c r="B439" s="99" t="s">
        <v>623</v>
      </c>
      <c r="C439" s="103" t="s">
        <v>906</v>
      </c>
      <c r="D439" s="103" t="s">
        <v>909</v>
      </c>
      <c r="E439" s="580" t="s">
        <v>255</v>
      </c>
      <c r="F439" s="103" t="s">
        <v>1237</v>
      </c>
      <c r="G439" s="108"/>
      <c r="H439" s="202">
        <f>H444+H445+H446</f>
        <v>8056</v>
      </c>
      <c r="I439" s="202">
        <f>I444+I445+I446</f>
        <v>7281.9</v>
      </c>
      <c r="J439" s="532"/>
      <c r="K439" s="532">
        <f>I439/H439*100</f>
        <v>90.39101290963256</v>
      </c>
    </row>
    <row r="440" spans="1:11" ht="15.75" hidden="1">
      <c r="A440" s="149" t="s">
        <v>240</v>
      </c>
      <c r="B440" s="99" t="s">
        <v>623</v>
      </c>
      <c r="C440" s="103" t="s">
        <v>906</v>
      </c>
      <c r="D440" s="103" t="s">
        <v>909</v>
      </c>
      <c r="E440" s="580" t="s">
        <v>255</v>
      </c>
      <c r="F440" s="103" t="s">
        <v>1237</v>
      </c>
      <c r="G440" s="108"/>
      <c r="H440" s="108"/>
      <c r="I440" s="108"/>
      <c r="J440" s="532"/>
      <c r="K440" s="532"/>
    </row>
    <row r="441" spans="1:11" ht="15.75" hidden="1">
      <c r="A441" s="149" t="s">
        <v>241</v>
      </c>
      <c r="B441" s="99" t="s">
        <v>623</v>
      </c>
      <c r="C441" s="103" t="s">
        <v>906</v>
      </c>
      <c r="D441" s="103" t="s">
        <v>909</v>
      </c>
      <c r="E441" s="580" t="s">
        <v>255</v>
      </c>
      <c r="F441" s="103" t="s">
        <v>1237</v>
      </c>
      <c r="G441" s="108"/>
      <c r="H441" s="108"/>
      <c r="I441" s="108"/>
      <c r="J441" s="532"/>
      <c r="K441" s="532"/>
    </row>
    <row r="442" spans="1:11" ht="15.75" hidden="1">
      <c r="A442" s="149" t="s">
        <v>242</v>
      </c>
      <c r="B442" s="99" t="s">
        <v>623</v>
      </c>
      <c r="C442" s="103" t="s">
        <v>906</v>
      </c>
      <c r="D442" s="103" t="s">
        <v>909</v>
      </c>
      <c r="E442" s="580" t="s">
        <v>255</v>
      </c>
      <c r="F442" s="103" t="s">
        <v>1237</v>
      </c>
      <c r="G442" s="108"/>
      <c r="H442" s="108"/>
      <c r="I442" s="108"/>
      <c r="J442" s="532"/>
      <c r="K442" s="532"/>
    </row>
    <row r="443" spans="1:11" ht="15.75" hidden="1">
      <c r="A443" s="149" t="s">
        <v>243</v>
      </c>
      <c r="B443" s="99" t="s">
        <v>623</v>
      </c>
      <c r="C443" s="103" t="s">
        <v>906</v>
      </c>
      <c r="D443" s="103" t="s">
        <v>909</v>
      </c>
      <c r="E443" s="580" t="s">
        <v>255</v>
      </c>
      <c r="F443" s="103" t="s">
        <v>1237</v>
      </c>
      <c r="G443" s="108"/>
      <c r="H443" s="108"/>
      <c r="I443" s="108"/>
      <c r="J443" s="532"/>
      <c r="K443" s="532"/>
    </row>
    <row r="444" spans="1:11" ht="15">
      <c r="A444" s="149" t="s">
        <v>240</v>
      </c>
      <c r="B444" s="99" t="s">
        <v>623</v>
      </c>
      <c r="C444" s="103" t="s">
        <v>906</v>
      </c>
      <c r="D444" s="103" t="s">
        <v>909</v>
      </c>
      <c r="E444" s="144" t="s">
        <v>255</v>
      </c>
      <c r="F444" s="103" t="s">
        <v>1237</v>
      </c>
      <c r="G444" s="108">
        <v>0</v>
      </c>
      <c r="H444" s="108">
        <v>1917</v>
      </c>
      <c r="I444" s="108">
        <v>1667.5</v>
      </c>
      <c r="J444" s="532"/>
      <c r="K444" s="532">
        <f>I444/H444*100</f>
        <v>86.9848721961398</v>
      </c>
    </row>
    <row r="445" spans="1:11" ht="15">
      <c r="A445" s="149" t="s">
        <v>242</v>
      </c>
      <c r="B445" s="99" t="s">
        <v>623</v>
      </c>
      <c r="C445" s="103" t="s">
        <v>906</v>
      </c>
      <c r="D445" s="103" t="s">
        <v>909</v>
      </c>
      <c r="E445" s="144" t="s">
        <v>255</v>
      </c>
      <c r="F445" s="103" t="s">
        <v>1237</v>
      </c>
      <c r="G445" s="108">
        <v>0</v>
      </c>
      <c r="H445" s="108">
        <v>5624</v>
      </c>
      <c r="I445" s="108">
        <v>5099.4</v>
      </c>
      <c r="J445" s="532"/>
      <c r="K445" s="532">
        <f>I445/H445*100</f>
        <v>90.67211948790896</v>
      </c>
    </row>
    <row r="446" spans="1:11" ht="15">
      <c r="A446" s="149" t="s">
        <v>243</v>
      </c>
      <c r="B446" s="99" t="s">
        <v>623</v>
      </c>
      <c r="C446" s="103" t="s">
        <v>906</v>
      </c>
      <c r="D446" s="103" t="s">
        <v>909</v>
      </c>
      <c r="E446" s="144" t="s">
        <v>255</v>
      </c>
      <c r="F446" s="103" t="s">
        <v>1237</v>
      </c>
      <c r="G446" s="108">
        <v>0</v>
      </c>
      <c r="H446" s="108">
        <v>515</v>
      </c>
      <c r="I446" s="108">
        <v>515</v>
      </c>
      <c r="J446" s="532">
        <v>0</v>
      </c>
      <c r="K446" s="532">
        <f>I446/H446*100</f>
        <v>100</v>
      </c>
    </row>
    <row r="447" spans="1:11" ht="15">
      <c r="A447" s="150" t="s">
        <v>164</v>
      </c>
      <c r="B447" s="99" t="s">
        <v>623</v>
      </c>
      <c r="C447" s="103" t="s">
        <v>906</v>
      </c>
      <c r="D447" s="103" t="s">
        <v>911</v>
      </c>
      <c r="E447" s="144"/>
      <c r="F447" s="103"/>
      <c r="G447" s="108">
        <f>G448</f>
        <v>111360</v>
      </c>
      <c r="H447" s="108">
        <f>H448</f>
        <v>121405.4</v>
      </c>
      <c r="I447" s="108">
        <f>I448</f>
        <v>118464.5</v>
      </c>
      <c r="J447" s="532"/>
      <c r="K447" s="532"/>
    </row>
    <row r="448" spans="1:11" ht="24">
      <c r="A448" s="104" t="s">
        <v>164</v>
      </c>
      <c r="B448" s="99" t="s">
        <v>623</v>
      </c>
      <c r="C448" s="103" t="s">
        <v>906</v>
      </c>
      <c r="D448" s="103" t="s">
        <v>911</v>
      </c>
      <c r="E448" s="128" t="s">
        <v>163</v>
      </c>
      <c r="F448" s="103"/>
      <c r="G448" s="108">
        <f>G449+G451+G454+G458</f>
        <v>111360</v>
      </c>
      <c r="H448" s="108">
        <f>H449+H451+H454+H458</f>
        <v>121405.4</v>
      </c>
      <c r="I448" s="108">
        <f>I449+I451+I454+I458</f>
        <v>118464.5</v>
      </c>
      <c r="J448" s="532">
        <f>I448/G448*100</f>
        <v>106.37975933908046</v>
      </c>
      <c r="K448" s="532">
        <f>I448/H448*100</f>
        <v>97.5776201058602</v>
      </c>
    </row>
    <row r="449" spans="1:11" ht="24">
      <c r="A449" s="105" t="s">
        <v>165</v>
      </c>
      <c r="B449" s="99" t="s">
        <v>623</v>
      </c>
      <c r="C449" s="103" t="s">
        <v>906</v>
      </c>
      <c r="D449" s="103" t="s">
        <v>911</v>
      </c>
      <c r="E449" s="128" t="s">
        <v>256</v>
      </c>
      <c r="F449" s="103" t="s">
        <v>354</v>
      </c>
      <c r="G449" s="108">
        <f>G450</f>
        <v>56000</v>
      </c>
      <c r="H449" s="108">
        <f>H450</f>
        <v>56072.5</v>
      </c>
      <c r="I449" s="108">
        <f>I450</f>
        <v>55927.7</v>
      </c>
      <c r="J449" s="532">
        <f>I449/G449*100</f>
        <v>99.87089285714286</v>
      </c>
      <c r="K449" s="532">
        <f>I449/H449*100</f>
        <v>99.74176289625038</v>
      </c>
    </row>
    <row r="450" spans="1:11" ht="24">
      <c r="A450" s="149" t="s">
        <v>700</v>
      </c>
      <c r="B450" s="99" t="s">
        <v>623</v>
      </c>
      <c r="C450" s="103" t="s">
        <v>906</v>
      </c>
      <c r="D450" s="103" t="s">
        <v>911</v>
      </c>
      <c r="E450" s="128" t="s">
        <v>256</v>
      </c>
      <c r="F450" s="103" t="s">
        <v>701</v>
      </c>
      <c r="G450" s="108">
        <v>56000</v>
      </c>
      <c r="H450" s="108">
        <v>56072.5</v>
      </c>
      <c r="I450" s="108">
        <v>55927.7</v>
      </c>
      <c r="J450" s="532">
        <f>I450/G450*100</f>
        <v>99.87089285714286</v>
      </c>
      <c r="K450" s="532">
        <f>I450/H450*100</f>
        <v>99.74176289625038</v>
      </c>
    </row>
    <row r="451" spans="1:11" ht="36">
      <c r="A451" s="110" t="s">
        <v>1152</v>
      </c>
      <c r="B451" s="99" t="s">
        <v>623</v>
      </c>
      <c r="C451" s="117" t="s">
        <v>906</v>
      </c>
      <c r="D451" s="103" t="s">
        <v>911</v>
      </c>
      <c r="E451" s="103" t="s">
        <v>1551</v>
      </c>
      <c r="F451" s="103" t="s">
        <v>354</v>
      </c>
      <c r="G451" s="108">
        <f>G452</f>
        <v>7000</v>
      </c>
      <c r="H451" s="108">
        <f>H453</f>
        <v>11193</v>
      </c>
      <c r="I451" s="108">
        <f>I453</f>
        <v>11193</v>
      </c>
      <c r="J451" s="532">
        <f>I451/G451*100</f>
        <v>159.9</v>
      </c>
      <c r="K451" s="532">
        <f>I451/H451*100</f>
        <v>100</v>
      </c>
    </row>
    <row r="452" spans="1:11" ht="24">
      <c r="A452" s="110" t="s">
        <v>1345</v>
      </c>
      <c r="B452" s="99" t="s">
        <v>623</v>
      </c>
      <c r="C452" s="117" t="s">
        <v>906</v>
      </c>
      <c r="D452" s="103" t="s">
        <v>911</v>
      </c>
      <c r="E452" s="128" t="s">
        <v>1551</v>
      </c>
      <c r="F452" s="103" t="s">
        <v>1237</v>
      </c>
      <c r="G452" s="108">
        <v>7000</v>
      </c>
      <c r="H452" s="108"/>
      <c r="I452" s="108"/>
      <c r="J452" s="532">
        <f>I452/G452*100</f>
        <v>0</v>
      </c>
      <c r="K452" s="532"/>
    </row>
    <row r="453" spans="1:11" ht="24">
      <c r="A453" s="105" t="s">
        <v>920</v>
      </c>
      <c r="B453" s="99" t="s">
        <v>623</v>
      </c>
      <c r="C453" s="117" t="s">
        <v>906</v>
      </c>
      <c r="D453" s="103" t="s">
        <v>911</v>
      </c>
      <c r="E453" s="128" t="s">
        <v>1551</v>
      </c>
      <c r="F453" s="103" t="s">
        <v>1378</v>
      </c>
      <c r="G453" s="108"/>
      <c r="H453" s="108">
        <v>11193</v>
      </c>
      <c r="I453" s="108">
        <v>11193</v>
      </c>
      <c r="J453" s="532"/>
      <c r="K453" s="532">
        <f>I453/H453*100</f>
        <v>100</v>
      </c>
    </row>
    <row r="454" spans="1:11" ht="24">
      <c r="A454" s="110" t="s">
        <v>166</v>
      </c>
      <c r="B454" s="99" t="s">
        <v>623</v>
      </c>
      <c r="C454" s="117" t="s">
        <v>906</v>
      </c>
      <c r="D454" s="103" t="s">
        <v>911</v>
      </c>
      <c r="E454" s="128" t="s">
        <v>257</v>
      </c>
      <c r="F454" s="103" t="s">
        <v>354</v>
      </c>
      <c r="G454" s="108">
        <f>G455</f>
        <v>12000</v>
      </c>
      <c r="H454" s="108">
        <f>H456+H457</f>
        <v>12112.8</v>
      </c>
      <c r="I454" s="108">
        <f>I456+I457</f>
        <v>12112.8</v>
      </c>
      <c r="J454" s="532">
        <f>I454/G454*100</f>
        <v>100.93999999999998</v>
      </c>
      <c r="K454" s="532">
        <f>I454/H454*100</f>
        <v>100</v>
      </c>
    </row>
    <row r="455" spans="1:11" ht="24">
      <c r="A455" s="110" t="s">
        <v>1345</v>
      </c>
      <c r="B455" s="99" t="s">
        <v>1310</v>
      </c>
      <c r="C455" s="117" t="s">
        <v>906</v>
      </c>
      <c r="D455" s="103" t="s">
        <v>911</v>
      </c>
      <c r="E455" s="128" t="s">
        <v>257</v>
      </c>
      <c r="F455" s="103" t="s">
        <v>1237</v>
      </c>
      <c r="G455" s="108">
        <v>12000</v>
      </c>
      <c r="H455" s="108"/>
      <c r="I455" s="108"/>
      <c r="J455" s="532">
        <f>I455/G455*100</f>
        <v>0</v>
      </c>
      <c r="K455" s="532"/>
    </row>
    <row r="456" spans="1:11" ht="24">
      <c r="A456" s="105" t="s">
        <v>920</v>
      </c>
      <c r="B456" s="99" t="s">
        <v>623</v>
      </c>
      <c r="C456" s="117" t="s">
        <v>906</v>
      </c>
      <c r="D456" s="103" t="s">
        <v>911</v>
      </c>
      <c r="E456" s="128" t="s">
        <v>257</v>
      </c>
      <c r="F456" s="103" t="s">
        <v>1378</v>
      </c>
      <c r="G456" s="108"/>
      <c r="H456" s="108">
        <v>12000</v>
      </c>
      <c r="I456" s="108">
        <v>12000</v>
      </c>
      <c r="J456" s="532"/>
      <c r="K456" s="532">
        <f>I456/H456*100</f>
        <v>100</v>
      </c>
    </row>
    <row r="457" spans="1:11" ht="24">
      <c r="A457" s="105" t="s">
        <v>700</v>
      </c>
      <c r="B457" s="99" t="s">
        <v>623</v>
      </c>
      <c r="C457" s="117" t="s">
        <v>906</v>
      </c>
      <c r="D457" s="103" t="s">
        <v>911</v>
      </c>
      <c r="E457" s="128" t="s">
        <v>257</v>
      </c>
      <c r="F457" s="103" t="s">
        <v>701</v>
      </c>
      <c r="G457" s="131"/>
      <c r="H457" s="131">
        <v>112.8</v>
      </c>
      <c r="I457" s="131">
        <v>112.8</v>
      </c>
      <c r="J457" s="532"/>
      <c r="K457" s="532">
        <f>I457/H457*100</f>
        <v>100</v>
      </c>
    </row>
    <row r="458" spans="1:11" ht="24">
      <c r="A458" s="110" t="s">
        <v>258</v>
      </c>
      <c r="B458" s="99" t="s">
        <v>623</v>
      </c>
      <c r="C458" s="117" t="s">
        <v>906</v>
      </c>
      <c r="D458" s="103" t="s">
        <v>911</v>
      </c>
      <c r="E458" s="103" t="s">
        <v>259</v>
      </c>
      <c r="F458" s="103" t="s">
        <v>354</v>
      </c>
      <c r="G458" s="131">
        <f>G459</f>
        <v>36360</v>
      </c>
      <c r="H458" s="131">
        <f>H460+H461</f>
        <v>42027.1</v>
      </c>
      <c r="I458" s="131">
        <f>I460+I461</f>
        <v>39231</v>
      </c>
      <c r="J458" s="532">
        <f>I458/G458*100</f>
        <v>107.89603960396039</v>
      </c>
      <c r="K458" s="532">
        <f>I458/H458*100</f>
        <v>93.34691187352922</v>
      </c>
    </row>
    <row r="459" spans="1:11" ht="24">
      <c r="A459" s="110" t="s">
        <v>1345</v>
      </c>
      <c r="B459" s="99" t="s">
        <v>623</v>
      </c>
      <c r="C459" s="117" t="s">
        <v>906</v>
      </c>
      <c r="D459" s="103" t="s">
        <v>911</v>
      </c>
      <c r="E459" s="128" t="s">
        <v>259</v>
      </c>
      <c r="F459" s="103" t="s">
        <v>1237</v>
      </c>
      <c r="G459" s="131">
        <v>36360</v>
      </c>
      <c r="H459" s="131"/>
      <c r="I459" s="131"/>
      <c r="J459" s="532">
        <f>I459/G459*100</f>
        <v>0</v>
      </c>
      <c r="K459" s="532"/>
    </row>
    <row r="460" spans="1:11" ht="24">
      <c r="A460" s="105" t="s">
        <v>920</v>
      </c>
      <c r="B460" s="99" t="s">
        <v>623</v>
      </c>
      <c r="C460" s="117" t="s">
        <v>906</v>
      </c>
      <c r="D460" s="103" t="s">
        <v>911</v>
      </c>
      <c r="E460" s="128" t="s">
        <v>259</v>
      </c>
      <c r="F460" s="103" t="s">
        <v>1378</v>
      </c>
      <c r="G460" s="108"/>
      <c r="H460" s="108">
        <v>38853.5</v>
      </c>
      <c r="I460" s="108">
        <v>38852.8</v>
      </c>
      <c r="J460" s="532"/>
      <c r="K460" s="532">
        <f>I460/H460*100</f>
        <v>99.99819836050807</v>
      </c>
    </row>
    <row r="461" spans="1:11" ht="19.5" customHeight="1">
      <c r="A461" s="105" t="s">
        <v>700</v>
      </c>
      <c r="B461" s="99" t="s">
        <v>623</v>
      </c>
      <c r="C461" s="117" t="s">
        <v>906</v>
      </c>
      <c r="D461" s="103" t="s">
        <v>911</v>
      </c>
      <c r="E461" s="103" t="s">
        <v>259</v>
      </c>
      <c r="F461" s="103" t="s">
        <v>701</v>
      </c>
      <c r="G461" s="108"/>
      <c r="H461" s="108">
        <v>3173.6</v>
      </c>
      <c r="I461" s="108">
        <v>378.2</v>
      </c>
      <c r="J461" s="532"/>
      <c r="K461" s="532">
        <f>I461/H461*100</f>
        <v>11.917065792790522</v>
      </c>
    </row>
    <row r="462" spans="1:11" ht="15.75" hidden="1">
      <c r="A462" s="135" t="s">
        <v>212</v>
      </c>
      <c r="B462" s="99" t="s">
        <v>623</v>
      </c>
      <c r="C462" s="117" t="s">
        <v>906</v>
      </c>
      <c r="D462" s="103" t="s">
        <v>911</v>
      </c>
      <c r="E462" s="128" t="s">
        <v>1304</v>
      </c>
      <c r="F462" s="103"/>
      <c r="G462" s="108"/>
      <c r="H462" s="108"/>
      <c r="I462" s="108"/>
      <c r="J462" s="532"/>
      <c r="K462" s="532"/>
    </row>
    <row r="463" spans="1:11" ht="24.75" hidden="1">
      <c r="A463" s="113" t="s">
        <v>260</v>
      </c>
      <c r="B463" s="99" t="s">
        <v>623</v>
      </c>
      <c r="C463" s="117" t="s">
        <v>906</v>
      </c>
      <c r="D463" s="103" t="s">
        <v>911</v>
      </c>
      <c r="E463" s="128" t="s">
        <v>278</v>
      </c>
      <c r="F463" s="103"/>
      <c r="G463" s="108"/>
      <c r="H463" s="108"/>
      <c r="I463" s="108"/>
      <c r="J463" s="532"/>
      <c r="K463" s="532"/>
    </row>
    <row r="464" spans="1:11" ht="24">
      <c r="A464" s="149" t="s">
        <v>1345</v>
      </c>
      <c r="B464" s="99" t="s">
        <v>623</v>
      </c>
      <c r="C464" s="117" t="s">
        <v>906</v>
      </c>
      <c r="D464" s="103" t="s">
        <v>911</v>
      </c>
      <c r="E464" s="128" t="s">
        <v>278</v>
      </c>
      <c r="F464" s="103" t="s">
        <v>1237</v>
      </c>
      <c r="G464" s="108"/>
      <c r="H464" s="108"/>
      <c r="I464" s="108"/>
      <c r="J464" s="532"/>
      <c r="K464" s="532"/>
    </row>
    <row r="465" spans="1:11" ht="15">
      <c r="A465" s="151" t="s">
        <v>1056</v>
      </c>
      <c r="B465" s="99" t="s">
        <v>623</v>
      </c>
      <c r="C465" s="128" t="s">
        <v>905</v>
      </c>
      <c r="D465" s="128"/>
      <c r="E465" s="128"/>
      <c r="F465" s="128"/>
      <c r="G465" s="108">
        <f aca="true" t="shared" si="39" ref="G465:H468">G466</f>
        <v>200</v>
      </c>
      <c r="H465" s="108">
        <f t="shared" si="39"/>
        <v>250</v>
      </c>
      <c r="I465" s="108">
        <f>I466</f>
        <v>247.9</v>
      </c>
      <c r="J465" s="532">
        <f>I465/G465*100</f>
        <v>123.95</v>
      </c>
      <c r="K465" s="532">
        <f aca="true" t="shared" si="40" ref="K465:K523">I465/H465*100</f>
        <v>99.16</v>
      </c>
    </row>
    <row r="466" spans="1:11" ht="24">
      <c r="A466" s="109" t="s">
        <v>1153</v>
      </c>
      <c r="B466" s="99" t="s">
        <v>623</v>
      </c>
      <c r="C466" s="128" t="s">
        <v>905</v>
      </c>
      <c r="D466" s="128" t="s">
        <v>911</v>
      </c>
      <c r="E466" s="128"/>
      <c r="F466" s="128"/>
      <c r="G466" s="108">
        <f t="shared" si="39"/>
        <v>200</v>
      </c>
      <c r="H466" s="108">
        <f t="shared" si="39"/>
        <v>250</v>
      </c>
      <c r="I466" s="108">
        <f>I467</f>
        <v>247.9</v>
      </c>
      <c r="J466" s="532">
        <f>I466/G466*100</f>
        <v>123.95</v>
      </c>
      <c r="K466" s="532">
        <f t="shared" si="40"/>
        <v>99.16</v>
      </c>
    </row>
    <row r="467" spans="1:11" ht="24">
      <c r="A467" s="111" t="s">
        <v>1154</v>
      </c>
      <c r="B467" s="99" t="s">
        <v>623</v>
      </c>
      <c r="C467" s="128" t="s">
        <v>905</v>
      </c>
      <c r="D467" s="128" t="s">
        <v>911</v>
      </c>
      <c r="E467" s="128" t="s">
        <v>247</v>
      </c>
      <c r="F467" s="128"/>
      <c r="G467" s="108">
        <f t="shared" si="39"/>
        <v>200</v>
      </c>
      <c r="H467" s="108">
        <f t="shared" si="39"/>
        <v>250</v>
      </c>
      <c r="I467" s="108">
        <f>I468</f>
        <v>247.9</v>
      </c>
      <c r="J467" s="532">
        <f>I467/G467*100</f>
        <v>123.95</v>
      </c>
      <c r="K467" s="532">
        <f t="shared" si="40"/>
        <v>99.16</v>
      </c>
    </row>
    <row r="468" spans="1:11" ht="24">
      <c r="A468" s="105" t="s">
        <v>181</v>
      </c>
      <c r="B468" s="99" t="s">
        <v>623</v>
      </c>
      <c r="C468" s="128" t="s">
        <v>905</v>
      </c>
      <c r="D468" s="128" t="s">
        <v>911</v>
      </c>
      <c r="E468" s="128" t="s">
        <v>261</v>
      </c>
      <c r="F468" s="128" t="s">
        <v>354</v>
      </c>
      <c r="G468" s="108">
        <f t="shared" si="39"/>
        <v>200</v>
      </c>
      <c r="H468" s="108">
        <f t="shared" si="39"/>
        <v>250</v>
      </c>
      <c r="I468" s="108">
        <f>I469</f>
        <v>247.9</v>
      </c>
      <c r="J468" s="532">
        <f>I468/G468*100</f>
        <v>123.95</v>
      </c>
      <c r="K468" s="532">
        <f t="shared" si="40"/>
        <v>99.16</v>
      </c>
    </row>
    <row r="469" spans="1:11" ht="15" customHeight="1">
      <c r="A469" s="149" t="s">
        <v>700</v>
      </c>
      <c r="B469" s="99" t="s">
        <v>623</v>
      </c>
      <c r="C469" s="128" t="s">
        <v>905</v>
      </c>
      <c r="D469" s="128" t="s">
        <v>911</v>
      </c>
      <c r="E469" s="128" t="s">
        <v>261</v>
      </c>
      <c r="F469" s="128" t="s">
        <v>701</v>
      </c>
      <c r="G469" s="108">
        <v>200</v>
      </c>
      <c r="H469" s="108">
        <v>250</v>
      </c>
      <c r="I469" s="108">
        <v>247.9</v>
      </c>
      <c r="J469" s="532">
        <f>I469/G469*100</f>
        <v>123.95</v>
      </c>
      <c r="K469" s="532">
        <f t="shared" si="40"/>
        <v>99.16</v>
      </c>
    </row>
    <row r="470" spans="1:11" ht="15.75" hidden="1">
      <c r="A470" s="106" t="s">
        <v>572</v>
      </c>
      <c r="B470" s="99" t="s">
        <v>623</v>
      </c>
      <c r="C470" s="103" t="s">
        <v>908</v>
      </c>
      <c r="D470" s="107"/>
      <c r="E470" s="577"/>
      <c r="F470" s="107"/>
      <c r="G470" s="108"/>
      <c r="H470" s="108"/>
      <c r="I470" s="108"/>
      <c r="J470" s="532"/>
      <c r="K470" s="532"/>
    </row>
    <row r="471" spans="1:11" ht="15.75" hidden="1">
      <c r="A471" s="109" t="s">
        <v>1534</v>
      </c>
      <c r="B471" s="99" t="s">
        <v>623</v>
      </c>
      <c r="C471" s="103" t="s">
        <v>908</v>
      </c>
      <c r="D471" s="103" t="s">
        <v>908</v>
      </c>
      <c r="E471" s="128"/>
      <c r="F471" s="103"/>
      <c r="G471" s="108"/>
      <c r="H471" s="108"/>
      <c r="I471" s="108"/>
      <c r="J471" s="532"/>
      <c r="K471" s="532"/>
    </row>
    <row r="472" spans="1:11" ht="24" hidden="1">
      <c r="A472" s="111" t="s">
        <v>604</v>
      </c>
      <c r="B472" s="99" t="s">
        <v>623</v>
      </c>
      <c r="C472" s="103" t="s">
        <v>908</v>
      </c>
      <c r="D472" s="103" t="s">
        <v>908</v>
      </c>
      <c r="E472" s="128" t="s">
        <v>93</v>
      </c>
      <c r="F472" s="103"/>
      <c r="G472" s="108"/>
      <c r="H472" s="108"/>
      <c r="I472" s="202"/>
      <c r="J472" s="532"/>
      <c r="K472" s="532"/>
    </row>
    <row r="473" spans="1:11" ht="15.75" hidden="1">
      <c r="A473" s="105" t="s">
        <v>605</v>
      </c>
      <c r="B473" s="99" t="s">
        <v>623</v>
      </c>
      <c r="C473" s="103" t="s">
        <v>908</v>
      </c>
      <c r="D473" s="103" t="s">
        <v>908</v>
      </c>
      <c r="E473" s="128" t="s">
        <v>93</v>
      </c>
      <c r="F473" s="103" t="s">
        <v>1234</v>
      </c>
      <c r="G473" s="108"/>
      <c r="H473" s="108"/>
      <c r="I473" s="108"/>
      <c r="J473" s="532"/>
      <c r="K473" s="532"/>
    </row>
    <row r="474" spans="1:11" ht="25.5">
      <c r="A474" s="151" t="s">
        <v>1475</v>
      </c>
      <c r="B474" s="99" t="s">
        <v>623</v>
      </c>
      <c r="C474" s="103" t="s">
        <v>1196</v>
      </c>
      <c r="D474" s="103" t="s">
        <v>1155</v>
      </c>
      <c r="E474" s="128"/>
      <c r="F474" s="103"/>
      <c r="G474" s="108">
        <f>G479+G485</f>
        <v>14627</v>
      </c>
      <c r="H474" s="108">
        <f>H475+H479+H485</f>
        <v>29242.5</v>
      </c>
      <c r="I474" s="202">
        <f>I475+I479+I485</f>
        <v>29242.5</v>
      </c>
      <c r="J474" s="532">
        <f>I474/G474*100</f>
        <v>199.92137827305666</v>
      </c>
      <c r="K474" s="532">
        <f t="shared" si="40"/>
        <v>100</v>
      </c>
    </row>
    <row r="475" spans="1:11" ht="15">
      <c r="A475" s="109" t="s">
        <v>221</v>
      </c>
      <c r="B475" s="99" t="s">
        <v>623</v>
      </c>
      <c r="C475" s="103" t="s">
        <v>1196</v>
      </c>
      <c r="D475" s="103" t="s">
        <v>904</v>
      </c>
      <c r="E475" s="128"/>
      <c r="F475" s="103"/>
      <c r="G475" s="108"/>
      <c r="H475" s="108">
        <f aca="true" t="shared" si="41" ref="H475:I477">H476</f>
        <v>14615.5</v>
      </c>
      <c r="I475" s="108">
        <f t="shared" si="41"/>
        <v>14615.5</v>
      </c>
      <c r="J475" s="532"/>
      <c r="K475" s="532">
        <f t="shared" si="40"/>
        <v>100</v>
      </c>
    </row>
    <row r="476" spans="1:11" ht="24">
      <c r="A476" s="111" t="s">
        <v>222</v>
      </c>
      <c r="B476" s="99" t="s">
        <v>623</v>
      </c>
      <c r="C476" s="103" t="s">
        <v>1196</v>
      </c>
      <c r="D476" s="103" t="s">
        <v>904</v>
      </c>
      <c r="E476" s="103" t="s">
        <v>223</v>
      </c>
      <c r="F476" s="103"/>
      <c r="G476" s="108"/>
      <c r="H476" s="108">
        <f t="shared" si="41"/>
        <v>14615.5</v>
      </c>
      <c r="I476" s="202">
        <f t="shared" si="41"/>
        <v>14615.5</v>
      </c>
      <c r="J476" s="532"/>
      <c r="K476" s="532">
        <f t="shared" si="40"/>
        <v>100</v>
      </c>
    </row>
    <row r="477" spans="1:11" ht="24">
      <c r="A477" s="105" t="s">
        <v>984</v>
      </c>
      <c r="B477" s="99" t="s">
        <v>623</v>
      </c>
      <c r="C477" s="103" t="s">
        <v>1196</v>
      </c>
      <c r="D477" s="103" t="s">
        <v>904</v>
      </c>
      <c r="E477" s="128" t="s">
        <v>1111</v>
      </c>
      <c r="F477" s="103" t="s">
        <v>354</v>
      </c>
      <c r="G477" s="108"/>
      <c r="H477" s="108">
        <f t="shared" si="41"/>
        <v>14615.5</v>
      </c>
      <c r="I477" s="108">
        <f t="shared" si="41"/>
        <v>14615.5</v>
      </c>
      <c r="J477" s="532"/>
      <c r="K477" s="532">
        <f t="shared" si="40"/>
        <v>100</v>
      </c>
    </row>
    <row r="478" spans="1:11" ht="24">
      <c r="A478" s="105" t="s">
        <v>920</v>
      </c>
      <c r="B478" s="99" t="s">
        <v>623</v>
      </c>
      <c r="C478" s="103" t="s">
        <v>1196</v>
      </c>
      <c r="D478" s="103" t="s">
        <v>904</v>
      </c>
      <c r="E478" s="128" t="s">
        <v>1111</v>
      </c>
      <c r="F478" s="103" t="s">
        <v>1378</v>
      </c>
      <c r="G478" s="108"/>
      <c r="H478" s="108">
        <v>14615.5</v>
      </c>
      <c r="I478" s="108">
        <v>14615.5</v>
      </c>
      <c r="J478" s="532"/>
      <c r="K478" s="532">
        <f t="shared" si="40"/>
        <v>100</v>
      </c>
    </row>
    <row r="479" spans="1:11" ht="15">
      <c r="A479" s="152" t="s">
        <v>719</v>
      </c>
      <c r="B479" s="99" t="s">
        <v>623</v>
      </c>
      <c r="C479" s="103" t="s">
        <v>1196</v>
      </c>
      <c r="D479" s="103" t="s">
        <v>911</v>
      </c>
      <c r="E479" s="129"/>
      <c r="F479" s="153"/>
      <c r="G479" s="108">
        <f aca="true" t="shared" si="42" ref="G479:H481">G480</f>
        <v>8727</v>
      </c>
      <c r="H479" s="108">
        <f t="shared" si="42"/>
        <v>8727</v>
      </c>
      <c r="I479" s="108">
        <f>I480</f>
        <v>8727</v>
      </c>
      <c r="J479" s="532">
        <f aca="true" t="shared" si="43" ref="J479:J488">I479/G479*100</f>
        <v>100</v>
      </c>
      <c r="K479" s="532">
        <f t="shared" si="40"/>
        <v>100</v>
      </c>
    </row>
    <row r="480" spans="1:11" ht="24">
      <c r="A480" s="111" t="s">
        <v>666</v>
      </c>
      <c r="B480" s="99" t="s">
        <v>623</v>
      </c>
      <c r="C480" s="103" t="s">
        <v>1196</v>
      </c>
      <c r="D480" s="103" t="s">
        <v>911</v>
      </c>
      <c r="E480" s="128" t="s">
        <v>78</v>
      </c>
      <c r="F480" s="103"/>
      <c r="G480" s="108">
        <f t="shared" si="42"/>
        <v>8727</v>
      </c>
      <c r="H480" s="108">
        <f t="shared" si="42"/>
        <v>8727</v>
      </c>
      <c r="I480" s="108">
        <f>I481</f>
        <v>8727</v>
      </c>
      <c r="J480" s="532">
        <f t="shared" si="43"/>
        <v>100</v>
      </c>
      <c r="K480" s="532">
        <f t="shared" si="40"/>
        <v>100</v>
      </c>
    </row>
    <row r="481" spans="1:11" ht="24">
      <c r="A481" s="105" t="s">
        <v>667</v>
      </c>
      <c r="B481" s="99" t="s">
        <v>623</v>
      </c>
      <c r="C481" s="103" t="s">
        <v>1196</v>
      </c>
      <c r="D481" s="103" t="s">
        <v>911</v>
      </c>
      <c r="E481" s="128" t="s">
        <v>201</v>
      </c>
      <c r="F481" s="103" t="s">
        <v>354</v>
      </c>
      <c r="G481" s="108">
        <f t="shared" si="42"/>
        <v>8727</v>
      </c>
      <c r="H481" s="108">
        <f t="shared" si="42"/>
        <v>8727</v>
      </c>
      <c r="I481" s="108">
        <f>I482</f>
        <v>8727</v>
      </c>
      <c r="J481" s="532">
        <f t="shared" si="43"/>
        <v>100</v>
      </c>
      <c r="K481" s="532">
        <f t="shared" si="40"/>
        <v>100</v>
      </c>
    </row>
    <row r="482" spans="1:11" ht="24">
      <c r="A482" s="105" t="s">
        <v>1345</v>
      </c>
      <c r="B482" s="99" t="s">
        <v>623</v>
      </c>
      <c r="C482" s="103" t="s">
        <v>1196</v>
      </c>
      <c r="D482" s="103" t="s">
        <v>911</v>
      </c>
      <c r="E482" s="128" t="s">
        <v>201</v>
      </c>
      <c r="F482" s="103" t="s">
        <v>1237</v>
      </c>
      <c r="G482" s="108">
        <v>8727</v>
      </c>
      <c r="H482" s="108">
        <v>8727</v>
      </c>
      <c r="I482" s="108">
        <v>8727</v>
      </c>
      <c r="J482" s="532">
        <f t="shared" si="43"/>
        <v>100</v>
      </c>
      <c r="K482" s="532">
        <f t="shared" si="40"/>
        <v>100</v>
      </c>
    </row>
    <row r="483" spans="1:11" ht="15.75" hidden="1">
      <c r="A483" s="382"/>
      <c r="B483" s="99"/>
      <c r="C483" s="103"/>
      <c r="D483" s="103"/>
      <c r="E483" s="128"/>
      <c r="F483" s="103"/>
      <c r="G483" s="108"/>
      <c r="H483" s="108"/>
      <c r="I483" s="108"/>
      <c r="J483" s="532" t="e">
        <f t="shared" si="43"/>
        <v>#DIV/0!</v>
      </c>
      <c r="K483" s="532" t="e">
        <f t="shared" si="40"/>
        <v>#DIV/0!</v>
      </c>
    </row>
    <row r="484" spans="1:11" ht="15.75" hidden="1">
      <c r="A484" s="383"/>
      <c r="B484" s="384"/>
      <c r="C484" s="100"/>
      <c r="D484" s="100"/>
      <c r="E484" s="362"/>
      <c r="F484" s="100"/>
      <c r="G484" s="108"/>
      <c r="H484" s="108"/>
      <c r="I484" s="108"/>
      <c r="J484" s="532" t="e">
        <f t="shared" si="43"/>
        <v>#DIV/0!</v>
      </c>
      <c r="K484" s="532" t="e">
        <f t="shared" si="40"/>
        <v>#DIV/0!</v>
      </c>
    </row>
    <row r="485" spans="1:11" ht="15">
      <c r="A485" s="114" t="s">
        <v>720</v>
      </c>
      <c r="B485" s="99" t="s">
        <v>623</v>
      </c>
      <c r="C485" s="103" t="s">
        <v>1196</v>
      </c>
      <c r="D485" s="103" t="s">
        <v>678</v>
      </c>
      <c r="E485" s="128"/>
      <c r="F485" s="103"/>
      <c r="G485" s="108">
        <f aca="true" t="shared" si="44" ref="G485:H487">G486</f>
        <v>5900</v>
      </c>
      <c r="H485" s="108">
        <f t="shared" si="44"/>
        <v>5900</v>
      </c>
      <c r="I485" s="108">
        <f>I486</f>
        <v>5900</v>
      </c>
      <c r="J485" s="532">
        <f t="shared" si="43"/>
        <v>100</v>
      </c>
      <c r="K485" s="532">
        <f t="shared" si="40"/>
        <v>100</v>
      </c>
    </row>
    <row r="486" spans="1:11" ht="24">
      <c r="A486" s="154" t="s">
        <v>1156</v>
      </c>
      <c r="B486" s="99" t="s">
        <v>623</v>
      </c>
      <c r="C486" s="103" t="s">
        <v>1196</v>
      </c>
      <c r="D486" s="103" t="s">
        <v>678</v>
      </c>
      <c r="E486" s="103" t="s">
        <v>227</v>
      </c>
      <c r="F486" s="103"/>
      <c r="G486" s="108">
        <f t="shared" si="44"/>
        <v>5900</v>
      </c>
      <c r="H486" s="108">
        <f t="shared" si="44"/>
        <v>5900</v>
      </c>
      <c r="I486" s="108">
        <f>I487</f>
        <v>5900</v>
      </c>
      <c r="J486" s="532">
        <f t="shared" si="43"/>
        <v>100</v>
      </c>
      <c r="K486" s="532">
        <f t="shared" si="40"/>
        <v>100</v>
      </c>
    </row>
    <row r="487" spans="1:11" ht="24">
      <c r="A487" s="105" t="s">
        <v>668</v>
      </c>
      <c r="B487" s="99" t="s">
        <v>623</v>
      </c>
      <c r="C487" s="103" t="s">
        <v>1196</v>
      </c>
      <c r="D487" s="103" t="s">
        <v>678</v>
      </c>
      <c r="E487" s="128" t="s">
        <v>1552</v>
      </c>
      <c r="F487" s="103" t="s">
        <v>354</v>
      </c>
      <c r="G487" s="108">
        <f t="shared" si="44"/>
        <v>5900</v>
      </c>
      <c r="H487" s="108">
        <f t="shared" si="44"/>
        <v>5900</v>
      </c>
      <c r="I487" s="108">
        <f>I488</f>
        <v>5900</v>
      </c>
      <c r="J487" s="532">
        <f t="shared" si="43"/>
        <v>100</v>
      </c>
      <c r="K487" s="532">
        <f t="shared" si="40"/>
        <v>100</v>
      </c>
    </row>
    <row r="488" spans="1:11" ht="24">
      <c r="A488" s="105" t="s">
        <v>1345</v>
      </c>
      <c r="B488" s="99" t="s">
        <v>623</v>
      </c>
      <c r="C488" s="103" t="s">
        <v>1196</v>
      </c>
      <c r="D488" s="103" t="s">
        <v>678</v>
      </c>
      <c r="E488" s="128" t="s">
        <v>1552</v>
      </c>
      <c r="F488" s="103" t="s">
        <v>1237</v>
      </c>
      <c r="G488" s="108">
        <v>5900</v>
      </c>
      <c r="H488" s="108">
        <v>5900</v>
      </c>
      <c r="I488" s="108">
        <v>5900</v>
      </c>
      <c r="J488" s="532">
        <f t="shared" si="43"/>
        <v>100</v>
      </c>
      <c r="K488" s="532">
        <f t="shared" si="40"/>
        <v>100</v>
      </c>
    </row>
    <row r="489" spans="1:11" ht="22.5" customHeight="1" hidden="1" thickBot="1">
      <c r="A489" s="105" t="s">
        <v>76</v>
      </c>
      <c r="B489" s="99" t="s">
        <v>623</v>
      </c>
      <c r="C489" s="103" t="s">
        <v>1196</v>
      </c>
      <c r="D489" s="103" t="s">
        <v>678</v>
      </c>
      <c r="E489" s="128" t="s">
        <v>1222</v>
      </c>
      <c r="F489" s="103" t="s">
        <v>354</v>
      </c>
      <c r="G489" s="108"/>
      <c r="H489" s="108"/>
      <c r="I489" s="108"/>
      <c r="J489" s="532"/>
      <c r="K489" s="532"/>
    </row>
    <row r="490" spans="1:11" ht="15" customHeight="1" hidden="1" thickBot="1">
      <c r="A490" s="105" t="s">
        <v>619</v>
      </c>
      <c r="B490" s="99" t="s">
        <v>623</v>
      </c>
      <c r="C490" s="103" t="s">
        <v>1196</v>
      </c>
      <c r="D490" s="103" t="s">
        <v>678</v>
      </c>
      <c r="E490" s="128" t="s">
        <v>1222</v>
      </c>
      <c r="F490" s="103" t="s">
        <v>1373</v>
      </c>
      <c r="G490" s="108"/>
      <c r="H490" s="108"/>
      <c r="I490" s="108"/>
      <c r="J490" s="532"/>
      <c r="K490" s="532"/>
    </row>
    <row r="491" spans="1:11" ht="22.5" customHeight="1">
      <c r="A491" s="106" t="s">
        <v>620</v>
      </c>
      <c r="B491" s="99" t="s">
        <v>623</v>
      </c>
      <c r="C491" s="103" t="s">
        <v>1339</v>
      </c>
      <c r="D491" s="103"/>
      <c r="E491" s="128"/>
      <c r="F491" s="103"/>
      <c r="G491" s="108"/>
      <c r="H491" s="108">
        <f aca="true" t="shared" si="45" ref="H491:I493">H492</f>
        <v>63915</v>
      </c>
      <c r="I491" s="108">
        <f t="shared" si="45"/>
        <v>63915</v>
      </c>
      <c r="J491" s="532"/>
      <c r="K491" s="532">
        <f t="shared" si="40"/>
        <v>100</v>
      </c>
    </row>
    <row r="492" spans="1:11" ht="15">
      <c r="A492" s="114" t="s">
        <v>1223</v>
      </c>
      <c r="B492" s="99" t="s">
        <v>623</v>
      </c>
      <c r="C492" s="103" t="s">
        <v>1339</v>
      </c>
      <c r="D492" s="103" t="s">
        <v>1196</v>
      </c>
      <c r="E492" s="128"/>
      <c r="F492" s="103"/>
      <c r="G492" s="108"/>
      <c r="H492" s="108">
        <f t="shared" si="45"/>
        <v>63915</v>
      </c>
      <c r="I492" s="108">
        <f t="shared" si="45"/>
        <v>63915</v>
      </c>
      <c r="J492" s="532"/>
      <c r="K492" s="532">
        <f t="shared" si="40"/>
        <v>100</v>
      </c>
    </row>
    <row r="493" spans="1:11" ht="24">
      <c r="A493" s="105" t="s">
        <v>984</v>
      </c>
      <c r="B493" s="99" t="s">
        <v>623</v>
      </c>
      <c r="C493" s="103" t="s">
        <v>1339</v>
      </c>
      <c r="D493" s="103" t="s">
        <v>1196</v>
      </c>
      <c r="E493" s="128" t="s">
        <v>1224</v>
      </c>
      <c r="F493" s="103"/>
      <c r="G493" s="108"/>
      <c r="H493" s="108">
        <f t="shared" si="45"/>
        <v>63915</v>
      </c>
      <c r="I493" s="108">
        <f t="shared" si="45"/>
        <v>63915</v>
      </c>
      <c r="J493" s="532"/>
      <c r="K493" s="532">
        <f t="shared" si="40"/>
        <v>100</v>
      </c>
    </row>
    <row r="494" spans="1:11" ht="24">
      <c r="A494" s="105" t="s">
        <v>920</v>
      </c>
      <c r="B494" s="99" t="s">
        <v>623</v>
      </c>
      <c r="C494" s="103" t="s">
        <v>1339</v>
      </c>
      <c r="D494" s="103" t="s">
        <v>1196</v>
      </c>
      <c r="E494" s="128" t="s">
        <v>1224</v>
      </c>
      <c r="F494" s="103" t="s">
        <v>1378</v>
      </c>
      <c r="G494" s="108"/>
      <c r="H494" s="108">
        <v>63915</v>
      </c>
      <c r="I494" s="108">
        <v>63915</v>
      </c>
      <c r="J494" s="532"/>
      <c r="K494" s="532">
        <f t="shared" si="40"/>
        <v>100</v>
      </c>
    </row>
    <row r="495" spans="1:11" ht="20.25" customHeight="1">
      <c r="A495" s="110" t="s">
        <v>721</v>
      </c>
      <c r="B495" s="99" t="s">
        <v>623</v>
      </c>
      <c r="C495" s="103" t="s">
        <v>907</v>
      </c>
      <c r="D495" s="103"/>
      <c r="E495" s="128"/>
      <c r="F495" s="144"/>
      <c r="G495" s="108">
        <f>G496+G501</f>
        <v>78030</v>
      </c>
      <c r="H495" s="108">
        <f>H496+H501</f>
        <v>155287.1</v>
      </c>
      <c r="I495" s="108">
        <f>I496+I501</f>
        <v>141273.4</v>
      </c>
      <c r="J495" s="532">
        <f aca="true" t="shared" si="46" ref="J495:J501">I495/G495*100</f>
        <v>181.05010893246188</v>
      </c>
      <c r="K495" s="532">
        <f t="shared" si="40"/>
        <v>90.97561870883028</v>
      </c>
    </row>
    <row r="496" spans="1:11" ht="15">
      <c r="A496" s="109" t="s">
        <v>147</v>
      </c>
      <c r="B496" s="99" t="s">
        <v>623</v>
      </c>
      <c r="C496" s="128" t="s">
        <v>907</v>
      </c>
      <c r="D496" s="128" t="s">
        <v>904</v>
      </c>
      <c r="E496" s="128"/>
      <c r="F496" s="128"/>
      <c r="G496" s="108">
        <f>G497</f>
        <v>4108</v>
      </c>
      <c r="H496" s="108">
        <f>H499</f>
        <v>4108</v>
      </c>
      <c r="I496" s="108">
        <f>I497</f>
        <v>4007.5</v>
      </c>
      <c r="J496" s="532">
        <f t="shared" si="46"/>
        <v>97.55355404089582</v>
      </c>
      <c r="K496" s="532">
        <f t="shared" si="40"/>
        <v>97.55355404089582</v>
      </c>
    </row>
    <row r="497" spans="1:11" ht="24">
      <c r="A497" s="111" t="s">
        <v>322</v>
      </c>
      <c r="B497" s="99" t="s">
        <v>623</v>
      </c>
      <c r="C497" s="128" t="s">
        <v>907</v>
      </c>
      <c r="D497" s="128" t="s">
        <v>904</v>
      </c>
      <c r="E497" s="128" t="s">
        <v>323</v>
      </c>
      <c r="F497" s="128"/>
      <c r="G497" s="108">
        <f>G498</f>
        <v>4108</v>
      </c>
      <c r="H497" s="108"/>
      <c r="I497" s="108">
        <f>I498</f>
        <v>4007.5</v>
      </c>
      <c r="J497" s="532">
        <f t="shared" si="46"/>
        <v>97.55355404089582</v>
      </c>
      <c r="K497" s="532"/>
    </row>
    <row r="498" spans="1:11" ht="24">
      <c r="A498" s="118" t="s">
        <v>324</v>
      </c>
      <c r="B498" s="99" t="s">
        <v>623</v>
      </c>
      <c r="C498" s="103" t="s">
        <v>907</v>
      </c>
      <c r="D498" s="103" t="s">
        <v>904</v>
      </c>
      <c r="E498" s="128" t="s">
        <v>325</v>
      </c>
      <c r="F498" s="103"/>
      <c r="G498" s="108">
        <f>G499</f>
        <v>4108</v>
      </c>
      <c r="H498" s="108"/>
      <c r="I498" s="108">
        <f>I499</f>
        <v>4007.5</v>
      </c>
      <c r="J498" s="532">
        <f t="shared" si="46"/>
        <v>97.55355404089582</v>
      </c>
      <c r="K498" s="532"/>
    </row>
    <row r="499" spans="1:11" ht="24">
      <c r="A499" s="105" t="s">
        <v>326</v>
      </c>
      <c r="B499" s="99" t="s">
        <v>623</v>
      </c>
      <c r="C499" s="103" t="s">
        <v>907</v>
      </c>
      <c r="D499" s="103" t="s">
        <v>904</v>
      </c>
      <c r="E499" s="103" t="s">
        <v>1057</v>
      </c>
      <c r="F499" s="103" t="s">
        <v>354</v>
      </c>
      <c r="G499" s="108">
        <f>G500</f>
        <v>4108</v>
      </c>
      <c r="H499" s="108">
        <v>4108</v>
      </c>
      <c r="I499" s="108">
        <f>I500</f>
        <v>4007.5</v>
      </c>
      <c r="J499" s="532">
        <f t="shared" si="46"/>
        <v>97.55355404089582</v>
      </c>
      <c r="K499" s="532">
        <f t="shared" si="40"/>
        <v>97.55355404089582</v>
      </c>
    </row>
    <row r="500" spans="1:11" ht="24">
      <c r="A500" s="105" t="s">
        <v>215</v>
      </c>
      <c r="B500" s="99" t="s">
        <v>623</v>
      </c>
      <c r="C500" s="103" t="s">
        <v>907</v>
      </c>
      <c r="D500" s="103" t="s">
        <v>904</v>
      </c>
      <c r="E500" s="128" t="s">
        <v>1057</v>
      </c>
      <c r="F500" s="103" t="s">
        <v>1236</v>
      </c>
      <c r="G500" s="108">
        <v>4108</v>
      </c>
      <c r="H500" s="108">
        <v>4108</v>
      </c>
      <c r="I500" s="108">
        <v>4007.5</v>
      </c>
      <c r="J500" s="532">
        <f t="shared" si="46"/>
        <v>97.55355404089582</v>
      </c>
      <c r="K500" s="532">
        <f t="shared" si="40"/>
        <v>97.55355404089582</v>
      </c>
    </row>
    <row r="501" spans="1:11" ht="15">
      <c r="A501" s="109" t="s">
        <v>151</v>
      </c>
      <c r="B501" s="99" t="s">
        <v>623</v>
      </c>
      <c r="C501" s="103" t="s">
        <v>907</v>
      </c>
      <c r="D501" s="103" t="s">
        <v>911</v>
      </c>
      <c r="E501" s="128"/>
      <c r="F501" s="103"/>
      <c r="G501" s="108">
        <f>G506+G575</f>
        <v>73922</v>
      </c>
      <c r="H501" s="108">
        <f>H502+H506+H575+H577</f>
        <v>151179.1</v>
      </c>
      <c r="I501" s="108">
        <f>I502+I506+I577</f>
        <v>137265.9</v>
      </c>
      <c r="J501" s="532">
        <f t="shared" si="46"/>
        <v>185.69018695381618</v>
      </c>
      <c r="K501" s="532">
        <f t="shared" si="40"/>
        <v>90.7968760232069</v>
      </c>
    </row>
    <row r="502" spans="1:11" ht="24">
      <c r="A502" s="110" t="s">
        <v>559</v>
      </c>
      <c r="B502" s="99" t="s">
        <v>623</v>
      </c>
      <c r="C502" s="103" t="s">
        <v>907</v>
      </c>
      <c r="D502" s="103" t="s">
        <v>911</v>
      </c>
      <c r="E502" s="128" t="s">
        <v>560</v>
      </c>
      <c r="F502" s="144"/>
      <c r="G502" s="108"/>
      <c r="H502" s="108">
        <f>H503</f>
        <v>764</v>
      </c>
      <c r="I502" s="108">
        <f>I503</f>
        <v>763.1</v>
      </c>
      <c r="J502" s="532"/>
      <c r="K502" s="532">
        <f t="shared" si="40"/>
        <v>99.88219895287959</v>
      </c>
    </row>
    <row r="503" spans="1:11" ht="24">
      <c r="A503" s="110" t="s">
        <v>561</v>
      </c>
      <c r="B503" s="99" t="s">
        <v>623</v>
      </c>
      <c r="C503" s="103" t="s">
        <v>907</v>
      </c>
      <c r="D503" s="103" t="s">
        <v>911</v>
      </c>
      <c r="E503" s="103" t="s">
        <v>293</v>
      </c>
      <c r="F503" s="144"/>
      <c r="G503" s="108"/>
      <c r="H503" s="108">
        <f>H504</f>
        <v>764</v>
      </c>
      <c r="I503" s="108">
        <f>I504</f>
        <v>763.1</v>
      </c>
      <c r="J503" s="532"/>
      <c r="K503" s="532">
        <f t="shared" si="40"/>
        <v>99.88219895287959</v>
      </c>
    </row>
    <row r="504" spans="1:11" ht="24">
      <c r="A504" s="110" t="s">
        <v>562</v>
      </c>
      <c r="B504" s="99" t="s">
        <v>623</v>
      </c>
      <c r="C504" s="103" t="s">
        <v>907</v>
      </c>
      <c r="D504" s="103" t="s">
        <v>911</v>
      </c>
      <c r="E504" s="103" t="s">
        <v>293</v>
      </c>
      <c r="F504" s="144" t="s">
        <v>563</v>
      </c>
      <c r="G504" s="108"/>
      <c r="H504" s="108">
        <v>764</v>
      </c>
      <c r="I504" s="108">
        <v>763.1</v>
      </c>
      <c r="J504" s="532"/>
      <c r="K504" s="532">
        <f t="shared" si="40"/>
        <v>99.88219895287959</v>
      </c>
    </row>
    <row r="505" spans="1:11" ht="60" hidden="1">
      <c r="A505" s="110" t="s">
        <v>172</v>
      </c>
      <c r="B505" s="99" t="s">
        <v>623</v>
      </c>
      <c r="C505" s="103" t="s">
        <v>907</v>
      </c>
      <c r="D505" s="103" t="s">
        <v>911</v>
      </c>
      <c r="E505" s="128" t="s">
        <v>293</v>
      </c>
      <c r="F505" s="144" t="s">
        <v>563</v>
      </c>
      <c r="G505" s="108"/>
      <c r="H505" s="108"/>
      <c r="I505" s="108"/>
      <c r="J505" s="532"/>
      <c r="K505" s="532"/>
    </row>
    <row r="506" spans="1:11" ht="24">
      <c r="A506" s="111" t="s">
        <v>974</v>
      </c>
      <c r="B506" s="99" t="s">
        <v>623</v>
      </c>
      <c r="C506" s="103" t="s">
        <v>907</v>
      </c>
      <c r="D506" s="103" t="s">
        <v>911</v>
      </c>
      <c r="E506" s="128" t="s">
        <v>327</v>
      </c>
      <c r="F506" s="103"/>
      <c r="G506" s="108">
        <f>G507+G566</f>
        <v>72597.4</v>
      </c>
      <c r="H506" s="108">
        <f>H507+H566+H572</f>
        <v>149224.8</v>
      </c>
      <c r="I506" s="108">
        <f>I507+I566+I572</f>
        <v>136407.69999999998</v>
      </c>
      <c r="J506" s="532">
        <f>I506/G506*100</f>
        <v>187.89612300165018</v>
      </c>
      <c r="K506" s="532">
        <f t="shared" si="40"/>
        <v>91.41087808460792</v>
      </c>
    </row>
    <row r="507" spans="1:11" ht="24">
      <c r="A507" s="105" t="s">
        <v>328</v>
      </c>
      <c r="B507" s="99" t="s">
        <v>623</v>
      </c>
      <c r="C507" s="103" t="s">
        <v>907</v>
      </c>
      <c r="D507" s="103" t="s">
        <v>911</v>
      </c>
      <c r="E507" s="128" t="s">
        <v>1101</v>
      </c>
      <c r="F507" s="103" t="s">
        <v>354</v>
      </c>
      <c r="G507" s="108">
        <f>G508+G514+G518+G524+G526+G528+G530+G532+G534+G536+G538+G540+G542+G544+G546+G548+G550+G552+G554+G556+G560+G562</f>
        <v>71740.59999999999</v>
      </c>
      <c r="H507" s="108">
        <f>H508+H514+H516+H518+H528+H530+H532+H534+H536+H538+H540+H542+H544+H546+H548+H550+H552+H554+H556+H560+H562+H564+H558</f>
        <v>147602</v>
      </c>
      <c r="I507" s="108">
        <f>I508+I514+I518+I528+I530+I532+I534+I536+I538+I540+I542+I544+I546+I548+I550+I552+I554+I556+I560+I562+I564+I558</f>
        <v>134785.5</v>
      </c>
      <c r="J507" s="532">
        <f>I507/G507*100</f>
        <v>187.8789695095943</v>
      </c>
      <c r="K507" s="532">
        <f t="shared" si="40"/>
        <v>91.31685207517513</v>
      </c>
    </row>
    <row r="508" spans="1:11" ht="108">
      <c r="A508" s="373" t="s">
        <v>705</v>
      </c>
      <c r="B508" s="99" t="s">
        <v>623</v>
      </c>
      <c r="C508" s="103" t="s">
        <v>907</v>
      </c>
      <c r="D508" s="103" t="s">
        <v>911</v>
      </c>
      <c r="E508" s="103" t="s">
        <v>179</v>
      </c>
      <c r="F508" s="103"/>
      <c r="G508" s="108"/>
      <c r="H508" s="108">
        <f>H510+H512</f>
        <v>41676.1</v>
      </c>
      <c r="I508" s="108">
        <f>I510+I512</f>
        <v>32611.5</v>
      </c>
      <c r="J508" s="532"/>
      <c r="K508" s="532"/>
    </row>
    <row r="509" spans="1:11" ht="15.75" hidden="1">
      <c r="A509" s="105" t="s">
        <v>215</v>
      </c>
      <c r="B509" s="99" t="s">
        <v>623</v>
      </c>
      <c r="C509" s="103" t="s">
        <v>907</v>
      </c>
      <c r="D509" s="103" t="s">
        <v>911</v>
      </c>
      <c r="E509" s="103" t="s">
        <v>179</v>
      </c>
      <c r="F509" s="103" t="s">
        <v>1236</v>
      </c>
      <c r="G509" s="108"/>
      <c r="H509" s="108"/>
      <c r="I509" s="108"/>
      <c r="J509" s="532"/>
      <c r="K509" s="532"/>
    </row>
    <row r="510" spans="1:11" ht="60">
      <c r="A510" s="374" t="s">
        <v>706</v>
      </c>
      <c r="B510" s="99" t="s">
        <v>623</v>
      </c>
      <c r="C510" s="103" t="s">
        <v>907</v>
      </c>
      <c r="D510" s="103" t="s">
        <v>911</v>
      </c>
      <c r="E510" s="103" t="s">
        <v>118</v>
      </c>
      <c r="F510" s="103"/>
      <c r="G510" s="108"/>
      <c r="H510" s="108">
        <f>H511</f>
        <v>30646.1</v>
      </c>
      <c r="I510" s="108">
        <f>I511</f>
        <v>24074</v>
      </c>
      <c r="J510" s="532"/>
      <c r="K510" s="532">
        <f t="shared" si="40"/>
        <v>78.55485689859395</v>
      </c>
    </row>
    <row r="511" spans="1:11" ht="24">
      <c r="A511" s="110" t="s">
        <v>184</v>
      </c>
      <c r="B511" s="99" t="s">
        <v>623</v>
      </c>
      <c r="C511" s="103" t="s">
        <v>907</v>
      </c>
      <c r="D511" s="103" t="s">
        <v>911</v>
      </c>
      <c r="E511" s="128" t="s">
        <v>118</v>
      </c>
      <c r="F511" s="103" t="s">
        <v>1235</v>
      </c>
      <c r="G511" s="108"/>
      <c r="H511" s="108">
        <v>30646.1</v>
      </c>
      <c r="I511" s="108">
        <v>24074</v>
      </c>
      <c r="J511" s="532"/>
      <c r="K511" s="532">
        <f t="shared" si="40"/>
        <v>78.55485689859395</v>
      </c>
    </row>
    <row r="512" spans="1:11" ht="48">
      <c r="A512" s="122" t="s">
        <v>707</v>
      </c>
      <c r="B512" s="99" t="s">
        <v>623</v>
      </c>
      <c r="C512" s="103" t="s">
        <v>907</v>
      </c>
      <c r="D512" s="103" t="s">
        <v>911</v>
      </c>
      <c r="E512" s="103" t="s">
        <v>708</v>
      </c>
      <c r="F512" s="103"/>
      <c r="G512" s="108"/>
      <c r="H512" s="108">
        <f>H513</f>
        <v>11030</v>
      </c>
      <c r="I512" s="516">
        <f>I513</f>
        <v>8537.5</v>
      </c>
      <c r="J512" s="532"/>
      <c r="K512" s="532">
        <f t="shared" si="40"/>
        <v>77.40253853127832</v>
      </c>
    </row>
    <row r="513" spans="1:11" ht="24">
      <c r="A513" s="110" t="s">
        <v>184</v>
      </c>
      <c r="B513" s="99" t="s">
        <v>623</v>
      </c>
      <c r="C513" s="103" t="s">
        <v>907</v>
      </c>
      <c r="D513" s="103" t="s">
        <v>911</v>
      </c>
      <c r="E513" s="128" t="s">
        <v>708</v>
      </c>
      <c r="F513" s="103" t="s">
        <v>1235</v>
      </c>
      <c r="G513" s="108"/>
      <c r="H513" s="108">
        <v>11030</v>
      </c>
      <c r="I513" s="108">
        <v>8537.5</v>
      </c>
      <c r="J513" s="532"/>
      <c r="K513" s="532">
        <f t="shared" si="40"/>
        <v>77.40253853127832</v>
      </c>
    </row>
    <row r="514" spans="1:11" ht="48">
      <c r="A514" s="122" t="s">
        <v>709</v>
      </c>
      <c r="B514" s="99" t="s">
        <v>623</v>
      </c>
      <c r="C514" s="103" t="s">
        <v>907</v>
      </c>
      <c r="D514" s="103" t="s">
        <v>911</v>
      </c>
      <c r="E514" s="103" t="s">
        <v>976</v>
      </c>
      <c r="F514" s="103" t="s">
        <v>354</v>
      </c>
      <c r="G514" s="108"/>
      <c r="H514" s="108">
        <f>H515</f>
        <v>2647.5</v>
      </c>
      <c r="I514" s="108">
        <f>I515</f>
        <v>2647.5</v>
      </c>
      <c r="J514" s="532"/>
      <c r="K514" s="532">
        <f t="shared" si="40"/>
        <v>100</v>
      </c>
    </row>
    <row r="515" spans="1:11" ht="24">
      <c r="A515" s="110" t="s">
        <v>184</v>
      </c>
      <c r="B515" s="99" t="s">
        <v>623</v>
      </c>
      <c r="C515" s="103" t="s">
        <v>907</v>
      </c>
      <c r="D515" s="103" t="s">
        <v>911</v>
      </c>
      <c r="E515" s="128" t="s">
        <v>976</v>
      </c>
      <c r="F515" s="103" t="s">
        <v>1235</v>
      </c>
      <c r="G515" s="108"/>
      <c r="H515" s="108">
        <v>2647.5</v>
      </c>
      <c r="I515" s="108">
        <v>2647.5</v>
      </c>
      <c r="J515" s="532"/>
      <c r="K515" s="532">
        <f t="shared" si="40"/>
        <v>100</v>
      </c>
    </row>
    <row r="516" spans="1:11" ht="60">
      <c r="A516" s="122" t="s">
        <v>710</v>
      </c>
      <c r="B516" s="99" t="s">
        <v>623</v>
      </c>
      <c r="C516" s="103" t="s">
        <v>907</v>
      </c>
      <c r="D516" s="103" t="s">
        <v>911</v>
      </c>
      <c r="E516" s="103" t="s">
        <v>711</v>
      </c>
      <c r="F516" s="103" t="s">
        <v>354</v>
      </c>
      <c r="G516" s="108"/>
      <c r="H516" s="108">
        <f>H517</f>
        <v>2475</v>
      </c>
      <c r="I516" s="108"/>
      <c r="J516" s="532"/>
      <c r="K516" s="532">
        <f t="shared" si="40"/>
        <v>0</v>
      </c>
    </row>
    <row r="517" spans="1:11" ht="24">
      <c r="A517" s="110" t="s">
        <v>184</v>
      </c>
      <c r="B517" s="99" t="s">
        <v>623</v>
      </c>
      <c r="C517" s="103" t="s">
        <v>907</v>
      </c>
      <c r="D517" s="103" t="s">
        <v>911</v>
      </c>
      <c r="E517" s="128" t="s">
        <v>711</v>
      </c>
      <c r="F517" s="103" t="s">
        <v>1235</v>
      </c>
      <c r="G517" s="108"/>
      <c r="H517" s="108">
        <v>2475</v>
      </c>
      <c r="I517" s="108"/>
      <c r="J517" s="532"/>
      <c r="K517" s="532">
        <f t="shared" si="40"/>
        <v>0</v>
      </c>
    </row>
    <row r="518" spans="1:11" ht="24">
      <c r="A518" s="105" t="s">
        <v>712</v>
      </c>
      <c r="B518" s="99" t="s">
        <v>623</v>
      </c>
      <c r="C518" s="103" t="s">
        <v>907</v>
      </c>
      <c r="D518" s="103" t="s">
        <v>911</v>
      </c>
      <c r="E518" s="103" t="s">
        <v>180</v>
      </c>
      <c r="F518" s="103"/>
      <c r="G518" s="108">
        <f>G519+G520+G522</f>
        <v>42820</v>
      </c>
      <c r="H518" s="108">
        <f>H519+H520+H522</f>
        <v>72051.70000000001</v>
      </c>
      <c r="I518" s="108">
        <f>I519+I520+I522</f>
        <v>71270</v>
      </c>
      <c r="J518" s="532">
        <f>I518/G518*100</f>
        <v>166.44091546006538</v>
      </c>
      <c r="K518" s="532">
        <f t="shared" si="40"/>
        <v>98.91508458509652</v>
      </c>
    </row>
    <row r="519" spans="1:11" ht="24">
      <c r="A519" s="110" t="s">
        <v>760</v>
      </c>
      <c r="B519" s="99" t="s">
        <v>623</v>
      </c>
      <c r="C519" s="103" t="s">
        <v>907</v>
      </c>
      <c r="D519" s="103" t="s">
        <v>911</v>
      </c>
      <c r="E519" s="128" t="s">
        <v>180</v>
      </c>
      <c r="F519" s="103" t="s">
        <v>1236</v>
      </c>
      <c r="G519" s="108">
        <v>42820</v>
      </c>
      <c r="H519" s="202">
        <v>34149</v>
      </c>
      <c r="I519" s="202">
        <v>33745.3</v>
      </c>
      <c r="J519" s="532">
        <f>I519/G519*100</f>
        <v>78.80733302195236</v>
      </c>
      <c r="K519" s="532">
        <f t="shared" si="40"/>
        <v>98.8178277548391</v>
      </c>
    </row>
    <row r="520" spans="1:11" ht="60">
      <c r="A520" s="105" t="s">
        <v>713</v>
      </c>
      <c r="B520" s="99" t="s">
        <v>623</v>
      </c>
      <c r="C520" s="103" t="s">
        <v>907</v>
      </c>
      <c r="D520" s="103" t="s">
        <v>911</v>
      </c>
      <c r="E520" s="103" t="s">
        <v>714</v>
      </c>
      <c r="F520" s="103" t="s">
        <v>354</v>
      </c>
      <c r="G520" s="108"/>
      <c r="H520" s="202">
        <f>H521</f>
        <v>36730.1</v>
      </c>
      <c r="I520" s="202">
        <f>I521</f>
        <v>36355</v>
      </c>
      <c r="J520" s="532"/>
      <c r="K520" s="532">
        <f t="shared" si="40"/>
        <v>98.97876673355096</v>
      </c>
    </row>
    <row r="521" spans="1:11" ht="24">
      <c r="A521" s="105" t="s">
        <v>215</v>
      </c>
      <c r="B521" s="99" t="s">
        <v>623</v>
      </c>
      <c r="C521" s="103" t="s">
        <v>907</v>
      </c>
      <c r="D521" s="103" t="s">
        <v>911</v>
      </c>
      <c r="E521" s="128" t="s">
        <v>714</v>
      </c>
      <c r="F521" s="103" t="s">
        <v>1236</v>
      </c>
      <c r="G521" s="108"/>
      <c r="H521" s="202">
        <v>36730.1</v>
      </c>
      <c r="I521" s="202">
        <v>36355</v>
      </c>
      <c r="J521" s="532"/>
      <c r="K521" s="532">
        <f t="shared" si="40"/>
        <v>98.97876673355096</v>
      </c>
    </row>
    <row r="522" spans="1:11" ht="24">
      <c r="A522" s="105" t="s">
        <v>715</v>
      </c>
      <c r="B522" s="99" t="s">
        <v>623</v>
      </c>
      <c r="C522" s="103" t="s">
        <v>907</v>
      </c>
      <c r="D522" s="103" t="s">
        <v>911</v>
      </c>
      <c r="E522" s="103" t="s">
        <v>929</v>
      </c>
      <c r="F522" s="103" t="s">
        <v>354</v>
      </c>
      <c r="G522" s="108"/>
      <c r="H522" s="108">
        <f>H523</f>
        <v>1172.6</v>
      </c>
      <c r="I522" s="108">
        <f>I523</f>
        <v>1169.7</v>
      </c>
      <c r="J522" s="532"/>
      <c r="K522" s="532">
        <f t="shared" si="40"/>
        <v>99.7526863380522</v>
      </c>
    </row>
    <row r="523" spans="1:11" ht="24">
      <c r="A523" s="105" t="s">
        <v>215</v>
      </c>
      <c r="B523" s="99" t="s">
        <v>623</v>
      </c>
      <c r="C523" s="103" t="s">
        <v>907</v>
      </c>
      <c r="D523" s="103" t="s">
        <v>911</v>
      </c>
      <c r="E523" s="128" t="s">
        <v>929</v>
      </c>
      <c r="F523" s="103" t="s">
        <v>1236</v>
      </c>
      <c r="G523" s="108"/>
      <c r="H523" s="108">
        <v>1172.6</v>
      </c>
      <c r="I523" s="108">
        <v>1169.7</v>
      </c>
      <c r="J523" s="532"/>
      <c r="K523" s="532">
        <f t="shared" si="40"/>
        <v>99.7526863380522</v>
      </c>
    </row>
    <row r="524" spans="1:11" ht="60">
      <c r="A524" s="105" t="s">
        <v>366</v>
      </c>
      <c r="B524" s="99" t="s">
        <v>623</v>
      </c>
      <c r="C524" s="103" t="s">
        <v>907</v>
      </c>
      <c r="D524" s="103" t="s">
        <v>911</v>
      </c>
      <c r="E524" s="103" t="s">
        <v>367</v>
      </c>
      <c r="F524" s="103"/>
      <c r="G524" s="108">
        <f>G525</f>
        <v>6510</v>
      </c>
      <c r="H524" s="108"/>
      <c r="I524" s="108"/>
      <c r="J524" s="532">
        <f>I524/G524*100</f>
        <v>0</v>
      </c>
      <c r="K524" s="532"/>
    </row>
    <row r="525" spans="1:11" ht="24">
      <c r="A525" s="105" t="s">
        <v>215</v>
      </c>
      <c r="B525" s="99" t="s">
        <v>623</v>
      </c>
      <c r="C525" s="103" t="s">
        <v>907</v>
      </c>
      <c r="D525" s="103" t="s">
        <v>911</v>
      </c>
      <c r="E525" s="128" t="s">
        <v>367</v>
      </c>
      <c r="F525" s="103" t="s">
        <v>1236</v>
      </c>
      <c r="G525" s="108">
        <v>6510</v>
      </c>
      <c r="H525" s="108"/>
      <c r="I525" s="108"/>
      <c r="J525" s="532">
        <f>I525/G525*100</f>
        <v>0</v>
      </c>
      <c r="K525" s="532"/>
    </row>
    <row r="526" spans="1:11" ht="24">
      <c r="A526" s="105" t="s">
        <v>368</v>
      </c>
      <c r="B526" s="99" t="s">
        <v>623</v>
      </c>
      <c r="C526" s="103" t="s">
        <v>907</v>
      </c>
      <c r="D526" s="103" t="s">
        <v>911</v>
      </c>
      <c r="E526" s="103" t="s">
        <v>507</v>
      </c>
      <c r="F526" s="103"/>
      <c r="G526" s="108">
        <f>G527</f>
        <v>1172.6</v>
      </c>
      <c r="H526" s="108"/>
      <c r="I526" s="108"/>
      <c r="J526" s="532">
        <f aca="true" t="shared" si="47" ref="J526:J576">I526/G526*100</f>
        <v>0</v>
      </c>
      <c r="K526" s="532"/>
    </row>
    <row r="527" spans="1:11" ht="24">
      <c r="A527" s="105" t="s">
        <v>215</v>
      </c>
      <c r="B527" s="99" t="s">
        <v>623</v>
      </c>
      <c r="C527" s="103" t="s">
        <v>907</v>
      </c>
      <c r="D527" s="103" t="s">
        <v>911</v>
      </c>
      <c r="E527" s="128" t="s">
        <v>507</v>
      </c>
      <c r="F527" s="103" t="s">
        <v>1236</v>
      </c>
      <c r="G527" s="131">
        <v>1172.6</v>
      </c>
      <c r="H527" s="131"/>
      <c r="I527" s="131"/>
      <c r="J527" s="532">
        <f t="shared" si="47"/>
        <v>0</v>
      </c>
      <c r="K527" s="532"/>
    </row>
    <row r="528" spans="1:11" ht="24">
      <c r="A528" s="105" t="s">
        <v>369</v>
      </c>
      <c r="B528" s="99" t="s">
        <v>623</v>
      </c>
      <c r="C528" s="103" t="s">
        <v>907</v>
      </c>
      <c r="D528" s="103" t="s">
        <v>911</v>
      </c>
      <c r="E528" s="103" t="s">
        <v>508</v>
      </c>
      <c r="F528" s="103"/>
      <c r="G528" s="131">
        <f>G529</f>
        <v>1720.2</v>
      </c>
      <c r="H528" s="131">
        <f>H529</f>
        <v>1720.2</v>
      </c>
      <c r="I528" s="131">
        <f>I529</f>
        <v>1472</v>
      </c>
      <c r="J528" s="532">
        <f t="shared" si="47"/>
        <v>85.57144518079292</v>
      </c>
      <c r="K528" s="532">
        <f aca="true" t="shared" si="48" ref="K528:K578">I528/H528*100</f>
        <v>85.57144518079292</v>
      </c>
    </row>
    <row r="529" spans="1:11" ht="24">
      <c r="A529" s="105" t="s">
        <v>215</v>
      </c>
      <c r="B529" s="99" t="s">
        <v>623</v>
      </c>
      <c r="C529" s="103" t="s">
        <v>907</v>
      </c>
      <c r="D529" s="103" t="s">
        <v>911</v>
      </c>
      <c r="E529" s="128" t="s">
        <v>508</v>
      </c>
      <c r="F529" s="103" t="s">
        <v>1236</v>
      </c>
      <c r="G529" s="131">
        <v>1720.2</v>
      </c>
      <c r="H529" s="131">
        <v>1720.2</v>
      </c>
      <c r="I529" s="131">
        <v>1472</v>
      </c>
      <c r="J529" s="532">
        <f t="shared" si="47"/>
        <v>85.57144518079292</v>
      </c>
      <c r="K529" s="532">
        <f t="shared" si="48"/>
        <v>85.57144518079292</v>
      </c>
    </row>
    <row r="530" spans="1:11" ht="24">
      <c r="A530" s="105" t="s">
        <v>370</v>
      </c>
      <c r="B530" s="99" t="s">
        <v>623</v>
      </c>
      <c r="C530" s="103" t="s">
        <v>907</v>
      </c>
      <c r="D530" s="103" t="s">
        <v>911</v>
      </c>
      <c r="E530" s="103" t="s">
        <v>509</v>
      </c>
      <c r="F530" s="103"/>
      <c r="G530" s="131">
        <f>G531</f>
        <v>2000</v>
      </c>
      <c r="H530" s="131">
        <f>H531</f>
        <v>1761</v>
      </c>
      <c r="I530" s="131">
        <f>I531</f>
        <v>1761</v>
      </c>
      <c r="J530" s="532">
        <f t="shared" si="47"/>
        <v>88.05</v>
      </c>
      <c r="K530" s="532">
        <f t="shared" si="48"/>
        <v>100</v>
      </c>
    </row>
    <row r="531" spans="1:11" ht="24">
      <c r="A531" s="105" t="s">
        <v>215</v>
      </c>
      <c r="B531" s="99" t="s">
        <v>623</v>
      </c>
      <c r="C531" s="103" t="s">
        <v>907</v>
      </c>
      <c r="D531" s="103" t="s">
        <v>911</v>
      </c>
      <c r="E531" s="128" t="s">
        <v>509</v>
      </c>
      <c r="F531" s="103" t="s">
        <v>1236</v>
      </c>
      <c r="G531" s="108">
        <v>2000</v>
      </c>
      <c r="H531" s="108">
        <v>1761</v>
      </c>
      <c r="I531" s="108">
        <v>1761</v>
      </c>
      <c r="J531" s="532">
        <f t="shared" si="47"/>
        <v>88.05</v>
      </c>
      <c r="K531" s="532">
        <f t="shared" si="48"/>
        <v>100</v>
      </c>
    </row>
    <row r="532" spans="1:11" ht="36">
      <c r="A532" s="105" t="s">
        <v>371</v>
      </c>
      <c r="B532" s="99" t="s">
        <v>623</v>
      </c>
      <c r="C532" s="103" t="s">
        <v>907</v>
      </c>
      <c r="D532" s="103" t="s">
        <v>911</v>
      </c>
      <c r="E532" s="103" t="s">
        <v>510</v>
      </c>
      <c r="F532" s="103"/>
      <c r="G532" s="108">
        <f>G533</f>
        <v>420</v>
      </c>
      <c r="H532" s="108">
        <f>H533</f>
        <v>420</v>
      </c>
      <c r="I532" s="108">
        <f>I533</f>
        <v>420</v>
      </c>
      <c r="J532" s="532">
        <f t="shared" si="47"/>
        <v>100</v>
      </c>
      <c r="K532" s="532">
        <f t="shared" si="48"/>
        <v>100</v>
      </c>
    </row>
    <row r="533" spans="1:11" ht="24">
      <c r="A533" s="105" t="s">
        <v>215</v>
      </c>
      <c r="B533" s="99" t="s">
        <v>623</v>
      </c>
      <c r="C533" s="103" t="s">
        <v>907</v>
      </c>
      <c r="D533" s="103" t="s">
        <v>911</v>
      </c>
      <c r="E533" s="128" t="s">
        <v>510</v>
      </c>
      <c r="F533" s="103" t="s">
        <v>1236</v>
      </c>
      <c r="G533" s="108">
        <v>420</v>
      </c>
      <c r="H533" s="108">
        <v>420</v>
      </c>
      <c r="I533" s="108">
        <v>420</v>
      </c>
      <c r="J533" s="532">
        <f t="shared" si="47"/>
        <v>100</v>
      </c>
      <c r="K533" s="532">
        <f t="shared" si="48"/>
        <v>100</v>
      </c>
    </row>
    <row r="534" spans="1:11" ht="24">
      <c r="A534" s="105" t="s">
        <v>372</v>
      </c>
      <c r="B534" s="99" t="s">
        <v>623</v>
      </c>
      <c r="C534" s="103" t="s">
        <v>907</v>
      </c>
      <c r="D534" s="103" t="s">
        <v>911</v>
      </c>
      <c r="E534" s="103" t="s">
        <v>511</v>
      </c>
      <c r="F534" s="103"/>
      <c r="G534" s="108">
        <f>G535</f>
        <v>358.7</v>
      </c>
      <c r="H534" s="108">
        <f>H535</f>
        <v>351.2</v>
      </c>
      <c r="I534" s="108">
        <f>I535</f>
        <v>312.9</v>
      </c>
      <c r="J534" s="532">
        <f t="shared" si="47"/>
        <v>87.2316699191525</v>
      </c>
      <c r="K534" s="532">
        <f t="shared" si="48"/>
        <v>89.09453302961275</v>
      </c>
    </row>
    <row r="535" spans="1:11" ht="24">
      <c r="A535" s="105" t="s">
        <v>215</v>
      </c>
      <c r="B535" s="99" t="s">
        <v>623</v>
      </c>
      <c r="C535" s="103" t="s">
        <v>907</v>
      </c>
      <c r="D535" s="103" t="s">
        <v>911</v>
      </c>
      <c r="E535" s="128" t="s">
        <v>511</v>
      </c>
      <c r="F535" s="103" t="s">
        <v>1236</v>
      </c>
      <c r="G535" s="101">
        <v>358.7</v>
      </c>
      <c r="H535" s="101">
        <v>351.2</v>
      </c>
      <c r="I535" s="101">
        <v>312.9</v>
      </c>
      <c r="J535" s="532">
        <f t="shared" si="47"/>
        <v>87.2316699191525</v>
      </c>
      <c r="K535" s="532">
        <f t="shared" si="48"/>
        <v>89.09453302961275</v>
      </c>
    </row>
    <row r="536" spans="1:11" ht="24">
      <c r="A536" s="105" t="s">
        <v>373</v>
      </c>
      <c r="B536" s="99" t="s">
        <v>623</v>
      </c>
      <c r="C536" s="103" t="s">
        <v>907</v>
      </c>
      <c r="D536" s="103" t="s">
        <v>911</v>
      </c>
      <c r="E536" s="103" t="s">
        <v>512</v>
      </c>
      <c r="F536" s="103"/>
      <c r="G536" s="108">
        <f>G537</f>
        <v>251.9</v>
      </c>
      <c r="H536" s="108">
        <f>H537</f>
        <v>217.4</v>
      </c>
      <c r="I536" s="108">
        <f>I537</f>
        <v>213</v>
      </c>
      <c r="J536" s="532">
        <f t="shared" si="47"/>
        <v>84.55736403334656</v>
      </c>
      <c r="K536" s="532">
        <f t="shared" si="48"/>
        <v>97.97608095676172</v>
      </c>
    </row>
    <row r="537" spans="1:11" ht="24">
      <c r="A537" s="105" t="s">
        <v>215</v>
      </c>
      <c r="B537" s="99" t="s">
        <v>623</v>
      </c>
      <c r="C537" s="103" t="s">
        <v>907</v>
      </c>
      <c r="D537" s="103" t="s">
        <v>911</v>
      </c>
      <c r="E537" s="128" t="s">
        <v>512</v>
      </c>
      <c r="F537" s="103" t="s">
        <v>1236</v>
      </c>
      <c r="G537" s="108">
        <v>251.9</v>
      </c>
      <c r="H537" s="108">
        <v>217.4</v>
      </c>
      <c r="I537" s="108">
        <v>213</v>
      </c>
      <c r="J537" s="532">
        <f t="shared" si="47"/>
        <v>84.55736403334656</v>
      </c>
      <c r="K537" s="532">
        <f t="shared" si="48"/>
        <v>97.97608095676172</v>
      </c>
    </row>
    <row r="538" spans="1:11" ht="24">
      <c r="A538" s="105" t="s">
        <v>374</v>
      </c>
      <c r="B538" s="99" t="s">
        <v>623</v>
      </c>
      <c r="C538" s="103" t="s">
        <v>907</v>
      </c>
      <c r="D538" s="103" t="s">
        <v>911</v>
      </c>
      <c r="E538" s="103" t="s">
        <v>513</v>
      </c>
      <c r="F538" s="103"/>
      <c r="G538" s="108">
        <f>G539</f>
        <v>361.8</v>
      </c>
      <c r="H538" s="108">
        <f>H539</f>
        <v>361.8</v>
      </c>
      <c r="I538" s="108">
        <f>I539</f>
        <v>357.2</v>
      </c>
      <c r="J538" s="532">
        <f t="shared" si="47"/>
        <v>98.72857932559424</v>
      </c>
      <c r="K538" s="532">
        <f t="shared" si="48"/>
        <v>98.72857932559424</v>
      </c>
    </row>
    <row r="539" spans="1:11" ht="24">
      <c r="A539" s="105" t="s">
        <v>215</v>
      </c>
      <c r="B539" s="99" t="s">
        <v>623</v>
      </c>
      <c r="C539" s="103" t="s">
        <v>907</v>
      </c>
      <c r="D539" s="103" t="s">
        <v>911</v>
      </c>
      <c r="E539" s="128" t="s">
        <v>513</v>
      </c>
      <c r="F539" s="103" t="s">
        <v>1236</v>
      </c>
      <c r="G539" s="108">
        <v>361.8</v>
      </c>
      <c r="H539" s="108">
        <v>361.8</v>
      </c>
      <c r="I539" s="108">
        <v>357.2</v>
      </c>
      <c r="J539" s="532">
        <f t="shared" si="47"/>
        <v>98.72857932559424</v>
      </c>
      <c r="K539" s="532">
        <f t="shared" si="48"/>
        <v>98.72857932559424</v>
      </c>
    </row>
    <row r="540" spans="1:11" ht="24">
      <c r="A540" s="105" t="s">
        <v>375</v>
      </c>
      <c r="B540" s="99" t="s">
        <v>623</v>
      </c>
      <c r="C540" s="103" t="s">
        <v>907</v>
      </c>
      <c r="D540" s="103" t="s">
        <v>911</v>
      </c>
      <c r="E540" s="103" t="s">
        <v>514</v>
      </c>
      <c r="F540" s="103"/>
      <c r="G540" s="108">
        <f>G541</f>
        <v>55</v>
      </c>
      <c r="H540" s="108">
        <f>H541</f>
        <v>55</v>
      </c>
      <c r="I540" s="108">
        <f>I541</f>
        <v>36.6</v>
      </c>
      <c r="J540" s="532">
        <f t="shared" si="47"/>
        <v>66.54545454545455</v>
      </c>
      <c r="K540" s="532">
        <f t="shared" si="48"/>
        <v>66.54545454545455</v>
      </c>
    </row>
    <row r="541" spans="1:11" ht="24">
      <c r="A541" s="105" t="s">
        <v>215</v>
      </c>
      <c r="B541" s="99" t="s">
        <v>623</v>
      </c>
      <c r="C541" s="103" t="s">
        <v>907</v>
      </c>
      <c r="D541" s="103" t="s">
        <v>911</v>
      </c>
      <c r="E541" s="128" t="s">
        <v>514</v>
      </c>
      <c r="F541" s="103" t="s">
        <v>1236</v>
      </c>
      <c r="G541" s="108">
        <v>55</v>
      </c>
      <c r="H541" s="108">
        <v>55</v>
      </c>
      <c r="I541" s="108">
        <v>36.6</v>
      </c>
      <c r="J541" s="532">
        <f t="shared" si="47"/>
        <v>66.54545454545455</v>
      </c>
      <c r="K541" s="532">
        <f t="shared" si="48"/>
        <v>66.54545454545455</v>
      </c>
    </row>
    <row r="542" spans="1:11" ht="24">
      <c r="A542" s="105" t="s">
        <v>376</v>
      </c>
      <c r="B542" s="99" t="s">
        <v>623</v>
      </c>
      <c r="C542" s="103" t="s">
        <v>907</v>
      </c>
      <c r="D542" s="103" t="s">
        <v>911</v>
      </c>
      <c r="E542" s="103" t="s">
        <v>515</v>
      </c>
      <c r="F542" s="103"/>
      <c r="G542" s="108">
        <f>G543</f>
        <v>65.6</v>
      </c>
      <c r="H542" s="108">
        <f>H543</f>
        <v>65.6</v>
      </c>
      <c r="I542" s="108">
        <f>I543</f>
        <v>48.8</v>
      </c>
      <c r="J542" s="532">
        <f t="shared" si="47"/>
        <v>74.39024390243902</v>
      </c>
      <c r="K542" s="532">
        <f t="shared" si="48"/>
        <v>74.39024390243902</v>
      </c>
    </row>
    <row r="543" spans="1:11" ht="24">
      <c r="A543" s="105" t="s">
        <v>215</v>
      </c>
      <c r="B543" s="99" t="s">
        <v>623</v>
      </c>
      <c r="C543" s="103" t="s">
        <v>907</v>
      </c>
      <c r="D543" s="103" t="s">
        <v>911</v>
      </c>
      <c r="E543" s="128" t="s">
        <v>515</v>
      </c>
      <c r="F543" s="103" t="s">
        <v>1236</v>
      </c>
      <c r="G543" s="108">
        <v>65.6</v>
      </c>
      <c r="H543" s="108">
        <v>65.6</v>
      </c>
      <c r="I543" s="108">
        <v>48.8</v>
      </c>
      <c r="J543" s="532">
        <f t="shared" si="47"/>
        <v>74.39024390243902</v>
      </c>
      <c r="K543" s="532">
        <f t="shared" si="48"/>
        <v>74.39024390243902</v>
      </c>
    </row>
    <row r="544" spans="1:11" ht="24">
      <c r="A544" s="105" t="s">
        <v>377</v>
      </c>
      <c r="B544" s="99" t="s">
        <v>623</v>
      </c>
      <c r="C544" s="103" t="s">
        <v>907</v>
      </c>
      <c r="D544" s="103" t="s">
        <v>911</v>
      </c>
      <c r="E544" s="128" t="s">
        <v>516</v>
      </c>
      <c r="F544" s="103"/>
      <c r="G544" s="108">
        <f>G545</f>
        <v>61.1</v>
      </c>
      <c r="H544" s="108">
        <f>H545</f>
        <v>44.6</v>
      </c>
      <c r="I544" s="108">
        <f>I545</f>
        <v>44.3</v>
      </c>
      <c r="J544" s="532">
        <f t="shared" si="47"/>
        <v>72.50409165302781</v>
      </c>
      <c r="K544" s="532">
        <f t="shared" si="48"/>
        <v>99.32735426008968</v>
      </c>
    </row>
    <row r="545" spans="1:11" ht="24">
      <c r="A545" s="105" t="s">
        <v>215</v>
      </c>
      <c r="B545" s="99" t="s">
        <v>623</v>
      </c>
      <c r="C545" s="103" t="s">
        <v>907</v>
      </c>
      <c r="D545" s="103" t="s">
        <v>911</v>
      </c>
      <c r="E545" s="128" t="s">
        <v>516</v>
      </c>
      <c r="F545" s="103" t="s">
        <v>1236</v>
      </c>
      <c r="G545" s="108">
        <v>61.1</v>
      </c>
      <c r="H545" s="108">
        <v>44.6</v>
      </c>
      <c r="I545" s="108">
        <v>44.3</v>
      </c>
      <c r="J545" s="532">
        <f t="shared" si="47"/>
        <v>72.50409165302781</v>
      </c>
      <c r="K545" s="532">
        <f t="shared" si="48"/>
        <v>99.32735426008968</v>
      </c>
    </row>
    <row r="546" spans="1:11" ht="24">
      <c r="A546" s="105" t="s">
        <v>378</v>
      </c>
      <c r="B546" s="99" t="s">
        <v>623</v>
      </c>
      <c r="C546" s="103" t="s">
        <v>907</v>
      </c>
      <c r="D546" s="103" t="s">
        <v>911</v>
      </c>
      <c r="E546" s="103" t="s">
        <v>517</v>
      </c>
      <c r="F546" s="103"/>
      <c r="G546" s="108">
        <f>G547</f>
        <v>35.1</v>
      </c>
      <c r="H546" s="108">
        <f>H547</f>
        <v>35.1</v>
      </c>
      <c r="I546" s="108">
        <f>I547</f>
        <v>24.4</v>
      </c>
      <c r="J546" s="532">
        <f t="shared" si="47"/>
        <v>69.51566951566952</v>
      </c>
      <c r="K546" s="532">
        <f t="shared" si="48"/>
        <v>69.51566951566952</v>
      </c>
    </row>
    <row r="547" spans="1:11" ht="24">
      <c r="A547" s="105" t="s">
        <v>215</v>
      </c>
      <c r="B547" s="99" t="s">
        <v>623</v>
      </c>
      <c r="C547" s="103" t="s">
        <v>907</v>
      </c>
      <c r="D547" s="103" t="s">
        <v>911</v>
      </c>
      <c r="E547" s="128" t="s">
        <v>517</v>
      </c>
      <c r="F547" s="103" t="s">
        <v>1236</v>
      </c>
      <c r="G547" s="108">
        <v>35.1</v>
      </c>
      <c r="H547" s="108">
        <v>35.1</v>
      </c>
      <c r="I547" s="108">
        <v>24.4</v>
      </c>
      <c r="J547" s="532">
        <f t="shared" si="47"/>
        <v>69.51566951566952</v>
      </c>
      <c r="K547" s="532">
        <f t="shared" si="48"/>
        <v>69.51566951566952</v>
      </c>
    </row>
    <row r="548" spans="1:11" ht="24">
      <c r="A548" s="105" t="s">
        <v>379</v>
      </c>
      <c r="B548" s="99" t="s">
        <v>623</v>
      </c>
      <c r="C548" s="103" t="s">
        <v>907</v>
      </c>
      <c r="D548" s="103" t="s">
        <v>911</v>
      </c>
      <c r="E548" s="103" t="s">
        <v>518</v>
      </c>
      <c r="F548" s="103"/>
      <c r="G548" s="108">
        <f>G549</f>
        <v>6733.1</v>
      </c>
      <c r="H548" s="108">
        <f>H549</f>
        <v>8044.6</v>
      </c>
      <c r="I548" s="108">
        <f>I549</f>
        <v>7957.4</v>
      </c>
      <c r="J548" s="532">
        <f t="shared" si="47"/>
        <v>118.18330338180034</v>
      </c>
      <c r="K548" s="532">
        <f t="shared" si="48"/>
        <v>98.91604305994082</v>
      </c>
    </row>
    <row r="549" spans="1:11" ht="24">
      <c r="A549" s="105" t="s">
        <v>215</v>
      </c>
      <c r="B549" s="99" t="s">
        <v>623</v>
      </c>
      <c r="C549" s="103" t="s">
        <v>907</v>
      </c>
      <c r="D549" s="103" t="s">
        <v>911</v>
      </c>
      <c r="E549" s="128" t="s">
        <v>518</v>
      </c>
      <c r="F549" s="103" t="s">
        <v>1236</v>
      </c>
      <c r="G549" s="108">
        <v>6733.1</v>
      </c>
      <c r="H549" s="108">
        <v>8044.6</v>
      </c>
      <c r="I549" s="108">
        <f>7360.4+597</f>
        <v>7957.4</v>
      </c>
      <c r="J549" s="532">
        <f t="shared" si="47"/>
        <v>118.18330338180034</v>
      </c>
      <c r="K549" s="532">
        <f t="shared" si="48"/>
        <v>98.91604305994082</v>
      </c>
    </row>
    <row r="550" spans="1:11" ht="48">
      <c r="A550" s="105" t="s">
        <v>380</v>
      </c>
      <c r="B550" s="99" t="s">
        <v>623</v>
      </c>
      <c r="C550" s="103" t="s">
        <v>907</v>
      </c>
      <c r="D550" s="103" t="s">
        <v>911</v>
      </c>
      <c r="E550" s="103" t="s">
        <v>519</v>
      </c>
      <c r="F550" s="103"/>
      <c r="G550" s="108">
        <f>G551</f>
        <v>35.1</v>
      </c>
      <c r="H550" s="108">
        <f>H551</f>
        <v>29.1</v>
      </c>
      <c r="I550" s="108">
        <f>I551</f>
        <v>29</v>
      </c>
      <c r="J550" s="532">
        <f t="shared" si="47"/>
        <v>82.62108262108262</v>
      </c>
      <c r="K550" s="532">
        <f t="shared" si="48"/>
        <v>99.65635738831614</v>
      </c>
    </row>
    <row r="551" spans="1:11" ht="24">
      <c r="A551" s="105" t="s">
        <v>215</v>
      </c>
      <c r="B551" s="99" t="s">
        <v>623</v>
      </c>
      <c r="C551" s="103" t="s">
        <v>907</v>
      </c>
      <c r="D551" s="103" t="s">
        <v>911</v>
      </c>
      <c r="E551" s="128" t="s">
        <v>519</v>
      </c>
      <c r="F551" s="103" t="s">
        <v>1236</v>
      </c>
      <c r="G551" s="108">
        <v>35.1</v>
      </c>
      <c r="H551" s="108">
        <v>29.1</v>
      </c>
      <c r="I551" s="108">
        <v>29</v>
      </c>
      <c r="J551" s="532">
        <f t="shared" si="47"/>
        <v>82.62108262108262</v>
      </c>
      <c r="K551" s="532">
        <f t="shared" si="48"/>
        <v>99.65635738831614</v>
      </c>
    </row>
    <row r="552" spans="1:11" ht="24">
      <c r="A552" s="105" t="s">
        <v>381</v>
      </c>
      <c r="B552" s="99" t="s">
        <v>623</v>
      </c>
      <c r="C552" s="103" t="s">
        <v>907</v>
      </c>
      <c r="D552" s="103" t="s">
        <v>911</v>
      </c>
      <c r="E552" s="103" t="s">
        <v>520</v>
      </c>
      <c r="F552" s="103"/>
      <c r="G552" s="108">
        <f>G553</f>
        <v>1640</v>
      </c>
      <c r="H552" s="108">
        <f>H553</f>
        <v>2242.3</v>
      </c>
      <c r="I552" s="108">
        <f>I553</f>
        <v>2204.7000000000003</v>
      </c>
      <c r="J552" s="532">
        <f t="shared" si="47"/>
        <v>134.4329268292683</v>
      </c>
      <c r="K552" s="532">
        <f t="shared" si="48"/>
        <v>98.32315033670785</v>
      </c>
    </row>
    <row r="553" spans="1:11" ht="24">
      <c r="A553" s="105" t="s">
        <v>215</v>
      </c>
      <c r="B553" s="99" t="s">
        <v>623</v>
      </c>
      <c r="C553" s="103" t="s">
        <v>907</v>
      </c>
      <c r="D553" s="103" t="s">
        <v>911</v>
      </c>
      <c r="E553" s="128" t="s">
        <v>520</v>
      </c>
      <c r="F553" s="103" t="s">
        <v>1236</v>
      </c>
      <c r="G553" s="101">
        <v>1640</v>
      </c>
      <c r="H553" s="101">
        <v>2242.3</v>
      </c>
      <c r="I553" s="101">
        <f>1841.4+363.3</f>
        <v>2204.7000000000003</v>
      </c>
      <c r="J553" s="532">
        <f t="shared" si="47"/>
        <v>134.4329268292683</v>
      </c>
      <c r="K553" s="532">
        <f t="shared" si="48"/>
        <v>98.32315033670785</v>
      </c>
    </row>
    <row r="554" spans="1:11" ht="24">
      <c r="A554" s="105" t="s">
        <v>382</v>
      </c>
      <c r="B554" s="99" t="s">
        <v>623</v>
      </c>
      <c r="C554" s="103" t="s">
        <v>907</v>
      </c>
      <c r="D554" s="103" t="s">
        <v>911</v>
      </c>
      <c r="E554" s="103" t="s">
        <v>521</v>
      </c>
      <c r="F554" s="103"/>
      <c r="G554" s="108">
        <f>G555</f>
        <v>150.4</v>
      </c>
      <c r="H554" s="108">
        <f>H555</f>
        <v>154.9</v>
      </c>
      <c r="I554" s="108">
        <f>I555</f>
        <v>141.6</v>
      </c>
      <c r="J554" s="532">
        <f t="shared" si="47"/>
        <v>94.14893617021276</v>
      </c>
      <c r="K554" s="532">
        <f t="shared" si="48"/>
        <v>91.41381536475144</v>
      </c>
    </row>
    <row r="555" spans="1:11" ht="24">
      <c r="A555" s="105" t="s">
        <v>215</v>
      </c>
      <c r="B555" s="99" t="s">
        <v>623</v>
      </c>
      <c r="C555" s="103" t="s">
        <v>907</v>
      </c>
      <c r="D555" s="103" t="s">
        <v>911</v>
      </c>
      <c r="E555" s="128" t="s">
        <v>521</v>
      </c>
      <c r="F555" s="103" t="s">
        <v>1236</v>
      </c>
      <c r="G555" s="108">
        <v>150.4</v>
      </c>
      <c r="H555" s="108">
        <v>154.9</v>
      </c>
      <c r="I555" s="108">
        <v>141.6</v>
      </c>
      <c r="J555" s="532">
        <f t="shared" si="47"/>
        <v>94.14893617021276</v>
      </c>
      <c r="K555" s="532">
        <f t="shared" si="48"/>
        <v>91.41381536475144</v>
      </c>
    </row>
    <row r="556" spans="1:11" ht="24">
      <c r="A556" s="105" t="s">
        <v>383</v>
      </c>
      <c r="B556" s="99" t="s">
        <v>623</v>
      </c>
      <c r="C556" s="103" t="s">
        <v>907</v>
      </c>
      <c r="D556" s="103" t="s">
        <v>911</v>
      </c>
      <c r="E556" s="103" t="s">
        <v>522</v>
      </c>
      <c r="F556" s="103"/>
      <c r="G556" s="108">
        <f>G557</f>
        <v>350</v>
      </c>
      <c r="H556" s="108">
        <f>H557</f>
        <v>6895.1</v>
      </c>
      <c r="I556" s="108">
        <f>I557</f>
        <v>6891.8</v>
      </c>
      <c r="J556" s="588" t="s">
        <v>489</v>
      </c>
      <c r="K556" s="532">
        <f t="shared" si="48"/>
        <v>99.9521399254543</v>
      </c>
    </row>
    <row r="557" spans="1:11" ht="24">
      <c r="A557" s="105" t="s">
        <v>215</v>
      </c>
      <c r="B557" s="99" t="s">
        <v>623</v>
      </c>
      <c r="C557" s="103" t="s">
        <v>907</v>
      </c>
      <c r="D557" s="103" t="s">
        <v>911</v>
      </c>
      <c r="E557" s="128" t="s">
        <v>522</v>
      </c>
      <c r="F557" s="103" t="s">
        <v>1236</v>
      </c>
      <c r="G557" s="108">
        <v>350</v>
      </c>
      <c r="H557" s="108">
        <v>6895.1</v>
      </c>
      <c r="I557" s="108">
        <v>6891.8</v>
      </c>
      <c r="J557" s="588" t="s">
        <v>489</v>
      </c>
      <c r="K557" s="532">
        <f t="shared" si="48"/>
        <v>99.9521399254543</v>
      </c>
    </row>
    <row r="558" spans="1:11" ht="24">
      <c r="A558" s="105" t="s">
        <v>384</v>
      </c>
      <c r="B558" s="99" t="s">
        <v>623</v>
      </c>
      <c r="C558" s="103" t="s">
        <v>907</v>
      </c>
      <c r="D558" s="103" t="s">
        <v>911</v>
      </c>
      <c r="E558" s="128" t="s">
        <v>523</v>
      </c>
      <c r="F558" s="103"/>
      <c r="G558" s="108"/>
      <c r="H558" s="108">
        <f>H559</f>
        <v>6.9</v>
      </c>
      <c r="I558" s="108">
        <f>I559</f>
        <v>6.9</v>
      </c>
      <c r="J558" s="532"/>
      <c r="K558" s="532">
        <f t="shared" si="48"/>
        <v>100</v>
      </c>
    </row>
    <row r="559" spans="1:11" ht="24">
      <c r="A559" s="105" t="s">
        <v>215</v>
      </c>
      <c r="B559" s="99" t="s">
        <v>623</v>
      </c>
      <c r="C559" s="103" t="s">
        <v>907</v>
      </c>
      <c r="D559" s="103" t="s">
        <v>911</v>
      </c>
      <c r="E559" s="128" t="s">
        <v>523</v>
      </c>
      <c r="F559" s="103" t="s">
        <v>1236</v>
      </c>
      <c r="G559" s="108"/>
      <c r="H559" s="108">
        <v>6.9</v>
      </c>
      <c r="I559" s="108">
        <v>6.9</v>
      </c>
      <c r="J559" s="532"/>
      <c r="K559" s="532">
        <f t="shared" si="48"/>
        <v>100</v>
      </c>
    </row>
    <row r="560" spans="1:11" ht="24">
      <c r="A560" s="105" t="s">
        <v>385</v>
      </c>
      <c r="B560" s="99" t="s">
        <v>623</v>
      </c>
      <c r="C560" s="103" t="s">
        <v>907</v>
      </c>
      <c r="D560" s="103" t="s">
        <v>911</v>
      </c>
      <c r="E560" s="103" t="s">
        <v>119</v>
      </c>
      <c r="F560" s="103"/>
      <c r="G560" s="108">
        <f>G561</f>
        <v>5000</v>
      </c>
      <c r="H560" s="108">
        <f>H561</f>
        <v>3886.9</v>
      </c>
      <c r="I560" s="108">
        <f>I561</f>
        <v>3880.8</v>
      </c>
      <c r="J560" s="532">
        <f t="shared" si="47"/>
        <v>77.61600000000001</v>
      </c>
      <c r="K560" s="532">
        <f t="shared" si="48"/>
        <v>99.84306259486995</v>
      </c>
    </row>
    <row r="561" spans="1:11" ht="24">
      <c r="A561" s="105" t="s">
        <v>215</v>
      </c>
      <c r="B561" s="99" t="s">
        <v>623</v>
      </c>
      <c r="C561" s="103" t="s">
        <v>907</v>
      </c>
      <c r="D561" s="103" t="s">
        <v>911</v>
      </c>
      <c r="E561" s="128" t="s">
        <v>119</v>
      </c>
      <c r="F561" s="103" t="s">
        <v>1236</v>
      </c>
      <c r="G561" s="108">
        <v>5000</v>
      </c>
      <c r="H561" s="108">
        <v>3886.9</v>
      </c>
      <c r="I561" s="108">
        <v>3880.8</v>
      </c>
      <c r="J561" s="532">
        <f t="shared" si="47"/>
        <v>77.61600000000001</v>
      </c>
      <c r="K561" s="532">
        <f t="shared" si="48"/>
        <v>99.84306259486995</v>
      </c>
    </row>
    <row r="562" spans="1:11" ht="24">
      <c r="A562" s="105" t="s">
        <v>757</v>
      </c>
      <c r="B562" s="99" t="s">
        <v>623</v>
      </c>
      <c r="C562" s="103" t="s">
        <v>907</v>
      </c>
      <c r="D562" s="103" t="s">
        <v>911</v>
      </c>
      <c r="E562" s="103" t="s">
        <v>120</v>
      </c>
      <c r="F562" s="103"/>
      <c r="G562" s="108">
        <f>G563</f>
        <v>2000</v>
      </c>
      <c r="H562" s="108">
        <f>H563</f>
        <v>2300</v>
      </c>
      <c r="I562" s="108">
        <f>I563</f>
        <v>2294.1</v>
      </c>
      <c r="J562" s="532">
        <f t="shared" si="47"/>
        <v>114.70499999999998</v>
      </c>
      <c r="K562" s="532">
        <f t="shared" si="48"/>
        <v>99.74347826086955</v>
      </c>
    </row>
    <row r="563" spans="1:11" ht="24">
      <c r="A563" s="105" t="s">
        <v>215</v>
      </c>
      <c r="B563" s="99" t="s">
        <v>623</v>
      </c>
      <c r="C563" s="103" t="s">
        <v>907</v>
      </c>
      <c r="D563" s="103" t="s">
        <v>911</v>
      </c>
      <c r="E563" s="128" t="s">
        <v>120</v>
      </c>
      <c r="F563" s="103" t="s">
        <v>1236</v>
      </c>
      <c r="G563" s="108">
        <v>2000</v>
      </c>
      <c r="H563" s="108">
        <v>2300</v>
      </c>
      <c r="I563" s="108">
        <v>2294.1</v>
      </c>
      <c r="J563" s="532">
        <f t="shared" si="47"/>
        <v>114.70499999999998</v>
      </c>
      <c r="K563" s="532">
        <f t="shared" si="48"/>
        <v>99.74347826086955</v>
      </c>
    </row>
    <row r="564" spans="1:11" ht="24">
      <c r="A564" s="105" t="s">
        <v>1012</v>
      </c>
      <c r="B564" s="99" t="s">
        <v>623</v>
      </c>
      <c r="C564" s="103" t="s">
        <v>907</v>
      </c>
      <c r="D564" s="103" t="s">
        <v>911</v>
      </c>
      <c r="E564" s="128" t="s">
        <v>758</v>
      </c>
      <c r="F564" s="103"/>
      <c r="G564" s="108"/>
      <c r="H564" s="108">
        <f>H565</f>
        <v>160</v>
      </c>
      <c r="I564" s="108">
        <f>I565</f>
        <v>160</v>
      </c>
      <c r="J564" s="532"/>
      <c r="K564" s="532">
        <f t="shared" si="48"/>
        <v>100</v>
      </c>
    </row>
    <row r="565" spans="1:11" ht="24">
      <c r="A565" s="105" t="s">
        <v>215</v>
      </c>
      <c r="B565" s="99" t="s">
        <v>623</v>
      </c>
      <c r="C565" s="103" t="s">
        <v>907</v>
      </c>
      <c r="D565" s="103" t="s">
        <v>911</v>
      </c>
      <c r="E565" s="128" t="s">
        <v>758</v>
      </c>
      <c r="F565" s="103" t="s">
        <v>1236</v>
      </c>
      <c r="G565" s="108"/>
      <c r="H565" s="108">
        <v>160</v>
      </c>
      <c r="I565" s="108">
        <v>160</v>
      </c>
      <c r="J565" s="532"/>
      <c r="K565" s="532">
        <f t="shared" si="48"/>
        <v>100</v>
      </c>
    </row>
    <row r="566" spans="1:11" ht="24">
      <c r="A566" s="111" t="s">
        <v>1187</v>
      </c>
      <c r="B566" s="99" t="s">
        <v>623</v>
      </c>
      <c r="C566" s="103" t="s">
        <v>907</v>
      </c>
      <c r="D566" s="103" t="s">
        <v>911</v>
      </c>
      <c r="E566" s="103" t="s">
        <v>1188</v>
      </c>
      <c r="F566" s="103"/>
      <c r="G566" s="108">
        <f>G567</f>
        <v>856.8</v>
      </c>
      <c r="H566" s="108">
        <f>H567</f>
        <v>856.8</v>
      </c>
      <c r="I566" s="101">
        <f>I567</f>
        <v>856.8</v>
      </c>
      <c r="J566" s="532">
        <f t="shared" si="47"/>
        <v>100</v>
      </c>
      <c r="K566" s="532">
        <f t="shared" si="48"/>
        <v>100</v>
      </c>
    </row>
    <row r="567" spans="1:11" ht="24">
      <c r="A567" s="105" t="s">
        <v>333</v>
      </c>
      <c r="B567" s="99" t="s">
        <v>623</v>
      </c>
      <c r="C567" s="103" t="s">
        <v>907</v>
      </c>
      <c r="D567" s="103" t="s">
        <v>911</v>
      </c>
      <c r="E567" s="128" t="s">
        <v>1188</v>
      </c>
      <c r="F567" s="103" t="s">
        <v>354</v>
      </c>
      <c r="G567" s="108">
        <f>G570</f>
        <v>856.8</v>
      </c>
      <c r="H567" s="108">
        <f>H570</f>
        <v>856.8</v>
      </c>
      <c r="I567" s="108">
        <f>I570</f>
        <v>856.8</v>
      </c>
      <c r="J567" s="532">
        <f t="shared" si="47"/>
        <v>100</v>
      </c>
      <c r="K567" s="532">
        <f t="shared" si="48"/>
        <v>100</v>
      </c>
    </row>
    <row r="568" spans="1:11" ht="15.75" hidden="1">
      <c r="A568" s="104" t="s">
        <v>1157</v>
      </c>
      <c r="B568" s="99" t="s">
        <v>623</v>
      </c>
      <c r="C568" s="103" t="s">
        <v>907</v>
      </c>
      <c r="D568" s="103" t="s">
        <v>911</v>
      </c>
      <c r="E568" s="128" t="s">
        <v>646</v>
      </c>
      <c r="F568" s="103"/>
      <c r="G568" s="108"/>
      <c r="H568" s="108"/>
      <c r="I568" s="108"/>
      <c r="J568" s="532"/>
      <c r="K568" s="532"/>
    </row>
    <row r="569" spans="1:11" ht="24" hidden="1">
      <c r="A569" s="105" t="s">
        <v>1158</v>
      </c>
      <c r="B569" s="99" t="s">
        <v>623</v>
      </c>
      <c r="C569" s="103" t="s">
        <v>907</v>
      </c>
      <c r="D569" s="103" t="s">
        <v>911</v>
      </c>
      <c r="E569" s="128" t="s">
        <v>646</v>
      </c>
      <c r="F569" s="103" t="s">
        <v>1159</v>
      </c>
      <c r="G569" s="108"/>
      <c r="H569" s="108"/>
      <c r="I569" s="108"/>
      <c r="J569" s="532"/>
      <c r="K569" s="532"/>
    </row>
    <row r="570" spans="1:11" ht="24">
      <c r="A570" s="105" t="s">
        <v>759</v>
      </c>
      <c r="B570" s="99" t="s">
        <v>623</v>
      </c>
      <c r="C570" s="103" t="s">
        <v>907</v>
      </c>
      <c r="D570" s="103" t="s">
        <v>911</v>
      </c>
      <c r="E570" s="128" t="s">
        <v>524</v>
      </c>
      <c r="F570" s="103" t="s">
        <v>1236</v>
      </c>
      <c r="G570" s="108">
        <v>856.8</v>
      </c>
      <c r="H570" s="108">
        <v>856.8</v>
      </c>
      <c r="I570" s="108">
        <v>856.8</v>
      </c>
      <c r="J570" s="532">
        <f t="shared" si="47"/>
        <v>100</v>
      </c>
      <c r="K570" s="532">
        <f t="shared" si="48"/>
        <v>100</v>
      </c>
    </row>
    <row r="571" spans="1:11" ht="15.75" hidden="1">
      <c r="A571" s="105" t="s">
        <v>1160</v>
      </c>
      <c r="B571" s="99" t="s">
        <v>623</v>
      </c>
      <c r="C571" s="103" t="s">
        <v>907</v>
      </c>
      <c r="D571" s="103" t="s">
        <v>911</v>
      </c>
      <c r="E571" s="128" t="s">
        <v>762</v>
      </c>
      <c r="F571" s="103" t="s">
        <v>1236</v>
      </c>
      <c r="G571" s="108"/>
      <c r="H571" s="108"/>
      <c r="I571" s="108"/>
      <c r="J571" s="532"/>
      <c r="K571" s="532"/>
    </row>
    <row r="572" spans="1:11" ht="24">
      <c r="A572" s="104" t="s">
        <v>589</v>
      </c>
      <c r="B572" s="99" t="s">
        <v>623</v>
      </c>
      <c r="C572" s="103" t="s">
        <v>907</v>
      </c>
      <c r="D572" s="103" t="s">
        <v>911</v>
      </c>
      <c r="E572" s="128" t="s">
        <v>978</v>
      </c>
      <c r="F572" s="103"/>
      <c r="G572" s="108"/>
      <c r="H572" s="108">
        <f>H573</f>
        <v>766</v>
      </c>
      <c r="I572" s="108">
        <f>I573</f>
        <v>765.4</v>
      </c>
      <c r="J572" s="532"/>
      <c r="K572" s="532">
        <f t="shared" si="48"/>
        <v>99.92167101827675</v>
      </c>
    </row>
    <row r="573" spans="1:11" ht="36">
      <c r="A573" s="113" t="s">
        <v>590</v>
      </c>
      <c r="B573" s="99" t="s">
        <v>623</v>
      </c>
      <c r="C573" s="103" t="s">
        <v>907</v>
      </c>
      <c r="D573" s="103" t="s">
        <v>911</v>
      </c>
      <c r="E573" s="144" t="s">
        <v>591</v>
      </c>
      <c r="F573" s="359"/>
      <c r="G573" s="108"/>
      <c r="H573" s="108">
        <f>H574</f>
        <v>766</v>
      </c>
      <c r="I573" s="108">
        <f>I574</f>
        <v>765.4</v>
      </c>
      <c r="J573" s="532"/>
      <c r="K573" s="532">
        <f t="shared" si="48"/>
        <v>99.92167101827675</v>
      </c>
    </row>
    <row r="574" spans="1:11" ht="60">
      <c r="A574" s="113" t="s">
        <v>593</v>
      </c>
      <c r="B574" s="99" t="s">
        <v>623</v>
      </c>
      <c r="C574" s="103" t="s">
        <v>907</v>
      </c>
      <c r="D574" s="103" t="s">
        <v>911</v>
      </c>
      <c r="E574" s="144" t="s">
        <v>591</v>
      </c>
      <c r="F574" s="103" t="s">
        <v>563</v>
      </c>
      <c r="G574" s="101"/>
      <c r="H574" s="101">
        <v>766</v>
      </c>
      <c r="I574" s="101">
        <v>765.4</v>
      </c>
      <c r="J574" s="532"/>
      <c r="K574" s="532">
        <f t="shared" si="48"/>
        <v>99.92167101827675</v>
      </c>
    </row>
    <row r="575" spans="1:11" ht="15">
      <c r="A575" s="113" t="s">
        <v>990</v>
      </c>
      <c r="B575" s="99" t="s">
        <v>623</v>
      </c>
      <c r="C575" s="103" t="s">
        <v>907</v>
      </c>
      <c r="D575" s="103" t="s">
        <v>911</v>
      </c>
      <c r="E575" s="580" t="s">
        <v>993</v>
      </c>
      <c r="F575" s="103" t="s">
        <v>354</v>
      </c>
      <c r="G575" s="101">
        <f>G576</f>
        <v>1324.6</v>
      </c>
      <c r="H575" s="101">
        <f>H576</f>
        <v>1095.2</v>
      </c>
      <c r="I575" s="101"/>
      <c r="J575" s="532">
        <f t="shared" si="47"/>
        <v>0</v>
      </c>
      <c r="K575" s="532">
        <f t="shared" si="48"/>
        <v>0</v>
      </c>
    </row>
    <row r="576" spans="1:11" ht="24">
      <c r="A576" s="113" t="s">
        <v>1172</v>
      </c>
      <c r="B576" s="99" t="s">
        <v>623</v>
      </c>
      <c r="C576" s="103" t="s">
        <v>907</v>
      </c>
      <c r="D576" s="103" t="s">
        <v>911</v>
      </c>
      <c r="E576" s="144" t="s">
        <v>993</v>
      </c>
      <c r="F576" s="103" t="s">
        <v>1058</v>
      </c>
      <c r="G576" s="101">
        <v>1324.6</v>
      </c>
      <c r="H576" s="101">
        <v>1095.2</v>
      </c>
      <c r="I576" s="101"/>
      <c r="J576" s="532">
        <f t="shared" si="47"/>
        <v>0</v>
      </c>
      <c r="K576" s="532">
        <f t="shared" si="48"/>
        <v>0</v>
      </c>
    </row>
    <row r="577" spans="1:11" ht="36">
      <c r="A577" s="113" t="s">
        <v>991</v>
      </c>
      <c r="B577" s="99" t="s">
        <v>623</v>
      </c>
      <c r="C577" s="103" t="s">
        <v>907</v>
      </c>
      <c r="D577" s="103" t="s">
        <v>911</v>
      </c>
      <c r="E577" s="144" t="s">
        <v>595</v>
      </c>
      <c r="F577" s="103" t="s">
        <v>354</v>
      </c>
      <c r="G577" s="101"/>
      <c r="H577" s="101">
        <f>H578</f>
        <v>95.1</v>
      </c>
      <c r="I577" s="101">
        <v>95.1</v>
      </c>
      <c r="J577" s="532"/>
      <c r="K577" s="532">
        <f t="shared" si="48"/>
        <v>100</v>
      </c>
    </row>
    <row r="578" spans="1:11" ht="27" customHeight="1">
      <c r="A578" s="113" t="s">
        <v>1092</v>
      </c>
      <c r="B578" s="99" t="s">
        <v>623</v>
      </c>
      <c r="C578" s="103" t="s">
        <v>907</v>
      </c>
      <c r="D578" s="103" t="s">
        <v>911</v>
      </c>
      <c r="E578" s="144" t="s">
        <v>595</v>
      </c>
      <c r="F578" s="103" t="s">
        <v>563</v>
      </c>
      <c r="G578" s="101"/>
      <c r="H578" s="101">
        <v>95.1</v>
      </c>
      <c r="I578" s="101">
        <v>95.1</v>
      </c>
      <c r="J578" s="532"/>
      <c r="K578" s="532">
        <f t="shared" si="48"/>
        <v>100</v>
      </c>
    </row>
    <row r="579" spans="1:11" ht="15.75" hidden="1">
      <c r="A579" s="132" t="s">
        <v>156</v>
      </c>
      <c r="B579" s="99" t="s">
        <v>623</v>
      </c>
      <c r="C579" s="103" t="s">
        <v>1200</v>
      </c>
      <c r="D579" s="103"/>
      <c r="E579" s="128"/>
      <c r="F579" s="103"/>
      <c r="G579" s="108"/>
      <c r="H579" s="108"/>
      <c r="I579" s="108"/>
      <c r="J579" s="533"/>
      <c r="K579" s="533"/>
    </row>
    <row r="580" spans="1:11" ht="15.75" hidden="1">
      <c r="A580" s="104" t="s">
        <v>1161</v>
      </c>
      <c r="B580" s="99" t="s">
        <v>623</v>
      </c>
      <c r="C580" s="103" t="s">
        <v>1200</v>
      </c>
      <c r="D580" s="103" t="s">
        <v>678</v>
      </c>
      <c r="E580" s="128"/>
      <c r="F580" s="103"/>
      <c r="G580" s="108"/>
      <c r="H580" s="108"/>
      <c r="I580" s="108"/>
      <c r="J580" s="533"/>
      <c r="K580" s="533"/>
    </row>
    <row r="581" spans="1:11" ht="15.75" hidden="1">
      <c r="A581" s="105" t="s">
        <v>1259</v>
      </c>
      <c r="B581" s="99" t="s">
        <v>623</v>
      </c>
      <c r="C581" s="103" t="s">
        <v>1200</v>
      </c>
      <c r="D581" s="103" t="s">
        <v>678</v>
      </c>
      <c r="E581" s="128" t="s">
        <v>1260</v>
      </c>
      <c r="F581" s="103" t="s">
        <v>354</v>
      </c>
      <c r="G581" s="108"/>
      <c r="H581" s="108"/>
      <c r="I581" s="108"/>
      <c r="J581" s="533"/>
      <c r="K581" s="533"/>
    </row>
    <row r="582" spans="1:11" ht="36" hidden="1">
      <c r="A582" s="105" t="s">
        <v>1162</v>
      </c>
      <c r="B582" s="99" t="s">
        <v>623</v>
      </c>
      <c r="C582" s="103" t="s">
        <v>1200</v>
      </c>
      <c r="D582" s="103" t="s">
        <v>678</v>
      </c>
      <c r="E582" s="128" t="s">
        <v>1163</v>
      </c>
      <c r="F582" s="103"/>
      <c r="G582" s="108"/>
      <c r="H582" s="108"/>
      <c r="I582" s="108"/>
      <c r="J582" s="533"/>
      <c r="K582" s="533"/>
    </row>
    <row r="583" spans="1:11" ht="15.75" hidden="1">
      <c r="A583" s="105" t="s">
        <v>992</v>
      </c>
      <c r="B583" s="99" t="s">
        <v>623</v>
      </c>
      <c r="C583" s="103" t="s">
        <v>1200</v>
      </c>
      <c r="D583" s="103" t="s">
        <v>678</v>
      </c>
      <c r="E583" s="128" t="s">
        <v>1163</v>
      </c>
      <c r="F583" s="103" t="s">
        <v>623</v>
      </c>
      <c r="G583" s="108"/>
      <c r="H583" s="108"/>
      <c r="I583" s="108"/>
      <c r="J583" s="533"/>
      <c r="K583" s="533"/>
    </row>
    <row r="584" spans="1:11" ht="15.75" hidden="1">
      <c r="A584" s="106" t="s">
        <v>1164</v>
      </c>
      <c r="B584" s="99" t="s">
        <v>623</v>
      </c>
      <c r="C584" s="128" t="s">
        <v>1200</v>
      </c>
      <c r="D584" s="129"/>
      <c r="E584" s="129"/>
      <c r="F584" s="129"/>
      <c r="G584" s="108"/>
      <c r="H584" s="108"/>
      <c r="I584" s="108"/>
      <c r="J584" s="533"/>
      <c r="K584" s="533"/>
    </row>
    <row r="585" spans="1:11" ht="24" hidden="1">
      <c r="A585" s="155" t="s">
        <v>1034</v>
      </c>
      <c r="B585" s="99" t="s">
        <v>623</v>
      </c>
      <c r="C585" s="128" t="s">
        <v>1200</v>
      </c>
      <c r="D585" s="128" t="s">
        <v>909</v>
      </c>
      <c r="E585" s="128"/>
      <c r="F585" s="128"/>
      <c r="G585" s="108"/>
      <c r="H585" s="108"/>
      <c r="I585" s="108"/>
      <c r="J585" s="533"/>
      <c r="K585" s="533"/>
    </row>
    <row r="586" spans="1:11" ht="36" hidden="1">
      <c r="A586" s="156" t="s">
        <v>1165</v>
      </c>
      <c r="B586" s="99" t="s">
        <v>623</v>
      </c>
      <c r="C586" s="128" t="s">
        <v>1200</v>
      </c>
      <c r="D586" s="128" t="s">
        <v>909</v>
      </c>
      <c r="E586" s="128" t="s">
        <v>1166</v>
      </c>
      <c r="F586" s="128"/>
      <c r="G586" s="108"/>
      <c r="H586" s="108"/>
      <c r="I586" s="108"/>
      <c r="J586" s="533"/>
      <c r="K586" s="533"/>
    </row>
    <row r="587" spans="1:11" ht="15.75" hidden="1">
      <c r="A587" s="157" t="s">
        <v>1167</v>
      </c>
      <c r="B587" s="99" t="s">
        <v>623</v>
      </c>
      <c r="C587" s="128" t="s">
        <v>1200</v>
      </c>
      <c r="D587" s="128" t="s">
        <v>909</v>
      </c>
      <c r="E587" s="128" t="s">
        <v>1166</v>
      </c>
      <c r="F587" s="128" t="s">
        <v>1168</v>
      </c>
      <c r="G587" s="108"/>
      <c r="H587" s="202"/>
      <c r="I587" s="202"/>
      <c r="J587" s="533"/>
      <c r="K587" s="533"/>
    </row>
    <row r="588" spans="1:11" ht="15.75" hidden="1">
      <c r="A588" s="104" t="s">
        <v>1161</v>
      </c>
      <c r="B588" s="99" t="s">
        <v>623</v>
      </c>
      <c r="C588" s="103" t="s">
        <v>1200</v>
      </c>
      <c r="D588" s="103" t="s">
        <v>678</v>
      </c>
      <c r="E588" s="128"/>
      <c r="F588" s="103"/>
      <c r="G588" s="108"/>
      <c r="H588" s="108"/>
      <c r="I588" s="108"/>
      <c r="J588" s="533"/>
      <c r="K588" s="533"/>
    </row>
    <row r="589" spans="1:11" ht="15.75" hidden="1">
      <c r="A589" s="105" t="s">
        <v>156</v>
      </c>
      <c r="B589" s="99" t="s">
        <v>623</v>
      </c>
      <c r="C589" s="103" t="s">
        <v>1200</v>
      </c>
      <c r="D589" s="103" t="s">
        <v>678</v>
      </c>
      <c r="E589" s="128" t="s">
        <v>1169</v>
      </c>
      <c r="F589" s="103" t="s">
        <v>354</v>
      </c>
      <c r="G589" s="108"/>
      <c r="H589" s="202"/>
      <c r="I589" s="202"/>
      <c r="J589" s="533"/>
      <c r="K589" s="533"/>
    </row>
    <row r="590" spans="1:11" ht="15.75" hidden="1">
      <c r="A590" s="105" t="s">
        <v>1170</v>
      </c>
      <c r="B590" s="99" t="s">
        <v>623</v>
      </c>
      <c r="C590" s="103" t="s">
        <v>1200</v>
      </c>
      <c r="D590" s="103" t="s">
        <v>678</v>
      </c>
      <c r="E590" s="128" t="s">
        <v>1171</v>
      </c>
      <c r="F590" s="103"/>
      <c r="G590" s="108"/>
      <c r="H590" s="108"/>
      <c r="I590" s="108"/>
      <c r="J590" s="533"/>
      <c r="K590" s="533"/>
    </row>
    <row r="591" spans="1:11" ht="15.75" hidden="1">
      <c r="A591" s="105" t="s">
        <v>992</v>
      </c>
      <c r="B591" s="99" t="s">
        <v>623</v>
      </c>
      <c r="C591" s="103" t="s">
        <v>1200</v>
      </c>
      <c r="D591" s="103" t="s">
        <v>678</v>
      </c>
      <c r="E591" s="128" t="s">
        <v>1171</v>
      </c>
      <c r="F591" s="103" t="s">
        <v>623</v>
      </c>
      <c r="G591" s="108"/>
      <c r="H591" s="108"/>
      <c r="I591" s="108"/>
      <c r="J591" s="533"/>
      <c r="K591" s="533"/>
    </row>
    <row r="592" spans="1:11" ht="25.5">
      <c r="A592" s="95" t="s">
        <v>1173</v>
      </c>
      <c r="B592" s="96" t="s">
        <v>627</v>
      </c>
      <c r="C592" s="96"/>
      <c r="D592" s="96"/>
      <c r="E592" s="576"/>
      <c r="F592" s="96"/>
      <c r="G592" s="538">
        <f>G593</f>
        <v>9087</v>
      </c>
      <c r="H592" s="538">
        <f>H593</f>
        <v>9087</v>
      </c>
      <c r="I592" s="538">
        <f>I593</f>
        <v>8033.299999999999</v>
      </c>
      <c r="J592" s="539">
        <f aca="true" t="shared" si="49" ref="J592:J601">I592/G592*100</f>
        <v>88.40431385495762</v>
      </c>
      <c r="K592" s="539">
        <f aca="true" t="shared" si="50" ref="K592:K601">I592/H592*100</f>
        <v>88.40431385495762</v>
      </c>
    </row>
    <row r="593" spans="1:11" ht="22.5" customHeight="1">
      <c r="A593" s="137" t="s">
        <v>785</v>
      </c>
      <c r="B593" s="99" t="s">
        <v>627</v>
      </c>
      <c r="C593" s="116" t="s">
        <v>904</v>
      </c>
      <c r="D593" s="116"/>
      <c r="E593" s="364"/>
      <c r="F593" s="116"/>
      <c r="G593" s="108">
        <f>G594+G598</f>
        <v>9087</v>
      </c>
      <c r="H593" s="108">
        <f>H594+H598</f>
        <v>9087</v>
      </c>
      <c r="I593" s="108">
        <f>I594+I598</f>
        <v>8033.299999999999</v>
      </c>
      <c r="J593" s="532">
        <f t="shared" si="49"/>
        <v>88.40431385495762</v>
      </c>
      <c r="K593" s="532">
        <f t="shared" si="50"/>
        <v>88.40431385495762</v>
      </c>
    </row>
    <row r="594" spans="1:11" ht="36">
      <c r="A594" s="158" t="s">
        <v>1314</v>
      </c>
      <c r="B594" s="99" t="s">
        <v>627</v>
      </c>
      <c r="C594" s="116" t="s">
        <v>904</v>
      </c>
      <c r="D594" s="159" t="s">
        <v>909</v>
      </c>
      <c r="E594" s="364"/>
      <c r="F594" s="116"/>
      <c r="G594" s="101">
        <f aca="true" t="shared" si="51" ref="G594:H596">G595</f>
        <v>1517</v>
      </c>
      <c r="H594" s="101">
        <f t="shared" si="51"/>
        <v>1551.6</v>
      </c>
      <c r="I594" s="101">
        <f>I595</f>
        <v>1551.6</v>
      </c>
      <c r="J594" s="532">
        <f t="shared" si="49"/>
        <v>102.28081740276862</v>
      </c>
      <c r="K594" s="532">
        <f t="shared" si="50"/>
        <v>100</v>
      </c>
    </row>
    <row r="595" spans="1:11" ht="36">
      <c r="A595" s="115" t="s">
        <v>1035</v>
      </c>
      <c r="B595" s="99" t="s">
        <v>627</v>
      </c>
      <c r="C595" s="159" t="s">
        <v>904</v>
      </c>
      <c r="D595" s="159" t="s">
        <v>909</v>
      </c>
      <c r="E595" s="116" t="s">
        <v>94</v>
      </c>
      <c r="F595" s="159"/>
      <c r="G595" s="131">
        <f t="shared" si="51"/>
        <v>1517</v>
      </c>
      <c r="H595" s="131">
        <f t="shared" si="51"/>
        <v>1551.6</v>
      </c>
      <c r="I595" s="131">
        <f>I596</f>
        <v>1551.6</v>
      </c>
      <c r="J595" s="532">
        <f t="shared" si="49"/>
        <v>102.28081740276862</v>
      </c>
      <c r="K595" s="532">
        <f t="shared" si="50"/>
        <v>100</v>
      </c>
    </row>
    <row r="596" spans="1:11" ht="24">
      <c r="A596" s="160" t="s">
        <v>922</v>
      </c>
      <c r="B596" s="99" t="s">
        <v>627</v>
      </c>
      <c r="C596" s="159" t="s">
        <v>904</v>
      </c>
      <c r="D596" s="159" t="s">
        <v>909</v>
      </c>
      <c r="E596" s="364" t="s">
        <v>1036</v>
      </c>
      <c r="F596" s="159" t="s">
        <v>354</v>
      </c>
      <c r="G596" s="108">
        <f t="shared" si="51"/>
        <v>1517</v>
      </c>
      <c r="H596" s="108">
        <f t="shared" si="51"/>
        <v>1551.6</v>
      </c>
      <c r="I596" s="108">
        <f>I597</f>
        <v>1551.6</v>
      </c>
      <c r="J596" s="532">
        <f t="shared" si="49"/>
        <v>102.28081740276862</v>
      </c>
      <c r="K596" s="532">
        <f t="shared" si="50"/>
        <v>100</v>
      </c>
    </row>
    <row r="597" spans="1:11" ht="24">
      <c r="A597" s="160" t="s">
        <v>700</v>
      </c>
      <c r="B597" s="99" t="s">
        <v>627</v>
      </c>
      <c r="C597" s="159" t="s">
        <v>904</v>
      </c>
      <c r="D597" s="159" t="s">
        <v>909</v>
      </c>
      <c r="E597" s="364" t="s">
        <v>1036</v>
      </c>
      <c r="F597" s="159" t="s">
        <v>701</v>
      </c>
      <c r="G597" s="108">
        <v>1517</v>
      </c>
      <c r="H597" s="108">
        <v>1551.6</v>
      </c>
      <c r="I597" s="108">
        <v>1551.6</v>
      </c>
      <c r="J597" s="532">
        <f t="shared" si="49"/>
        <v>102.28081740276862</v>
      </c>
      <c r="K597" s="532">
        <f t="shared" si="50"/>
        <v>100</v>
      </c>
    </row>
    <row r="598" spans="1:11" ht="36">
      <c r="A598" s="102" t="s">
        <v>1270</v>
      </c>
      <c r="B598" s="99" t="s">
        <v>627</v>
      </c>
      <c r="C598" s="116" t="s">
        <v>904</v>
      </c>
      <c r="D598" s="116" t="s">
        <v>911</v>
      </c>
      <c r="E598" s="364"/>
      <c r="F598" s="116"/>
      <c r="G598" s="108">
        <f>G599</f>
        <v>7570</v>
      </c>
      <c r="H598" s="108">
        <f>H600</f>
        <v>7535.4</v>
      </c>
      <c r="I598" s="108">
        <f>I599</f>
        <v>6481.7</v>
      </c>
      <c r="J598" s="532">
        <f t="shared" si="49"/>
        <v>85.62351387054161</v>
      </c>
      <c r="K598" s="532">
        <f t="shared" si="50"/>
        <v>86.01666799373623</v>
      </c>
    </row>
    <row r="599" spans="1:11" ht="36">
      <c r="A599" s="115" t="s">
        <v>1035</v>
      </c>
      <c r="B599" s="99" t="s">
        <v>627</v>
      </c>
      <c r="C599" s="116" t="s">
        <v>904</v>
      </c>
      <c r="D599" s="116" t="s">
        <v>911</v>
      </c>
      <c r="E599" s="116" t="s">
        <v>94</v>
      </c>
      <c r="F599" s="116"/>
      <c r="G599" s="108">
        <f>G600</f>
        <v>7570</v>
      </c>
      <c r="H599" s="108">
        <f>H600</f>
        <v>7535.4</v>
      </c>
      <c r="I599" s="108">
        <f>I600</f>
        <v>6481.7</v>
      </c>
      <c r="J599" s="532">
        <f t="shared" si="49"/>
        <v>85.62351387054161</v>
      </c>
      <c r="K599" s="532">
        <f t="shared" si="50"/>
        <v>86.01666799373623</v>
      </c>
    </row>
    <row r="600" spans="1:11" ht="24">
      <c r="A600" s="105" t="s">
        <v>83</v>
      </c>
      <c r="B600" s="99" t="s">
        <v>627</v>
      </c>
      <c r="C600" s="116" t="s">
        <v>904</v>
      </c>
      <c r="D600" s="116" t="s">
        <v>911</v>
      </c>
      <c r="E600" s="364" t="s">
        <v>1269</v>
      </c>
      <c r="F600" s="116" t="s">
        <v>354</v>
      </c>
      <c r="G600" s="101">
        <f>G601</f>
        <v>7570</v>
      </c>
      <c r="H600" s="101">
        <f>H601</f>
        <v>7535.4</v>
      </c>
      <c r="I600" s="101">
        <f>I601</f>
        <v>6481.7</v>
      </c>
      <c r="J600" s="532">
        <f t="shared" si="49"/>
        <v>85.62351387054161</v>
      </c>
      <c r="K600" s="532">
        <f t="shared" si="50"/>
        <v>86.01666799373623</v>
      </c>
    </row>
    <row r="601" spans="1:11" ht="24">
      <c r="A601" s="160" t="s">
        <v>700</v>
      </c>
      <c r="B601" s="99" t="s">
        <v>627</v>
      </c>
      <c r="C601" s="116" t="s">
        <v>904</v>
      </c>
      <c r="D601" s="116" t="s">
        <v>911</v>
      </c>
      <c r="E601" s="364" t="s">
        <v>1269</v>
      </c>
      <c r="F601" s="103" t="s">
        <v>701</v>
      </c>
      <c r="G601" s="108">
        <v>7570</v>
      </c>
      <c r="H601" s="108">
        <v>7535.4</v>
      </c>
      <c r="I601" s="108">
        <v>6481.7</v>
      </c>
      <c r="J601" s="532">
        <f t="shared" si="49"/>
        <v>85.62351387054161</v>
      </c>
      <c r="K601" s="532">
        <f t="shared" si="50"/>
        <v>86.01666799373623</v>
      </c>
    </row>
    <row r="602" spans="1:11" ht="15.75" hidden="1">
      <c r="A602" s="102" t="s">
        <v>1044</v>
      </c>
      <c r="B602" s="99" t="s">
        <v>627</v>
      </c>
      <c r="C602" s="103" t="s">
        <v>904</v>
      </c>
      <c r="D602" s="103" t="s">
        <v>1104</v>
      </c>
      <c r="E602" s="364"/>
      <c r="F602" s="103"/>
      <c r="G602" s="108"/>
      <c r="H602" s="108"/>
      <c r="I602" s="108"/>
      <c r="J602" s="533"/>
      <c r="K602" s="533"/>
    </row>
    <row r="603" spans="1:11" ht="24" hidden="1">
      <c r="A603" s="115" t="s">
        <v>86</v>
      </c>
      <c r="B603" s="99" t="s">
        <v>627</v>
      </c>
      <c r="C603" s="103" t="s">
        <v>904</v>
      </c>
      <c r="D603" s="103" t="s">
        <v>1104</v>
      </c>
      <c r="E603" s="364" t="s">
        <v>87</v>
      </c>
      <c r="F603" s="103"/>
      <c r="G603" s="108"/>
      <c r="H603" s="108"/>
      <c r="I603" s="108"/>
      <c r="J603" s="533"/>
      <c r="K603" s="533"/>
    </row>
    <row r="604" spans="1:11" ht="15.75" hidden="1">
      <c r="A604" s="138" t="s">
        <v>88</v>
      </c>
      <c r="B604" s="99" t="s">
        <v>627</v>
      </c>
      <c r="C604" s="103" t="s">
        <v>904</v>
      </c>
      <c r="D604" s="103" t="s">
        <v>1104</v>
      </c>
      <c r="E604" s="364" t="s">
        <v>1479</v>
      </c>
      <c r="F604" s="103" t="s">
        <v>354</v>
      </c>
      <c r="G604" s="108"/>
      <c r="H604" s="108"/>
      <c r="I604" s="108"/>
      <c r="J604" s="533"/>
      <c r="K604" s="533"/>
    </row>
    <row r="605" spans="1:11" ht="15.75" hidden="1">
      <c r="A605" s="138" t="s">
        <v>700</v>
      </c>
      <c r="B605" s="99" t="s">
        <v>627</v>
      </c>
      <c r="C605" s="103" t="s">
        <v>904</v>
      </c>
      <c r="D605" s="103" t="s">
        <v>1104</v>
      </c>
      <c r="E605" s="364" t="s">
        <v>1479</v>
      </c>
      <c r="F605" s="103" t="s">
        <v>701</v>
      </c>
      <c r="G605" s="108"/>
      <c r="H605" s="108"/>
      <c r="I605" s="108"/>
      <c r="J605" s="533"/>
      <c r="K605" s="533"/>
    </row>
    <row r="606" spans="1:11" ht="15.75" hidden="1">
      <c r="A606" s="151" t="s">
        <v>572</v>
      </c>
      <c r="B606" s="99" t="s">
        <v>627</v>
      </c>
      <c r="C606" s="103" t="s">
        <v>908</v>
      </c>
      <c r="D606" s="116"/>
      <c r="E606" s="364"/>
      <c r="F606" s="116"/>
      <c r="G606" s="387"/>
      <c r="H606" s="387"/>
      <c r="I606" s="387"/>
      <c r="J606" s="533"/>
      <c r="K606" s="533"/>
    </row>
    <row r="607" spans="1:11" ht="15.75" hidden="1">
      <c r="A607" s="109" t="s">
        <v>1534</v>
      </c>
      <c r="B607" s="99" t="s">
        <v>627</v>
      </c>
      <c r="C607" s="103" t="s">
        <v>908</v>
      </c>
      <c r="D607" s="116" t="s">
        <v>908</v>
      </c>
      <c r="E607" s="364"/>
      <c r="F607" s="116"/>
      <c r="G607" s="108"/>
      <c r="H607" s="108"/>
      <c r="I607" s="108"/>
      <c r="J607" s="533"/>
      <c r="K607" s="533"/>
    </row>
    <row r="608" spans="1:11" ht="15.75" hidden="1">
      <c r="A608" s="111" t="s">
        <v>1271</v>
      </c>
      <c r="B608" s="99" t="s">
        <v>627</v>
      </c>
      <c r="C608" s="103" t="s">
        <v>908</v>
      </c>
      <c r="D608" s="103" t="s">
        <v>908</v>
      </c>
      <c r="E608" s="128" t="s">
        <v>93</v>
      </c>
      <c r="F608" s="103"/>
      <c r="G608" s="108"/>
      <c r="H608" s="108"/>
      <c r="I608" s="108"/>
      <c r="J608" s="533"/>
      <c r="K608" s="533"/>
    </row>
    <row r="609" spans="1:11" ht="15.75" hidden="1">
      <c r="A609" s="105" t="s">
        <v>186</v>
      </c>
      <c r="B609" s="99" t="s">
        <v>627</v>
      </c>
      <c r="C609" s="103" t="s">
        <v>908</v>
      </c>
      <c r="D609" s="103" t="s">
        <v>908</v>
      </c>
      <c r="E609" s="128" t="s">
        <v>93</v>
      </c>
      <c r="F609" s="103" t="s">
        <v>1234</v>
      </c>
      <c r="G609" s="108"/>
      <c r="H609" s="108"/>
      <c r="I609" s="108"/>
      <c r="J609" s="533"/>
      <c r="K609" s="533"/>
    </row>
    <row r="610" spans="1:11" ht="15.75" hidden="1">
      <c r="A610" s="114" t="s">
        <v>720</v>
      </c>
      <c r="B610" s="99" t="s">
        <v>627</v>
      </c>
      <c r="C610" s="103" t="s">
        <v>1196</v>
      </c>
      <c r="D610" s="103" t="s">
        <v>678</v>
      </c>
      <c r="E610" s="128"/>
      <c r="F610" s="103"/>
      <c r="G610" s="108"/>
      <c r="H610" s="108"/>
      <c r="I610" s="108"/>
      <c r="J610" s="533"/>
      <c r="K610" s="533"/>
    </row>
    <row r="611" spans="1:11" ht="39.75" customHeight="1" hidden="1" thickBot="1">
      <c r="A611" s="154" t="s">
        <v>1156</v>
      </c>
      <c r="B611" s="99" t="s">
        <v>627</v>
      </c>
      <c r="C611" s="103" t="s">
        <v>1196</v>
      </c>
      <c r="D611" s="103" t="s">
        <v>678</v>
      </c>
      <c r="E611" s="128" t="s">
        <v>1174</v>
      </c>
      <c r="F611" s="103"/>
      <c r="G611" s="515"/>
      <c r="H611" s="515"/>
      <c r="I611" s="515"/>
      <c r="J611" s="533"/>
      <c r="K611" s="533"/>
    </row>
    <row r="612" spans="1:11" ht="24" hidden="1">
      <c r="A612" s="105" t="s">
        <v>76</v>
      </c>
      <c r="B612" s="99" t="s">
        <v>627</v>
      </c>
      <c r="C612" s="103" t="s">
        <v>1196</v>
      </c>
      <c r="D612" s="103" t="s">
        <v>678</v>
      </c>
      <c r="E612" s="128" t="s">
        <v>1175</v>
      </c>
      <c r="F612" s="103" t="s">
        <v>354</v>
      </c>
      <c r="G612" s="203"/>
      <c r="H612" s="203"/>
      <c r="I612" s="203"/>
      <c r="J612" s="533"/>
      <c r="K612" s="533"/>
    </row>
    <row r="613" spans="1:11" ht="12.75" customHeight="1" hidden="1" thickBot="1">
      <c r="A613" s="105" t="s">
        <v>1345</v>
      </c>
      <c r="B613" s="99" t="s">
        <v>627</v>
      </c>
      <c r="C613" s="103" t="s">
        <v>1196</v>
      </c>
      <c r="D613" s="103" t="s">
        <v>678</v>
      </c>
      <c r="E613" s="128" t="s">
        <v>1175</v>
      </c>
      <c r="F613" s="103" t="s">
        <v>1237</v>
      </c>
      <c r="G613" s="203"/>
      <c r="H613" s="203"/>
      <c r="I613" s="203"/>
      <c r="J613" s="533"/>
      <c r="K613" s="533"/>
    </row>
    <row r="614" spans="1:11" ht="15.75" hidden="1">
      <c r="A614" s="95" t="s">
        <v>770</v>
      </c>
      <c r="B614" s="96" t="s">
        <v>629</v>
      </c>
      <c r="C614" s="99"/>
      <c r="D614" s="99"/>
      <c r="E614" s="582"/>
      <c r="F614" s="99"/>
      <c r="G614" s="575"/>
      <c r="H614" s="575"/>
      <c r="I614" s="575"/>
      <c r="J614" s="533"/>
      <c r="K614" s="533"/>
    </row>
    <row r="615" spans="1:11" ht="15.75" hidden="1">
      <c r="A615" s="137" t="s">
        <v>785</v>
      </c>
      <c r="B615" s="99" t="s">
        <v>629</v>
      </c>
      <c r="C615" s="103" t="s">
        <v>904</v>
      </c>
      <c r="D615" s="103"/>
      <c r="E615" s="128"/>
      <c r="F615" s="103"/>
      <c r="G615" s="202"/>
      <c r="H615" s="202"/>
      <c r="I615" s="202"/>
      <c r="J615" s="533"/>
      <c r="K615" s="533"/>
    </row>
    <row r="616" spans="1:11" ht="15.75" hidden="1">
      <c r="A616" s="102" t="s">
        <v>1044</v>
      </c>
      <c r="B616" s="99" t="s">
        <v>629</v>
      </c>
      <c r="C616" s="103" t="s">
        <v>904</v>
      </c>
      <c r="D616" s="103" t="s">
        <v>1104</v>
      </c>
      <c r="E616" s="128"/>
      <c r="F616" s="103"/>
      <c r="G616" s="387"/>
      <c r="H616" s="387"/>
      <c r="I616" s="387"/>
      <c r="J616" s="533"/>
      <c r="K616" s="533"/>
    </row>
    <row r="617" spans="1:11" ht="36" hidden="1">
      <c r="A617" s="115" t="s">
        <v>1035</v>
      </c>
      <c r="B617" s="99" t="s">
        <v>629</v>
      </c>
      <c r="C617" s="103" t="s">
        <v>904</v>
      </c>
      <c r="D617" s="103" t="s">
        <v>1104</v>
      </c>
      <c r="E617" s="128" t="s">
        <v>1269</v>
      </c>
      <c r="F617" s="103"/>
      <c r="G617" s="108"/>
      <c r="H617" s="108"/>
      <c r="I617" s="108"/>
      <c r="J617" s="533"/>
      <c r="K617" s="533"/>
    </row>
    <row r="618" spans="1:11" ht="15.75" hidden="1">
      <c r="A618" s="138" t="s">
        <v>700</v>
      </c>
      <c r="B618" s="99" t="s">
        <v>629</v>
      </c>
      <c r="C618" s="103" t="s">
        <v>904</v>
      </c>
      <c r="D618" s="103" t="s">
        <v>1104</v>
      </c>
      <c r="E618" s="128" t="s">
        <v>1269</v>
      </c>
      <c r="F618" s="103" t="s">
        <v>701</v>
      </c>
      <c r="G618" s="108"/>
      <c r="H618" s="108"/>
      <c r="I618" s="108"/>
      <c r="J618" s="533"/>
      <c r="K618" s="533"/>
    </row>
    <row r="619" spans="1:11" ht="24" hidden="1">
      <c r="A619" s="115" t="s">
        <v>86</v>
      </c>
      <c r="B619" s="99" t="s">
        <v>629</v>
      </c>
      <c r="C619" s="103" t="s">
        <v>904</v>
      </c>
      <c r="D619" s="103" t="s">
        <v>1104</v>
      </c>
      <c r="E619" s="128" t="s">
        <v>87</v>
      </c>
      <c r="F619" s="103"/>
      <c r="G619" s="108"/>
      <c r="H619" s="108"/>
      <c r="I619" s="108"/>
      <c r="J619" s="533"/>
      <c r="K619" s="533"/>
    </row>
    <row r="620" spans="1:11" ht="15.75" hidden="1">
      <c r="A620" s="138" t="s">
        <v>88</v>
      </c>
      <c r="B620" s="99" t="s">
        <v>629</v>
      </c>
      <c r="C620" s="103" t="s">
        <v>904</v>
      </c>
      <c r="D620" s="103" t="s">
        <v>1104</v>
      </c>
      <c r="E620" s="128" t="s">
        <v>1479</v>
      </c>
      <c r="F620" s="103" t="s">
        <v>354</v>
      </c>
      <c r="G620" s="108"/>
      <c r="H620" s="108"/>
      <c r="I620" s="108"/>
      <c r="J620" s="533"/>
      <c r="K620" s="533"/>
    </row>
    <row r="621" spans="1:11" ht="24" hidden="1">
      <c r="A621" s="138" t="s">
        <v>528</v>
      </c>
      <c r="B621" s="99" t="s">
        <v>629</v>
      </c>
      <c r="C621" s="103" t="s">
        <v>904</v>
      </c>
      <c r="D621" s="103" t="s">
        <v>1104</v>
      </c>
      <c r="E621" s="128" t="s">
        <v>1479</v>
      </c>
      <c r="F621" s="103" t="s">
        <v>701</v>
      </c>
      <c r="G621" s="108"/>
      <c r="H621" s="108"/>
      <c r="I621" s="108"/>
      <c r="J621" s="533"/>
      <c r="K621" s="533"/>
    </row>
    <row r="622" spans="1:11" ht="15.75" hidden="1">
      <c r="A622" s="151" t="s">
        <v>1195</v>
      </c>
      <c r="B622" s="99" t="s">
        <v>629</v>
      </c>
      <c r="C622" s="117" t="s">
        <v>678</v>
      </c>
      <c r="D622" s="103" t="s">
        <v>1155</v>
      </c>
      <c r="E622" s="128"/>
      <c r="F622" s="103"/>
      <c r="G622" s="108"/>
      <c r="H622" s="108"/>
      <c r="I622" s="108"/>
      <c r="J622" s="533"/>
      <c r="K622" s="533"/>
    </row>
    <row r="623" spans="1:11" ht="15.75" hidden="1">
      <c r="A623" s="104" t="s">
        <v>722</v>
      </c>
      <c r="B623" s="99" t="s">
        <v>629</v>
      </c>
      <c r="C623" s="117" t="s">
        <v>678</v>
      </c>
      <c r="D623" s="103" t="s">
        <v>1339</v>
      </c>
      <c r="E623" s="128"/>
      <c r="F623" s="103"/>
      <c r="G623" s="108"/>
      <c r="H623" s="108"/>
      <c r="I623" s="108"/>
      <c r="J623" s="533"/>
      <c r="K623" s="533"/>
    </row>
    <row r="624" spans="1:11" ht="24" hidden="1">
      <c r="A624" s="110" t="s">
        <v>1176</v>
      </c>
      <c r="B624" s="99" t="s">
        <v>629</v>
      </c>
      <c r="C624" s="117" t="s">
        <v>678</v>
      </c>
      <c r="D624" s="103" t="s">
        <v>1339</v>
      </c>
      <c r="E624" s="128" t="s">
        <v>1177</v>
      </c>
      <c r="F624" s="103"/>
      <c r="G624" s="108"/>
      <c r="H624" s="108"/>
      <c r="I624" s="108"/>
      <c r="J624" s="533" t="e">
        <f aca="true" t="shared" si="52" ref="J624:J640">I624/G624*100</f>
        <v>#DIV/0!</v>
      </c>
      <c r="K624" s="533" t="e">
        <f aca="true" t="shared" si="53" ref="K624:K640">I624/H624*100</f>
        <v>#DIV/0!</v>
      </c>
    </row>
    <row r="625" spans="1:11" ht="24" hidden="1">
      <c r="A625" s="105" t="s">
        <v>132</v>
      </c>
      <c r="B625" s="99" t="s">
        <v>629</v>
      </c>
      <c r="C625" s="117" t="s">
        <v>678</v>
      </c>
      <c r="D625" s="103" t="s">
        <v>1339</v>
      </c>
      <c r="E625" s="128" t="s">
        <v>1177</v>
      </c>
      <c r="F625" s="103" t="s">
        <v>1199</v>
      </c>
      <c r="G625" s="108"/>
      <c r="H625" s="108"/>
      <c r="I625" s="108"/>
      <c r="J625" s="533" t="e">
        <f t="shared" si="52"/>
        <v>#DIV/0!</v>
      </c>
      <c r="K625" s="533" t="e">
        <f t="shared" si="53"/>
        <v>#DIV/0!</v>
      </c>
    </row>
    <row r="626" spans="1:11" ht="15.75" hidden="1">
      <c r="A626" s="106" t="s">
        <v>1500</v>
      </c>
      <c r="B626" s="99" t="s">
        <v>629</v>
      </c>
      <c r="C626" s="117" t="s">
        <v>906</v>
      </c>
      <c r="D626" s="103"/>
      <c r="E626" s="128"/>
      <c r="F626" s="103"/>
      <c r="G626" s="108"/>
      <c r="H626" s="108"/>
      <c r="I626" s="108"/>
      <c r="J626" s="533" t="e">
        <f t="shared" si="52"/>
        <v>#DIV/0!</v>
      </c>
      <c r="K626" s="533" t="e">
        <f t="shared" si="53"/>
        <v>#DIV/0!</v>
      </c>
    </row>
    <row r="627" spans="1:11" ht="15.75" hidden="1">
      <c r="A627" s="109" t="s">
        <v>1501</v>
      </c>
      <c r="B627" s="99" t="s">
        <v>629</v>
      </c>
      <c r="C627" s="103" t="s">
        <v>906</v>
      </c>
      <c r="D627" s="103" t="s">
        <v>904</v>
      </c>
      <c r="E627" s="128"/>
      <c r="F627" s="103"/>
      <c r="G627" s="108"/>
      <c r="H627" s="108"/>
      <c r="I627" s="108"/>
      <c r="J627" s="533" t="e">
        <f t="shared" si="52"/>
        <v>#DIV/0!</v>
      </c>
      <c r="K627" s="533" t="e">
        <f t="shared" si="53"/>
        <v>#DIV/0!</v>
      </c>
    </row>
    <row r="628" spans="1:11" ht="36" hidden="1">
      <c r="A628" s="104" t="s">
        <v>553</v>
      </c>
      <c r="B628" s="99" t="s">
        <v>629</v>
      </c>
      <c r="C628" s="144" t="s">
        <v>906</v>
      </c>
      <c r="D628" s="144" t="s">
        <v>904</v>
      </c>
      <c r="E628" s="580" t="s">
        <v>554</v>
      </c>
      <c r="F628" s="103"/>
      <c r="G628" s="108"/>
      <c r="H628" s="108"/>
      <c r="I628" s="108"/>
      <c r="J628" s="533" t="e">
        <f t="shared" si="52"/>
        <v>#DIV/0!</v>
      </c>
      <c r="K628" s="533" t="e">
        <f t="shared" si="53"/>
        <v>#DIV/0!</v>
      </c>
    </row>
    <row r="629" spans="1:11" ht="24" hidden="1">
      <c r="A629" s="110" t="s">
        <v>557</v>
      </c>
      <c r="B629" s="99" t="s">
        <v>629</v>
      </c>
      <c r="C629" s="144" t="s">
        <v>906</v>
      </c>
      <c r="D629" s="144" t="s">
        <v>904</v>
      </c>
      <c r="E629" s="580" t="s">
        <v>558</v>
      </c>
      <c r="F629" s="103" t="s">
        <v>701</v>
      </c>
      <c r="G629" s="108"/>
      <c r="H629" s="108"/>
      <c r="I629" s="108"/>
      <c r="J629" s="533" t="e">
        <f t="shared" si="52"/>
        <v>#DIV/0!</v>
      </c>
      <c r="K629" s="533" t="e">
        <f t="shared" si="53"/>
        <v>#DIV/0!</v>
      </c>
    </row>
    <row r="630" spans="1:11" ht="24" hidden="1">
      <c r="A630" s="110" t="s">
        <v>173</v>
      </c>
      <c r="B630" s="99" t="s">
        <v>629</v>
      </c>
      <c r="C630" s="144" t="s">
        <v>906</v>
      </c>
      <c r="D630" s="144" t="s">
        <v>904</v>
      </c>
      <c r="E630" s="128" t="s">
        <v>297</v>
      </c>
      <c r="F630" s="144"/>
      <c r="G630" s="108"/>
      <c r="H630" s="108"/>
      <c r="I630" s="108"/>
      <c r="J630" s="533" t="e">
        <f t="shared" si="52"/>
        <v>#DIV/0!</v>
      </c>
      <c r="K630" s="533" t="e">
        <f t="shared" si="53"/>
        <v>#DIV/0!</v>
      </c>
    </row>
    <row r="631" spans="1:11" ht="23.25" customHeight="1" hidden="1">
      <c r="A631" s="104" t="s">
        <v>129</v>
      </c>
      <c r="B631" s="99" t="s">
        <v>629</v>
      </c>
      <c r="C631" s="144" t="s">
        <v>906</v>
      </c>
      <c r="D631" s="144" t="s">
        <v>904</v>
      </c>
      <c r="E631" s="580" t="s">
        <v>183</v>
      </c>
      <c r="F631" s="144"/>
      <c r="G631" s="108"/>
      <c r="H631" s="108"/>
      <c r="I631" s="108"/>
      <c r="J631" s="533" t="e">
        <f t="shared" si="52"/>
        <v>#DIV/0!</v>
      </c>
      <c r="K631" s="533" t="e">
        <f t="shared" si="53"/>
        <v>#DIV/0!</v>
      </c>
    </row>
    <row r="632" spans="1:11" ht="29.25" customHeight="1" hidden="1">
      <c r="A632" s="110" t="s">
        <v>174</v>
      </c>
      <c r="B632" s="99" t="s">
        <v>629</v>
      </c>
      <c r="C632" s="144" t="s">
        <v>906</v>
      </c>
      <c r="D632" s="144" t="s">
        <v>904</v>
      </c>
      <c r="E632" s="580" t="s">
        <v>183</v>
      </c>
      <c r="F632" s="144" t="s">
        <v>1235</v>
      </c>
      <c r="G632" s="108"/>
      <c r="H632" s="108"/>
      <c r="I632" s="108"/>
      <c r="J632" s="533" t="e">
        <f t="shared" si="52"/>
        <v>#DIV/0!</v>
      </c>
      <c r="K632" s="533" t="e">
        <f t="shared" si="53"/>
        <v>#DIV/0!</v>
      </c>
    </row>
    <row r="633" spans="1:11" ht="30.75" customHeight="1" hidden="1">
      <c r="A633" s="111" t="s">
        <v>175</v>
      </c>
      <c r="B633" s="99" t="s">
        <v>629</v>
      </c>
      <c r="C633" s="144" t="s">
        <v>906</v>
      </c>
      <c r="D633" s="144" t="s">
        <v>904</v>
      </c>
      <c r="E633" s="580" t="s">
        <v>1202</v>
      </c>
      <c r="F633" s="144"/>
      <c r="G633" s="108"/>
      <c r="H633" s="108"/>
      <c r="I633" s="108"/>
      <c r="J633" s="533" t="e">
        <f t="shared" si="52"/>
        <v>#DIV/0!</v>
      </c>
      <c r="K633" s="533" t="e">
        <f t="shared" si="53"/>
        <v>#DIV/0!</v>
      </c>
    </row>
    <row r="634" spans="1:11" ht="15.75" hidden="1">
      <c r="A634" s="149" t="s">
        <v>98</v>
      </c>
      <c r="B634" s="99" t="s">
        <v>629</v>
      </c>
      <c r="C634" s="144" t="s">
        <v>906</v>
      </c>
      <c r="D634" s="144" t="s">
        <v>904</v>
      </c>
      <c r="E634" s="580" t="s">
        <v>99</v>
      </c>
      <c r="F634" s="103" t="s">
        <v>354</v>
      </c>
      <c r="G634" s="108"/>
      <c r="H634" s="108"/>
      <c r="I634" s="108"/>
      <c r="J634" s="533" t="e">
        <f t="shared" si="52"/>
        <v>#DIV/0!</v>
      </c>
      <c r="K634" s="533" t="e">
        <f t="shared" si="53"/>
        <v>#DIV/0!</v>
      </c>
    </row>
    <row r="635" spans="1:11" ht="15.75" hidden="1">
      <c r="A635" s="113" t="s">
        <v>700</v>
      </c>
      <c r="B635" s="99" t="s">
        <v>629</v>
      </c>
      <c r="C635" s="144" t="s">
        <v>906</v>
      </c>
      <c r="D635" s="144" t="s">
        <v>904</v>
      </c>
      <c r="E635" s="580" t="s">
        <v>99</v>
      </c>
      <c r="F635" s="103" t="s">
        <v>701</v>
      </c>
      <c r="G635" s="108"/>
      <c r="H635" s="108"/>
      <c r="I635" s="108"/>
      <c r="J635" s="533" t="e">
        <f t="shared" si="52"/>
        <v>#DIV/0!</v>
      </c>
      <c r="K635" s="533" t="e">
        <f t="shared" si="53"/>
        <v>#DIV/0!</v>
      </c>
    </row>
    <row r="636" spans="1:11" ht="0.75" customHeight="1" hidden="1">
      <c r="A636" s="366" t="s">
        <v>721</v>
      </c>
      <c r="B636" s="99" t="s">
        <v>629</v>
      </c>
      <c r="C636" s="144" t="s">
        <v>907</v>
      </c>
      <c r="D636" s="144" t="s">
        <v>1155</v>
      </c>
      <c r="E636" s="580"/>
      <c r="F636" s="103"/>
      <c r="G636" s="108"/>
      <c r="H636" s="108"/>
      <c r="I636" s="108"/>
      <c r="J636" s="533" t="e">
        <f t="shared" si="52"/>
        <v>#DIV/0!</v>
      </c>
      <c r="K636" s="533" t="e">
        <f t="shared" si="53"/>
        <v>#DIV/0!</v>
      </c>
    </row>
    <row r="637" spans="1:11" ht="15.75" hidden="1">
      <c r="A637" s="109" t="s">
        <v>151</v>
      </c>
      <c r="B637" s="99" t="s">
        <v>629</v>
      </c>
      <c r="C637" s="144" t="s">
        <v>907</v>
      </c>
      <c r="D637" s="144" t="s">
        <v>911</v>
      </c>
      <c r="E637" s="580"/>
      <c r="F637" s="103"/>
      <c r="G637" s="108"/>
      <c r="H637" s="108"/>
      <c r="I637" s="108"/>
      <c r="J637" s="533" t="e">
        <f t="shared" si="52"/>
        <v>#DIV/0!</v>
      </c>
      <c r="K637" s="533" t="e">
        <f t="shared" si="53"/>
        <v>#DIV/0!</v>
      </c>
    </row>
    <row r="638" spans="1:11" ht="0.75" customHeight="1" hidden="1">
      <c r="A638" s="111" t="s">
        <v>974</v>
      </c>
      <c r="B638" s="99" t="s">
        <v>629</v>
      </c>
      <c r="C638" s="103" t="s">
        <v>907</v>
      </c>
      <c r="D638" s="103" t="s">
        <v>911</v>
      </c>
      <c r="E638" s="128" t="s">
        <v>327</v>
      </c>
      <c r="F638" s="103"/>
      <c r="G638" s="108"/>
      <c r="H638" s="108"/>
      <c r="I638" s="108"/>
      <c r="J638" s="533" t="e">
        <f t="shared" si="52"/>
        <v>#DIV/0!</v>
      </c>
      <c r="K638" s="533" t="e">
        <f t="shared" si="53"/>
        <v>#DIV/0!</v>
      </c>
    </row>
    <row r="639" spans="1:11" ht="15.75" hidden="1">
      <c r="A639" s="105" t="s">
        <v>328</v>
      </c>
      <c r="B639" s="99" t="s">
        <v>629</v>
      </c>
      <c r="C639" s="103" t="s">
        <v>907</v>
      </c>
      <c r="D639" s="103" t="s">
        <v>911</v>
      </c>
      <c r="E639" s="128" t="s">
        <v>1101</v>
      </c>
      <c r="F639" s="103" t="s">
        <v>354</v>
      </c>
      <c r="G639" s="108"/>
      <c r="H639" s="108"/>
      <c r="I639" s="108"/>
      <c r="J639" s="533" t="e">
        <f t="shared" si="52"/>
        <v>#DIV/0!</v>
      </c>
      <c r="K639" s="533" t="e">
        <f t="shared" si="53"/>
        <v>#DIV/0!</v>
      </c>
    </row>
    <row r="640" spans="1:11" ht="108.75" hidden="1">
      <c r="A640" s="373" t="s">
        <v>669</v>
      </c>
      <c r="B640" s="99" t="s">
        <v>629</v>
      </c>
      <c r="C640" s="117" t="s">
        <v>907</v>
      </c>
      <c r="D640" s="103" t="s">
        <v>911</v>
      </c>
      <c r="E640" s="128" t="s">
        <v>179</v>
      </c>
      <c r="F640" s="103"/>
      <c r="G640" s="108"/>
      <c r="H640" s="108"/>
      <c r="I640" s="108"/>
      <c r="J640" s="533" t="e">
        <f t="shared" si="52"/>
        <v>#DIV/0!</v>
      </c>
      <c r="K640" s="533" t="e">
        <f t="shared" si="53"/>
        <v>#DIV/0!</v>
      </c>
    </row>
    <row r="641" spans="1:11" ht="15.75" hidden="1">
      <c r="A641" s="105" t="s">
        <v>215</v>
      </c>
      <c r="B641" s="99" t="s">
        <v>629</v>
      </c>
      <c r="C641" s="103" t="s">
        <v>907</v>
      </c>
      <c r="D641" s="103" t="s">
        <v>911</v>
      </c>
      <c r="E641" s="128" t="s">
        <v>179</v>
      </c>
      <c r="F641" s="103" t="s">
        <v>1236</v>
      </c>
      <c r="G641" s="108"/>
      <c r="H641" s="108"/>
      <c r="I641" s="108"/>
      <c r="J641" s="533"/>
      <c r="K641" s="533"/>
    </row>
    <row r="642" spans="1:11" ht="48" hidden="1">
      <c r="A642" s="122" t="s">
        <v>670</v>
      </c>
      <c r="B642" s="99" t="s">
        <v>629</v>
      </c>
      <c r="C642" s="103" t="s">
        <v>907</v>
      </c>
      <c r="D642" s="103" t="s">
        <v>911</v>
      </c>
      <c r="E642" s="128" t="s">
        <v>976</v>
      </c>
      <c r="F642" s="103" t="s">
        <v>354</v>
      </c>
      <c r="G642" s="108"/>
      <c r="H642" s="108"/>
      <c r="I642" s="108"/>
      <c r="J642" s="533"/>
      <c r="K642" s="533"/>
    </row>
    <row r="643" spans="1:11" ht="15.75" hidden="1">
      <c r="A643" s="110" t="s">
        <v>760</v>
      </c>
      <c r="B643" s="99" t="s">
        <v>629</v>
      </c>
      <c r="C643" s="103" t="s">
        <v>907</v>
      </c>
      <c r="D643" s="103" t="s">
        <v>911</v>
      </c>
      <c r="E643" s="128" t="s">
        <v>976</v>
      </c>
      <c r="F643" s="103" t="s">
        <v>1374</v>
      </c>
      <c r="G643" s="108"/>
      <c r="H643" s="108"/>
      <c r="I643" s="108"/>
      <c r="J643" s="533"/>
      <c r="K643" s="533"/>
    </row>
    <row r="644" spans="1:11" ht="25.5">
      <c r="A644" s="95" t="s">
        <v>671</v>
      </c>
      <c r="B644" s="96" t="s">
        <v>672</v>
      </c>
      <c r="C644" s="96"/>
      <c r="D644" s="96"/>
      <c r="E644" s="576"/>
      <c r="F644" s="96"/>
      <c r="G644" s="388"/>
      <c r="H644" s="538">
        <f>H645</f>
        <v>5429</v>
      </c>
      <c r="I644" s="538">
        <f>I645</f>
        <v>4783.3</v>
      </c>
      <c r="J644" s="539"/>
      <c r="K644" s="539">
        <f>I644/H644*100</f>
        <v>88.10646527905692</v>
      </c>
    </row>
    <row r="645" spans="1:11" ht="15">
      <c r="A645" s="137" t="s">
        <v>785</v>
      </c>
      <c r="B645" s="99" t="s">
        <v>672</v>
      </c>
      <c r="C645" s="103" t="s">
        <v>904</v>
      </c>
      <c r="D645" s="103"/>
      <c r="E645" s="128"/>
      <c r="F645" s="103"/>
      <c r="G645" s="108"/>
      <c r="H645" s="108">
        <f>H652</f>
        <v>5429</v>
      </c>
      <c r="I645" s="108">
        <f>I652</f>
        <v>4783.3</v>
      </c>
      <c r="J645" s="532"/>
      <c r="K645" s="532">
        <f>I645/H645*100</f>
        <v>88.10646527905692</v>
      </c>
    </row>
    <row r="646" spans="1:11" ht="15.75" hidden="1">
      <c r="A646" s="109" t="s">
        <v>1042</v>
      </c>
      <c r="B646" s="99" t="s">
        <v>672</v>
      </c>
      <c r="C646" s="103" t="s">
        <v>904</v>
      </c>
      <c r="D646" s="116" t="s">
        <v>1200</v>
      </c>
      <c r="E646" s="128"/>
      <c r="F646" s="103"/>
      <c r="G646" s="108"/>
      <c r="H646" s="108"/>
      <c r="I646" s="108"/>
      <c r="J646" s="532"/>
      <c r="K646" s="532"/>
    </row>
    <row r="647" spans="1:11" ht="15.75" hidden="1">
      <c r="A647" s="111" t="s">
        <v>351</v>
      </c>
      <c r="B647" s="99" t="s">
        <v>672</v>
      </c>
      <c r="C647" s="103" t="s">
        <v>904</v>
      </c>
      <c r="D647" s="103" t="s">
        <v>1200</v>
      </c>
      <c r="E647" s="128" t="s">
        <v>352</v>
      </c>
      <c r="F647" s="103"/>
      <c r="G647" s="386"/>
      <c r="H647" s="386"/>
      <c r="I647" s="386"/>
      <c r="J647" s="532"/>
      <c r="K647" s="532"/>
    </row>
    <row r="648" spans="1:11" ht="15.75" hidden="1">
      <c r="A648" s="105" t="s">
        <v>625</v>
      </c>
      <c r="B648" s="99" t="s">
        <v>672</v>
      </c>
      <c r="C648" s="103" t="s">
        <v>904</v>
      </c>
      <c r="D648" s="103" t="s">
        <v>1200</v>
      </c>
      <c r="E648" s="128" t="s">
        <v>1140</v>
      </c>
      <c r="F648" s="375" t="s">
        <v>354</v>
      </c>
      <c r="G648" s="502"/>
      <c r="H648" s="517"/>
      <c r="I648" s="517"/>
      <c r="J648" s="532"/>
      <c r="K648" s="532"/>
    </row>
    <row r="649" spans="1:11" ht="15.75" hidden="1">
      <c r="A649" s="105" t="s">
        <v>626</v>
      </c>
      <c r="B649" s="99" t="s">
        <v>672</v>
      </c>
      <c r="C649" s="103" t="s">
        <v>904</v>
      </c>
      <c r="D649" s="103" t="s">
        <v>1200</v>
      </c>
      <c r="E649" s="128" t="s">
        <v>1140</v>
      </c>
      <c r="F649" s="375" t="s">
        <v>1374</v>
      </c>
      <c r="G649" s="502"/>
      <c r="H649" s="517"/>
      <c r="I649" s="517"/>
      <c r="J649" s="532"/>
      <c r="K649" s="532"/>
    </row>
    <row r="650" spans="1:11" ht="24" hidden="1">
      <c r="A650" s="115" t="s">
        <v>86</v>
      </c>
      <c r="B650" s="99" t="s">
        <v>672</v>
      </c>
      <c r="C650" s="103" t="s">
        <v>904</v>
      </c>
      <c r="D650" s="103" t="s">
        <v>673</v>
      </c>
      <c r="E650" s="364" t="s">
        <v>87</v>
      </c>
      <c r="F650" s="375"/>
      <c r="G650" s="502"/>
      <c r="H650" s="517"/>
      <c r="I650" s="517"/>
      <c r="J650" s="532"/>
      <c r="K650" s="532"/>
    </row>
    <row r="651" spans="1:11" ht="15.75" hidden="1">
      <c r="A651" s="138" t="s">
        <v>674</v>
      </c>
      <c r="B651" s="99" t="s">
        <v>672</v>
      </c>
      <c r="C651" s="103" t="s">
        <v>904</v>
      </c>
      <c r="D651" s="103" t="s">
        <v>673</v>
      </c>
      <c r="E651" s="364" t="s">
        <v>87</v>
      </c>
      <c r="F651" s="375" t="s">
        <v>675</v>
      </c>
      <c r="G651" s="502"/>
      <c r="H651" s="517"/>
      <c r="I651" s="517"/>
      <c r="J651" s="532"/>
      <c r="K651" s="532"/>
    </row>
    <row r="652" spans="1:11" ht="36">
      <c r="A652" s="102" t="s">
        <v>941</v>
      </c>
      <c r="B652" s="99" t="s">
        <v>672</v>
      </c>
      <c r="C652" s="103" t="s">
        <v>904</v>
      </c>
      <c r="D652" s="116" t="s">
        <v>905</v>
      </c>
      <c r="E652" s="364"/>
      <c r="F652" s="385"/>
      <c r="G652" s="502"/>
      <c r="H652" s="517">
        <f>H653</f>
        <v>5429</v>
      </c>
      <c r="I652" s="517">
        <f>I653</f>
        <v>4783.3</v>
      </c>
      <c r="J652" s="532"/>
      <c r="K652" s="532">
        <f>I652/H652*100</f>
        <v>88.10646527905692</v>
      </c>
    </row>
    <row r="653" spans="1:11" ht="24">
      <c r="A653" s="105" t="s">
        <v>83</v>
      </c>
      <c r="B653" s="99" t="s">
        <v>672</v>
      </c>
      <c r="C653" s="103" t="s">
        <v>904</v>
      </c>
      <c r="D653" s="116" t="s">
        <v>905</v>
      </c>
      <c r="E653" s="364" t="s">
        <v>1269</v>
      </c>
      <c r="F653" s="375" t="s">
        <v>354</v>
      </c>
      <c r="G653" s="502"/>
      <c r="H653" s="517">
        <f>H654</f>
        <v>5429</v>
      </c>
      <c r="I653" s="517">
        <f>I654</f>
        <v>4783.3</v>
      </c>
      <c r="J653" s="532"/>
      <c r="K653" s="532">
        <f>I653/H653*100</f>
        <v>88.10646527905692</v>
      </c>
    </row>
    <row r="654" spans="1:11" ht="24">
      <c r="A654" s="138" t="s">
        <v>923</v>
      </c>
      <c r="B654" s="99" t="s">
        <v>672</v>
      </c>
      <c r="C654" s="103" t="s">
        <v>904</v>
      </c>
      <c r="D654" s="116" t="s">
        <v>905</v>
      </c>
      <c r="E654" s="364" t="s">
        <v>1269</v>
      </c>
      <c r="F654" s="385" t="s">
        <v>701</v>
      </c>
      <c r="G654" s="502"/>
      <c r="H654" s="517">
        <v>5429</v>
      </c>
      <c r="I654" s="517">
        <v>4783.3</v>
      </c>
      <c r="J654" s="532"/>
      <c r="K654" s="532">
        <f>I654/H654*100</f>
        <v>88.10646527905692</v>
      </c>
    </row>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sheetData>
  <mergeCells count="2">
    <mergeCell ref="A5:K5"/>
    <mergeCell ref="A6:K6"/>
  </mergeCells>
  <printOptions horizontalCentered="1"/>
  <pageMargins left="0.17" right="0.21" top="0.62" bottom="0.6299212598425197" header="0.44" footer="0.3937007874015748"/>
  <pageSetup firstPageNumber="33" useFirstPageNumber="1" horizontalDpi="600" verticalDpi="600" orientation="landscape" paperSize="9" r:id="rId3"/>
  <headerFooter alignWithMargins="0">
    <oddFooter>&amp;R&amp;P</oddFooter>
  </headerFooter>
  <legacyDrawing r:id="rId2"/>
</worksheet>
</file>

<file path=xl/worksheets/sheet5.xml><?xml version="1.0" encoding="utf-8"?>
<worksheet xmlns="http://schemas.openxmlformats.org/spreadsheetml/2006/main" xmlns:r="http://schemas.openxmlformats.org/officeDocument/2006/relationships">
  <dimension ref="A1:F19"/>
  <sheetViews>
    <sheetView showGridLines="0" showZeros="0" workbookViewId="0" topLeftCell="A1">
      <selection activeCell="D3" sqref="D3"/>
    </sheetView>
  </sheetViews>
  <sheetFormatPr defaultColWidth="9.00390625" defaultRowHeight="12.75"/>
  <cols>
    <col min="1" max="1" width="6.75390625" style="45" customWidth="1"/>
    <col min="2" max="2" width="63.25390625" style="45" customWidth="1"/>
    <col min="3" max="3" width="25.25390625" style="45" customWidth="1"/>
    <col min="4" max="4" width="15.25390625" style="45" customWidth="1"/>
    <col min="5" max="5" width="14.25390625" style="45" customWidth="1"/>
    <col min="6" max="16384" width="8.75390625" style="45" customWidth="1"/>
  </cols>
  <sheetData>
    <row r="1" spans="1:4" ht="15.75">
      <c r="A1" s="46"/>
      <c r="B1" s="46"/>
      <c r="C1" s="47"/>
      <c r="D1" s="22" t="s">
        <v>1349</v>
      </c>
    </row>
    <row r="2" spans="1:4" ht="15.75">
      <c r="A2" s="46"/>
      <c r="B2" s="46"/>
      <c r="C2" s="48"/>
      <c r="D2" s="49" t="s">
        <v>218</v>
      </c>
    </row>
    <row r="3" spans="1:4" ht="15.75">
      <c r="A3" s="46"/>
      <c r="B3" s="46"/>
      <c r="C3" s="46"/>
      <c r="D3" s="22" t="s">
        <v>2</v>
      </c>
    </row>
    <row r="4" spans="1:4" ht="15.75">
      <c r="A4" s="46"/>
      <c r="B4" s="46"/>
      <c r="C4" s="46"/>
      <c r="D4" s="46"/>
    </row>
    <row r="5" spans="1:5" ht="12.75">
      <c r="A5" s="613" t="s">
        <v>271</v>
      </c>
      <c r="B5" s="613"/>
      <c r="C5" s="613"/>
      <c r="D5" s="613"/>
      <c r="E5" s="613"/>
    </row>
    <row r="6" spans="1:5" ht="12.75">
      <c r="A6" s="637" t="s">
        <v>1207</v>
      </c>
      <c r="B6" s="637"/>
      <c r="C6" s="637"/>
      <c r="D6" s="637"/>
      <c r="E6" s="637"/>
    </row>
    <row r="7" spans="1:4" ht="15.75">
      <c r="A7" s="46"/>
      <c r="B7" s="46"/>
      <c r="C7" s="46"/>
      <c r="D7" s="46"/>
    </row>
    <row r="8" spans="1:5" ht="19.5" customHeight="1">
      <c r="A8" s="638" t="s">
        <v>268</v>
      </c>
      <c r="B8" s="638"/>
      <c r="C8" s="638"/>
      <c r="D8" s="638"/>
      <c r="E8" s="638"/>
    </row>
    <row r="9" spans="1:5" ht="38.25">
      <c r="A9" s="50" t="s">
        <v>267</v>
      </c>
      <c r="B9" s="50" t="s">
        <v>269</v>
      </c>
      <c r="C9" s="51" t="s">
        <v>9</v>
      </c>
      <c r="D9" s="50" t="s">
        <v>729</v>
      </c>
      <c r="E9" s="51" t="s">
        <v>217</v>
      </c>
    </row>
    <row r="10" spans="1:5" ht="31.5" customHeight="1">
      <c r="A10" s="50" t="s">
        <v>270</v>
      </c>
      <c r="B10" s="52" t="s">
        <v>789</v>
      </c>
      <c r="C10" s="163" t="s">
        <v>1545</v>
      </c>
      <c r="D10" s="163" t="s">
        <v>1545</v>
      </c>
      <c r="E10" s="53">
        <v>0</v>
      </c>
    </row>
    <row r="11" spans="1:5" ht="31.5" customHeight="1">
      <c r="A11" s="50" t="s">
        <v>282</v>
      </c>
      <c r="B11" s="52" t="s">
        <v>790</v>
      </c>
      <c r="C11" s="163" t="s">
        <v>1545</v>
      </c>
      <c r="D11" s="163" t="s">
        <v>1545</v>
      </c>
      <c r="E11" s="234"/>
    </row>
    <row r="12" spans="1:5" ht="31.5" customHeight="1">
      <c r="A12" s="55"/>
      <c r="B12" s="607" t="s">
        <v>10</v>
      </c>
      <c r="C12" s="164" t="s">
        <v>1545</v>
      </c>
      <c r="D12" s="164" t="s">
        <v>1545</v>
      </c>
      <c r="E12" s="162"/>
    </row>
    <row r="13" spans="1:5" ht="35.25" customHeight="1">
      <c r="A13" s="619" t="s">
        <v>746</v>
      </c>
      <c r="B13" s="619"/>
      <c r="C13" s="619"/>
      <c r="D13" s="619"/>
      <c r="E13" s="619"/>
    </row>
    <row r="14" spans="1:6" ht="38.25">
      <c r="A14" s="50" t="s">
        <v>267</v>
      </c>
      <c r="B14" s="50" t="s">
        <v>269</v>
      </c>
      <c r="C14" s="51" t="s">
        <v>11</v>
      </c>
      <c r="D14" s="50" t="s">
        <v>729</v>
      </c>
      <c r="E14" s="57" t="s">
        <v>217</v>
      </c>
      <c r="F14" s="60"/>
    </row>
    <row r="15" spans="1:6" ht="25.5">
      <c r="A15" s="58" t="s">
        <v>270</v>
      </c>
      <c r="B15" s="52" t="s">
        <v>789</v>
      </c>
      <c r="C15" s="163" t="s">
        <v>1545</v>
      </c>
      <c r="D15" s="163" t="s">
        <v>1545</v>
      </c>
      <c r="E15" s="54">
        <v>0</v>
      </c>
      <c r="F15" s="61"/>
    </row>
    <row r="16" spans="1:6" ht="31.5" customHeight="1">
      <c r="A16" s="58" t="s">
        <v>282</v>
      </c>
      <c r="B16" s="52" t="s">
        <v>790</v>
      </c>
      <c r="C16" s="163" t="s">
        <v>1545</v>
      </c>
      <c r="D16" s="163" t="s">
        <v>1545</v>
      </c>
      <c r="E16" s="54"/>
      <c r="F16" s="61"/>
    </row>
    <row r="17" spans="1:6" ht="38.25">
      <c r="A17" s="50" t="s">
        <v>747</v>
      </c>
      <c r="B17" s="52" t="s">
        <v>748</v>
      </c>
      <c r="C17" s="163" t="s">
        <v>1545</v>
      </c>
      <c r="D17" s="163" t="s">
        <v>1545</v>
      </c>
      <c r="E17" s="54">
        <v>0</v>
      </c>
      <c r="F17" s="62"/>
    </row>
    <row r="18" spans="1:6" ht="24" customHeight="1">
      <c r="A18" s="55"/>
      <c r="B18" s="59" t="s">
        <v>1302</v>
      </c>
      <c r="C18" s="164" t="s">
        <v>1545</v>
      </c>
      <c r="D18" s="164" t="s">
        <v>1545</v>
      </c>
      <c r="E18" s="56">
        <v>0</v>
      </c>
      <c r="F18" s="63"/>
    </row>
    <row r="19" spans="5:6" ht="12.75">
      <c r="E19" s="64"/>
      <c r="F19" s="65"/>
    </row>
  </sheetData>
  <mergeCells count="4">
    <mergeCell ref="A13:E13"/>
    <mergeCell ref="A5:E5"/>
    <mergeCell ref="A6:E6"/>
    <mergeCell ref="A8:E8"/>
  </mergeCells>
  <printOptions horizontalCentered="1"/>
  <pageMargins left="0.7874015748031497" right="0.54" top="0.78" bottom="0.82" header="0.31" footer="0.5"/>
  <pageSetup firstPageNumber="52" useFirstPageNumber="1" horizontalDpi="600" verticalDpi="600" orientation="landscape" paperSize="9" r:id="rId1"/>
  <headerFooter alignWithMargins="0">
    <oddFooter>&amp;R&amp;P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R22"/>
  <sheetViews>
    <sheetView workbookViewId="0" topLeftCell="A1">
      <selection activeCell="M3" sqref="M3"/>
    </sheetView>
  </sheetViews>
  <sheetFormatPr defaultColWidth="9.00390625" defaultRowHeight="12.75"/>
  <cols>
    <col min="1" max="1" width="2.75390625" style="239" customWidth="1"/>
    <col min="2" max="2" width="16.25390625" style="239" customWidth="1"/>
    <col min="3" max="3" width="12.375" style="239" customWidth="1"/>
    <col min="4" max="4" width="9.375" style="239" customWidth="1"/>
    <col min="5" max="5" width="4.625" style="239" customWidth="1"/>
    <col min="6" max="6" width="10.00390625" style="239" customWidth="1"/>
    <col min="7" max="7" width="8.625" style="239" customWidth="1"/>
    <col min="8" max="8" width="9.25390625" style="239" customWidth="1"/>
    <col min="9" max="9" width="6.00390625" style="239" customWidth="1"/>
    <col min="10" max="10" width="8.375" style="239" customWidth="1"/>
    <col min="11" max="11" width="7.625" style="239" customWidth="1"/>
    <col min="12" max="12" width="6.625" style="239" customWidth="1"/>
    <col min="13" max="13" width="8.375" style="239" customWidth="1"/>
    <col min="14" max="14" width="8.625" style="239" customWidth="1"/>
    <col min="15" max="15" width="7.75390625" style="239" customWidth="1"/>
    <col min="16" max="16" width="6.375" style="239" customWidth="1"/>
    <col min="17" max="17" width="7.00390625" style="239" customWidth="1"/>
    <col min="18" max="18" width="7.625" style="239" customWidth="1"/>
    <col min="19" max="19" width="8.75390625" style="239" customWidth="1"/>
    <col min="20" max="20" width="8.625" style="239" customWidth="1"/>
    <col min="21" max="16384" width="8.75390625" style="239" customWidth="1"/>
  </cols>
  <sheetData>
    <row r="1" spans="13:14" s="235" customFormat="1" ht="12.75">
      <c r="M1" s="236" t="s">
        <v>1350</v>
      </c>
      <c r="N1" s="236"/>
    </row>
    <row r="2" spans="13:14" s="235" customFormat="1" ht="12.75">
      <c r="M2" s="237" t="s">
        <v>218</v>
      </c>
      <c r="N2" s="236"/>
    </row>
    <row r="3" spans="13:14" s="235" customFormat="1" ht="12.75">
      <c r="M3" s="22" t="s">
        <v>3</v>
      </c>
      <c r="N3" s="236"/>
    </row>
    <row r="4" s="235" customFormat="1" ht="12.75"/>
    <row r="5" spans="1:18" s="235" customFormat="1" ht="12.75">
      <c r="A5" s="667" t="s">
        <v>1411</v>
      </c>
      <c r="B5" s="667"/>
      <c r="C5" s="667"/>
      <c r="D5" s="667"/>
      <c r="E5" s="667"/>
      <c r="F5" s="667"/>
      <c r="G5" s="667"/>
      <c r="H5" s="667"/>
      <c r="I5" s="667"/>
      <c r="J5" s="667"/>
      <c r="K5" s="667"/>
      <c r="L5" s="667"/>
      <c r="M5" s="667"/>
      <c r="N5" s="667"/>
      <c r="O5" s="667"/>
      <c r="P5" s="667"/>
      <c r="Q5" s="667"/>
      <c r="R5" s="667"/>
    </row>
    <row r="6" spans="1:18" s="235" customFormat="1" ht="12.75">
      <c r="A6" s="667" t="s">
        <v>1208</v>
      </c>
      <c r="B6" s="667"/>
      <c r="C6" s="667"/>
      <c r="D6" s="667"/>
      <c r="E6" s="667"/>
      <c r="F6" s="667"/>
      <c r="G6" s="667"/>
      <c r="H6" s="667"/>
      <c r="I6" s="667"/>
      <c r="J6" s="667"/>
      <c r="K6" s="667"/>
      <c r="L6" s="667"/>
      <c r="M6" s="667"/>
      <c r="N6" s="667"/>
      <c r="O6" s="667"/>
      <c r="P6" s="667"/>
      <c r="Q6" s="667"/>
      <c r="R6" s="667"/>
    </row>
    <row r="7" s="235" customFormat="1" ht="12.75"/>
    <row r="8" s="235" customFormat="1" ht="13.5" thickBot="1">
      <c r="A8" s="238" t="s">
        <v>1412</v>
      </c>
    </row>
    <row r="9" spans="1:18" ht="15" customHeight="1">
      <c r="A9" s="649" t="s">
        <v>267</v>
      </c>
      <c r="B9" s="652" t="s">
        <v>1413</v>
      </c>
      <c r="C9" s="654" t="s">
        <v>1414</v>
      </c>
      <c r="D9" s="654" t="s">
        <v>1415</v>
      </c>
      <c r="E9" s="657" t="s">
        <v>1416</v>
      </c>
      <c r="F9" s="654" t="s">
        <v>1417</v>
      </c>
      <c r="G9" s="660" t="s">
        <v>1418</v>
      </c>
      <c r="H9" s="661"/>
      <c r="I9" s="661"/>
      <c r="J9" s="661"/>
      <c r="K9" s="661"/>
      <c r="L9" s="661"/>
      <c r="M9" s="661"/>
      <c r="N9" s="661"/>
      <c r="O9" s="662"/>
      <c r="P9" s="663" t="s">
        <v>1434</v>
      </c>
      <c r="Q9" s="664"/>
      <c r="R9" s="665"/>
    </row>
    <row r="10" spans="1:18" ht="26.25" customHeight="1">
      <c r="A10" s="650"/>
      <c r="B10" s="645"/>
      <c r="C10" s="655"/>
      <c r="D10" s="655"/>
      <c r="E10" s="658"/>
      <c r="F10" s="655"/>
      <c r="G10" s="642" t="s">
        <v>1419</v>
      </c>
      <c r="H10" s="645" t="s">
        <v>1420</v>
      </c>
      <c r="I10" s="645"/>
      <c r="J10" s="645" t="s">
        <v>1432</v>
      </c>
      <c r="K10" s="645"/>
      <c r="L10" s="645"/>
      <c r="M10" s="646" t="s">
        <v>1433</v>
      </c>
      <c r="N10" s="647"/>
      <c r="O10" s="648"/>
      <c r="P10" s="639"/>
      <c r="Q10" s="666"/>
      <c r="R10" s="640"/>
    </row>
    <row r="11" spans="1:18" ht="12.75">
      <c r="A11" s="650"/>
      <c r="B11" s="645"/>
      <c r="C11" s="655"/>
      <c r="D11" s="655"/>
      <c r="E11" s="658"/>
      <c r="F11" s="655"/>
      <c r="G11" s="643"/>
      <c r="H11" s="642" t="s">
        <v>1421</v>
      </c>
      <c r="I11" s="642" t="s">
        <v>1422</v>
      </c>
      <c r="J11" s="642" t="s">
        <v>1419</v>
      </c>
      <c r="K11" s="645" t="s">
        <v>1423</v>
      </c>
      <c r="L11" s="645"/>
      <c r="M11" s="642" t="s">
        <v>1419</v>
      </c>
      <c r="N11" s="645" t="s">
        <v>1423</v>
      </c>
      <c r="O11" s="645"/>
      <c r="P11" s="643" t="s">
        <v>1419</v>
      </c>
      <c r="Q11" s="639" t="s">
        <v>1423</v>
      </c>
      <c r="R11" s="640"/>
    </row>
    <row r="12" spans="1:18" ht="127.5" thickBot="1">
      <c r="A12" s="651"/>
      <c r="B12" s="653"/>
      <c r="C12" s="656"/>
      <c r="D12" s="656"/>
      <c r="E12" s="659"/>
      <c r="F12" s="656"/>
      <c r="G12" s="644"/>
      <c r="H12" s="644"/>
      <c r="I12" s="644"/>
      <c r="J12" s="644"/>
      <c r="K12" s="240" t="s">
        <v>1424</v>
      </c>
      <c r="L12" s="240" t="s">
        <v>1422</v>
      </c>
      <c r="M12" s="644"/>
      <c r="N12" s="240" t="s">
        <v>1425</v>
      </c>
      <c r="O12" s="240" t="s">
        <v>1426</v>
      </c>
      <c r="P12" s="644"/>
      <c r="Q12" s="240" t="s">
        <v>1427</v>
      </c>
      <c r="R12" s="241" t="s">
        <v>1426</v>
      </c>
    </row>
    <row r="13" spans="1:18" ht="12.75">
      <c r="A13" s="242" t="s">
        <v>1428</v>
      </c>
      <c r="B13" s="242" t="s">
        <v>1428</v>
      </c>
      <c r="C13" s="242" t="s">
        <v>1428</v>
      </c>
      <c r="D13" s="242" t="s">
        <v>1428</v>
      </c>
      <c r="E13" s="242" t="s">
        <v>1428</v>
      </c>
      <c r="F13" s="242" t="s">
        <v>1428</v>
      </c>
      <c r="G13" s="242" t="s">
        <v>1428</v>
      </c>
      <c r="H13" s="242" t="s">
        <v>1428</v>
      </c>
      <c r="I13" s="242" t="s">
        <v>1428</v>
      </c>
      <c r="J13" s="242" t="s">
        <v>1428</v>
      </c>
      <c r="K13" s="242" t="s">
        <v>1428</v>
      </c>
      <c r="L13" s="242" t="s">
        <v>1428</v>
      </c>
      <c r="M13" s="242" t="s">
        <v>1428</v>
      </c>
      <c r="N13" s="242" t="s">
        <v>1428</v>
      </c>
      <c r="O13" s="242" t="s">
        <v>1428</v>
      </c>
      <c r="P13" s="242" t="s">
        <v>1428</v>
      </c>
      <c r="Q13" s="242" t="s">
        <v>1428</v>
      </c>
      <c r="R13" s="242" t="s">
        <v>1428</v>
      </c>
    </row>
    <row r="14" spans="1:18" ht="12.75">
      <c r="A14" s="243"/>
      <c r="B14" s="244"/>
      <c r="C14" s="243"/>
      <c r="D14" s="243"/>
      <c r="E14" s="243"/>
      <c r="F14" s="243"/>
      <c r="G14" s="243"/>
      <c r="H14" s="243"/>
      <c r="I14" s="243"/>
      <c r="J14" s="243"/>
      <c r="K14" s="243"/>
      <c r="L14" s="243"/>
      <c r="M14" s="243"/>
      <c r="N14" s="243"/>
      <c r="O14" s="243"/>
      <c r="P14" s="243"/>
      <c r="Q14" s="243"/>
      <c r="R14" s="243"/>
    </row>
    <row r="15" ht="13.5" thickBot="1">
      <c r="A15" s="238" t="s">
        <v>1429</v>
      </c>
    </row>
    <row r="16" spans="1:18" ht="12.75">
      <c r="A16" s="649" t="s">
        <v>267</v>
      </c>
      <c r="B16" s="652" t="s">
        <v>1413</v>
      </c>
      <c r="C16" s="654" t="s">
        <v>1414</v>
      </c>
      <c r="D16" s="654" t="s">
        <v>1415</v>
      </c>
      <c r="E16" s="657" t="s">
        <v>1416</v>
      </c>
      <c r="F16" s="654" t="s">
        <v>1417</v>
      </c>
      <c r="G16" s="660" t="s">
        <v>1418</v>
      </c>
      <c r="H16" s="661"/>
      <c r="I16" s="661"/>
      <c r="J16" s="661"/>
      <c r="K16" s="661"/>
      <c r="L16" s="661"/>
      <c r="M16" s="661"/>
      <c r="N16" s="661"/>
      <c r="O16" s="662"/>
      <c r="P16" s="663" t="s">
        <v>1434</v>
      </c>
      <c r="Q16" s="664"/>
      <c r="R16" s="665"/>
    </row>
    <row r="17" spans="1:18" ht="25.5" customHeight="1">
      <c r="A17" s="650"/>
      <c r="B17" s="645"/>
      <c r="C17" s="655"/>
      <c r="D17" s="655"/>
      <c r="E17" s="658"/>
      <c r="F17" s="655"/>
      <c r="G17" s="642" t="s">
        <v>1419</v>
      </c>
      <c r="H17" s="645" t="s">
        <v>1420</v>
      </c>
      <c r="I17" s="645"/>
      <c r="J17" s="645" t="s">
        <v>1432</v>
      </c>
      <c r="K17" s="645"/>
      <c r="L17" s="645"/>
      <c r="M17" s="646" t="s">
        <v>1433</v>
      </c>
      <c r="N17" s="647"/>
      <c r="O17" s="648"/>
      <c r="P17" s="639"/>
      <c r="Q17" s="666"/>
      <c r="R17" s="640"/>
    </row>
    <row r="18" spans="1:18" ht="12.75">
      <c r="A18" s="650"/>
      <c r="B18" s="645"/>
      <c r="C18" s="655"/>
      <c r="D18" s="655"/>
      <c r="E18" s="658"/>
      <c r="F18" s="655"/>
      <c r="G18" s="643"/>
      <c r="H18" s="642" t="s">
        <v>1421</v>
      </c>
      <c r="I18" s="642" t="s">
        <v>1422</v>
      </c>
      <c r="J18" s="642" t="s">
        <v>1419</v>
      </c>
      <c r="K18" s="645" t="s">
        <v>1423</v>
      </c>
      <c r="L18" s="645"/>
      <c r="M18" s="642" t="s">
        <v>1419</v>
      </c>
      <c r="N18" s="645" t="s">
        <v>1423</v>
      </c>
      <c r="O18" s="645"/>
      <c r="P18" s="643" t="s">
        <v>1419</v>
      </c>
      <c r="Q18" s="639" t="s">
        <v>1423</v>
      </c>
      <c r="R18" s="640"/>
    </row>
    <row r="19" spans="1:18" ht="127.5" thickBot="1">
      <c r="A19" s="651"/>
      <c r="B19" s="653"/>
      <c r="C19" s="656"/>
      <c r="D19" s="656"/>
      <c r="E19" s="659"/>
      <c r="F19" s="656"/>
      <c r="G19" s="644"/>
      <c r="H19" s="644"/>
      <c r="I19" s="644"/>
      <c r="J19" s="644"/>
      <c r="K19" s="240" t="s">
        <v>1424</v>
      </c>
      <c r="L19" s="240" t="s">
        <v>1422</v>
      </c>
      <c r="M19" s="644"/>
      <c r="N19" s="240" t="s">
        <v>1425</v>
      </c>
      <c r="O19" s="240" t="s">
        <v>1426</v>
      </c>
      <c r="P19" s="644"/>
      <c r="Q19" s="240" t="s">
        <v>1427</v>
      </c>
      <c r="R19" s="241" t="s">
        <v>1426</v>
      </c>
    </row>
    <row r="20" spans="1:18" ht="12.75">
      <c r="A20" s="245">
        <v>1</v>
      </c>
      <c r="B20" s="246" t="s">
        <v>1430</v>
      </c>
      <c r="C20" s="246" t="s">
        <v>1430</v>
      </c>
      <c r="D20" s="247" t="s">
        <v>1430</v>
      </c>
      <c r="E20" s="245" t="s">
        <v>1430</v>
      </c>
      <c r="F20" s="248" t="s">
        <v>1430</v>
      </c>
      <c r="G20" s="249" t="s">
        <v>1430</v>
      </c>
      <c r="H20" s="247" t="s">
        <v>1430</v>
      </c>
      <c r="I20" s="247" t="s">
        <v>1430</v>
      </c>
      <c r="J20" s="249" t="s">
        <v>1430</v>
      </c>
      <c r="K20" s="247" t="s">
        <v>1430</v>
      </c>
      <c r="L20" s="247" t="s">
        <v>1430</v>
      </c>
      <c r="M20" s="249" t="s">
        <v>1430</v>
      </c>
      <c r="N20" s="247" t="s">
        <v>1430</v>
      </c>
      <c r="O20" s="247" t="s">
        <v>1430</v>
      </c>
      <c r="P20" s="249" t="s">
        <v>1430</v>
      </c>
      <c r="Q20" s="249" t="s">
        <v>1430</v>
      </c>
      <c r="R20" s="249" t="s">
        <v>1430</v>
      </c>
    </row>
    <row r="21" spans="1:18" ht="12.75">
      <c r="A21" s="250"/>
      <c r="B21" s="251" t="s">
        <v>1431</v>
      </c>
      <c r="C21" s="250"/>
      <c r="D21" s="252">
        <f>SUM(D20:D20)</f>
        <v>0</v>
      </c>
      <c r="E21" s="250"/>
      <c r="F21" s="250"/>
      <c r="G21" s="252">
        <f aca="true" t="shared" si="0" ref="G21:R21">SUM(G20:G20)</f>
        <v>0</v>
      </c>
      <c r="H21" s="252">
        <f t="shared" si="0"/>
        <v>0</v>
      </c>
      <c r="I21" s="252">
        <f t="shared" si="0"/>
        <v>0</v>
      </c>
      <c r="J21" s="252">
        <f t="shared" si="0"/>
        <v>0</v>
      </c>
      <c r="K21" s="252">
        <f t="shared" si="0"/>
        <v>0</v>
      </c>
      <c r="L21" s="252">
        <f t="shared" si="0"/>
        <v>0</v>
      </c>
      <c r="M21" s="252">
        <f t="shared" si="0"/>
        <v>0</v>
      </c>
      <c r="N21" s="252">
        <f t="shared" si="0"/>
        <v>0</v>
      </c>
      <c r="O21" s="252">
        <f t="shared" si="0"/>
        <v>0</v>
      </c>
      <c r="P21" s="252">
        <f t="shared" si="0"/>
        <v>0</v>
      </c>
      <c r="Q21" s="252">
        <f t="shared" si="0"/>
        <v>0</v>
      </c>
      <c r="R21" s="252">
        <f t="shared" si="0"/>
        <v>0</v>
      </c>
    </row>
    <row r="22" spans="1:18" ht="15.75">
      <c r="A22" s="641"/>
      <c r="B22" s="641"/>
      <c r="C22" s="641"/>
      <c r="D22" s="641"/>
      <c r="E22" s="641"/>
      <c r="F22" s="641"/>
      <c r="G22" s="641"/>
      <c r="H22" s="641"/>
      <c r="I22" s="641"/>
      <c r="J22" s="641"/>
      <c r="K22" s="641"/>
      <c r="L22" s="641"/>
      <c r="M22" s="641"/>
      <c r="N22" s="641"/>
      <c r="O22" s="641"/>
      <c r="P22" s="641"/>
      <c r="Q22" s="641"/>
      <c r="R22" s="641"/>
    </row>
  </sheetData>
  <mergeCells count="43">
    <mergeCell ref="A5:R5"/>
    <mergeCell ref="A6:R6"/>
    <mergeCell ref="A9:A12"/>
    <mergeCell ref="B9:B12"/>
    <mergeCell ref="C9:C12"/>
    <mergeCell ref="D9:D12"/>
    <mergeCell ref="E9:E12"/>
    <mergeCell ref="F9:F12"/>
    <mergeCell ref="G9:O9"/>
    <mergeCell ref="P9:R10"/>
    <mergeCell ref="H10:I10"/>
    <mergeCell ref="J10:L10"/>
    <mergeCell ref="M10:O10"/>
    <mergeCell ref="H11:H12"/>
    <mergeCell ref="I11:I12"/>
    <mergeCell ref="J11:J12"/>
    <mergeCell ref="K11:L11"/>
    <mergeCell ref="M11:M12"/>
    <mergeCell ref="N11:O11"/>
    <mergeCell ref="Q11:R11"/>
    <mergeCell ref="A16:A19"/>
    <mergeCell ref="B16:B19"/>
    <mergeCell ref="C16:C19"/>
    <mergeCell ref="D16:D19"/>
    <mergeCell ref="E16:E19"/>
    <mergeCell ref="F16:F19"/>
    <mergeCell ref="G16:O16"/>
    <mergeCell ref="P16:R17"/>
    <mergeCell ref="G10:G12"/>
    <mergeCell ref="M18:M19"/>
    <mergeCell ref="N18:O18"/>
    <mergeCell ref="P11:P12"/>
    <mergeCell ref="P18:P19"/>
    <mergeCell ref="Q18:R18"/>
    <mergeCell ref="A22:R22"/>
    <mergeCell ref="G17:G19"/>
    <mergeCell ref="H17:I17"/>
    <mergeCell ref="J17:L17"/>
    <mergeCell ref="M17:O17"/>
    <mergeCell ref="H18:H19"/>
    <mergeCell ref="I18:I19"/>
    <mergeCell ref="J18:J19"/>
    <mergeCell ref="K18:L18"/>
  </mergeCells>
  <printOptions/>
  <pageMargins left="0.75" right="0.75" top="1" bottom="1" header="0.5" footer="0.5"/>
  <pageSetup firstPageNumber="53" useFirstPageNumber="1" fitToHeight="1" fitToWidth="1" horizontalDpi="600" verticalDpi="600" orientation="landscape" paperSize="9" scale="87" r:id="rId1"/>
  <headerFooter alignWithMargins="0">
    <oddFooter>&amp;R&amp;P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R64"/>
  <sheetViews>
    <sheetView workbookViewId="0" topLeftCell="A1">
      <selection activeCell="G61" sqref="G61"/>
    </sheetView>
  </sheetViews>
  <sheetFormatPr defaultColWidth="9.00390625" defaultRowHeight="12.75"/>
  <cols>
    <col min="1" max="1" width="4.375" style="254" customWidth="1"/>
    <col min="2" max="2" width="28.00390625" style="254" customWidth="1"/>
    <col min="3" max="3" width="14.00390625" style="254" customWidth="1"/>
    <col min="4" max="4" width="11.625" style="254" customWidth="1"/>
    <col min="5" max="5" width="4.375" style="254" customWidth="1"/>
    <col min="6" max="6" width="8.625" style="254" customWidth="1"/>
    <col min="7" max="7" width="9.00390625" style="254" customWidth="1"/>
    <col min="8" max="8" width="9.375" style="254" customWidth="1"/>
    <col min="9" max="9" width="7.375" style="254" customWidth="1"/>
    <col min="10" max="10" width="8.375" style="254" customWidth="1"/>
    <col min="11" max="11" width="9.625" style="254" customWidth="1"/>
    <col min="12" max="12" width="7.375" style="254" customWidth="1"/>
    <col min="13" max="13" width="9.75390625" style="254" customWidth="1"/>
    <col min="14" max="14" width="8.375" style="254" customWidth="1"/>
    <col min="15" max="15" width="7.375" style="254" customWidth="1"/>
    <col min="16" max="16" width="9.25390625" style="254" customWidth="1"/>
    <col min="17" max="17" width="8.25390625" style="254" customWidth="1"/>
    <col min="18" max="18" width="8.375" style="254" customWidth="1"/>
    <col min="19" max="16384" width="8.75390625" style="254" customWidth="1"/>
  </cols>
  <sheetData>
    <row r="1" spans="1:18" ht="15" thickBot="1">
      <c r="A1" s="253" t="s">
        <v>1435</v>
      </c>
      <c r="B1" s="239"/>
      <c r="C1" s="239"/>
      <c r="D1" s="239"/>
      <c r="E1" s="239"/>
      <c r="F1" s="239"/>
      <c r="G1" s="239"/>
      <c r="H1" s="239"/>
      <c r="I1" s="239"/>
      <c r="J1" s="239"/>
      <c r="K1" s="239"/>
      <c r="L1" s="239"/>
      <c r="M1" s="239"/>
      <c r="N1" s="239"/>
      <c r="O1" s="239"/>
      <c r="P1" s="239"/>
      <c r="Q1" s="239"/>
      <c r="R1" s="239"/>
    </row>
    <row r="2" spans="1:18" ht="12.75" customHeight="1">
      <c r="A2" s="649" t="s">
        <v>267</v>
      </c>
      <c r="B2" s="652" t="s">
        <v>1413</v>
      </c>
      <c r="C2" s="654" t="s">
        <v>1414</v>
      </c>
      <c r="D2" s="668" t="s">
        <v>1415</v>
      </c>
      <c r="E2" s="657" t="s">
        <v>1416</v>
      </c>
      <c r="F2" s="668" t="s">
        <v>1417</v>
      </c>
      <c r="G2" s="660" t="s">
        <v>1418</v>
      </c>
      <c r="H2" s="661"/>
      <c r="I2" s="661"/>
      <c r="J2" s="661"/>
      <c r="K2" s="661"/>
      <c r="L2" s="661"/>
      <c r="M2" s="661"/>
      <c r="N2" s="661"/>
      <c r="O2" s="662"/>
      <c r="P2" s="663" t="s">
        <v>14</v>
      </c>
      <c r="Q2" s="664"/>
      <c r="R2" s="665"/>
    </row>
    <row r="3" spans="1:18" ht="24.75" customHeight="1">
      <c r="A3" s="650"/>
      <c r="B3" s="645"/>
      <c r="C3" s="655"/>
      <c r="D3" s="643"/>
      <c r="E3" s="658"/>
      <c r="F3" s="643"/>
      <c r="G3" s="642" t="s">
        <v>1419</v>
      </c>
      <c r="H3" s="645" t="s">
        <v>1420</v>
      </c>
      <c r="I3" s="645"/>
      <c r="J3" s="645" t="s">
        <v>12</v>
      </c>
      <c r="K3" s="645"/>
      <c r="L3" s="645"/>
      <c r="M3" s="646" t="s">
        <v>13</v>
      </c>
      <c r="N3" s="647"/>
      <c r="O3" s="648"/>
      <c r="P3" s="639"/>
      <c r="Q3" s="666"/>
      <c r="R3" s="640"/>
    </row>
    <row r="4" spans="1:18" ht="12.75" customHeight="1">
      <c r="A4" s="650"/>
      <c r="B4" s="645"/>
      <c r="C4" s="655"/>
      <c r="D4" s="643"/>
      <c r="E4" s="658"/>
      <c r="F4" s="643"/>
      <c r="G4" s="643"/>
      <c r="H4" s="642" t="s">
        <v>1421</v>
      </c>
      <c r="I4" s="642" t="s">
        <v>1422</v>
      </c>
      <c r="J4" s="642" t="s">
        <v>1419</v>
      </c>
      <c r="K4" s="645" t="s">
        <v>1423</v>
      </c>
      <c r="L4" s="645"/>
      <c r="M4" s="642" t="s">
        <v>1419</v>
      </c>
      <c r="N4" s="645" t="s">
        <v>1423</v>
      </c>
      <c r="O4" s="645"/>
      <c r="P4" s="643" t="s">
        <v>1419</v>
      </c>
      <c r="Q4" s="639" t="s">
        <v>1423</v>
      </c>
      <c r="R4" s="640"/>
    </row>
    <row r="5" spans="1:18" ht="127.5" thickBot="1">
      <c r="A5" s="651"/>
      <c r="B5" s="653"/>
      <c r="C5" s="656"/>
      <c r="D5" s="644"/>
      <c r="E5" s="659"/>
      <c r="F5" s="644"/>
      <c r="G5" s="644"/>
      <c r="H5" s="644"/>
      <c r="I5" s="644"/>
      <c r="J5" s="644"/>
      <c r="K5" s="240" t="s">
        <v>1424</v>
      </c>
      <c r="L5" s="240" t="s">
        <v>1422</v>
      </c>
      <c r="M5" s="644"/>
      <c r="N5" s="240" t="s">
        <v>1425</v>
      </c>
      <c r="O5" s="240" t="s">
        <v>1426</v>
      </c>
      <c r="P5" s="644"/>
      <c r="Q5" s="240" t="s">
        <v>1427</v>
      </c>
      <c r="R5" s="241" t="s">
        <v>1426</v>
      </c>
    </row>
    <row r="6" spans="1:18" ht="44.25" customHeight="1">
      <c r="A6" s="256">
        <v>1</v>
      </c>
      <c r="B6" s="257" t="s">
        <v>1438</v>
      </c>
      <c r="C6" s="258" t="s">
        <v>1439</v>
      </c>
      <c r="D6" s="247">
        <v>20820</v>
      </c>
      <c r="E6" s="256">
        <v>16</v>
      </c>
      <c r="F6" s="255" t="s">
        <v>1440</v>
      </c>
      <c r="G6" s="247">
        <f>SUM(H6+I6)</f>
        <v>20017</v>
      </c>
      <c r="H6" s="247">
        <v>17820</v>
      </c>
      <c r="I6" s="247">
        <v>2197</v>
      </c>
      <c r="J6" s="247">
        <f>K6+L6</f>
        <v>20017</v>
      </c>
      <c r="K6" s="247">
        <v>17820</v>
      </c>
      <c r="L6" s="247">
        <v>2197</v>
      </c>
      <c r="M6" s="247">
        <f>SUM(N6+O6)</f>
        <v>20017</v>
      </c>
      <c r="N6" s="247">
        <v>17820</v>
      </c>
      <c r="O6" s="247">
        <v>2197</v>
      </c>
      <c r="P6" s="259">
        <f>SUM(Q6+R6)</f>
        <v>0</v>
      </c>
      <c r="Q6" s="259">
        <f aca="true" t="shared" si="0" ref="Q6:R21">H6-N6</f>
        <v>0</v>
      </c>
      <c r="R6" s="259">
        <f t="shared" si="0"/>
        <v>0</v>
      </c>
    </row>
    <row r="7" spans="1:18" s="260" customFormat="1" ht="38.25">
      <c r="A7" s="245">
        <v>2</v>
      </c>
      <c r="B7" s="257" t="s">
        <v>1436</v>
      </c>
      <c r="C7" s="258" t="s">
        <v>1443</v>
      </c>
      <c r="D7" s="247">
        <v>8500</v>
      </c>
      <c r="E7" s="256">
        <v>20</v>
      </c>
      <c r="F7" s="255" t="s">
        <v>15</v>
      </c>
      <c r="G7" s="247">
        <f>SUM(H7+I7)</f>
        <v>10656</v>
      </c>
      <c r="H7" s="247">
        <v>8500</v>
      </c>
      <c r="I7" s="247">
        <v>2156</v>
      </c>
      <c r="J7" s="247">
        <f>K7+L7</f>
        <v>1700</v>
      </c>
      <c r="K7" s="247">
        <v>0</v>
      </c>
      <c r="L7" s="247">
        <v>1700</v>
      </c>
      <c r="M7" s="247">
        <f>SUM(N7+O7)</f>
        <v>1700</v>
      </c>
      <c r="N7" s="247">
        <v>0</v>
      </c>
      <c r="O7" s="247">
        <v>1700</v>
      </c>
      <c r="P7" s="259">
        <f>SUM(Q7+R7)</f>
        <v>8956</v>
      </c>
      <c r="Q7" s="259">
        <f t="shared" si="0"/>
        <v>8500</v>
      </c>
      <c r="R7" s="259">
        <f t="shared" si="0"/>
        <v>456</v>
      </c>
    </row>
    <row r="8" spans="1:18" s="260" customFormat="1" ht="38.25">
      <c r="A8" s="256">
        <v>3</v>
      </c>
      <c r="B8" s="257" t="s">
        <v>1509</v>
      </c>
      <c r="C8" s="258" t="s">
        <v>1510</v>
      </c>
      <c r="D8" s="247">
        <v>10200</v>
      </c>
      <c r="E8" s="256">
        <v>20</v>
      </c>
      <c r="F8" s="255" t="s">
        <v>1511</v>
      </c>
      <c r="G8" s="247">
        <f>SUM(H8+I8)</f>
        <v>11044</v>
      </c>
      <c r="H8" s="247">
        <v>10200</v>
      </c>
      <c r="I8" s="247">
        <v>844</v>
      </c>
      <c r="J8" s="247">
        <f>K8+L8</f>
        <v>11044</v>
      </c>
      <c r="K8" s="247">
        <v>10200</v>
      </c>
      <c r="L8" s="247">
        <v>844</v>
      </c>
      <c r="M8" s="247">
        <f>SUM(N8+O8)</f>
        <v>11044</v>
      </c>
      <c r="N8" s="247">
        <v>10200</v>
      </c>
      <c r="O8" s="247">
        <v>844</v>
      </c>
      <c r="P8" s="259">
        <f>SUM(Q8+R8)</f>
        <v>0</v>
      </c>
      <c r="Q8" s="259">
        <f t="shared" si="0"/>
        <v>0</v>
      </c>
      <c r="R8" s="259">
        <f t="shared" si="0"/>
        <v>0</v>
      </c>
    </row>
    <row r="9" spans="1:18" s="260" customFormat="1" ht="38.25">
      <c r="A9" s="245">
        <v>4</v>
      </c>
      <c r="B9" s="257" t="s">
        <v>1512</v>
      </c>
      <c r="C9" s="258" t="s">
        <v>1513</v>
      </c>
      <c r="D9" s="247">
        <v>3682</v>
      </c>
      <c r="E9" s="256">
        <v>20</v>
      </c>
      <c r="F9" s="255" t="s">
        <v>16</v>
      </c>
      <c r="G9" s="247">
        <f aca="true" t="shared" si="1" ref="G9:G49">SUM(H9+I9)</f>
        <v>4340</v>
      </c>
      <c r="H9" s="247">
        <v>3682</v>
      </c>
      <c r="I9" s="247">
        <v>658</v>
      </c>
      <c r="J9" s="247">
        <f>K9+L9</f>
        <v>658</v>
      </c>
      <c r="K9" s="247">
        <v>0</v>
      </c>
      <c r="L9" s="247">
        <v>658</v>
      </c>
      <c r="M9" s="247">
        <f aca="true" t="shared" si="2" ref="M9:M49">SUM(N9+O9)</f>
        <v>4340</v>
      </c>
      <c r="N9" s="247">
        <v>3682</v>
      </c>
      <c r="O9" s="247">
        <v>658</v>
      </c>
      <c r="P9" s="259">
        <f aca="true" t="shared" si="3" ref="P9:P49">SUM(Q9+R9)</f>
        <v>0</v>
      </c>
      <c r="Q9" s="259">
        <f t="shared" si="0"/>
        <v>0</v>
      </c>
      <c r="R9" s="259">
        <f t="shared" si="0"/>
        <v>0</v>
      </c>
    </row>
    <row r="10" spans="1:18" s="260" customFormat="1" ht="51">
      <c r="A10" s="256">
        <v>5</v>
      </c>
      <c r="B10" s="257" t="s">
        <v>1514</v>
      </c>
      <c r="C10" s="258" t="s">
        <v>1515</v>
      </c>
      <c r="D10" s="247">
        <v>1550</v>
      </c>
      <c r="E10" s="256">
        <v>20</v>
      </c>
      <c r="F10" s="255" t="s">
        <v>17</v>
      </c>
      <c r="G10" s="247">
        <f t="shared" si="1"/>
        <v>1701</v>
      </c>
      <c r="H10" s="247">
        <v>1420</v>
      </c>
      <c r="I10" s="247">
        <v>281</v>
      </c>
      <c r="J10" s="247">
        <f>K10+L10</f>
        <v>1701</v>
      </c>
      <c r="K10" s="247">
        <v>1420</v>
      </c>
      <c r="L10" s="247">
        <v>281</v>
      </c>
      <c r="M10" s="247">
        <f t="shared" si="2"/>
        <v>1701</v>
      </c>
      <c r="N10" s="247">
        <v>1420</v>
      </c>
      <c r="O10" s="247">
        <v>281</v>
      </c>
      <c r="P10" s="259">
        <f t="shared" si="3"/>
        <v>0</v>
      </c>
      <c r="Q10" s="259">
        <f t="shared" si="0"/>
        <v>0</v>
      </c>
      <c r="R10" s="259">
        <f t="shared" si="0"/>
        <v>0</v>
      </c>
    </row>
    <row r="11" spans="1:18" s="260" customFormat="1" ht="55.5" customHeight="1">
      <c r="A11" s="245">
        <v>6</v>
      </c>
      <c r="B11" s="257" t="s">
        <v>1441</v>
      </c>
      <c r="C11" s="258" t="s">
        <v>1516</v>
      </c>
      <c r="D11" s="247">
        <v>20000</v>
      </c>
      <c r="E11" s="256">
        <v>20</v>
      </c>
      <c r="F11" s="255" t="s">
        <v>1444</v>
      </c>
      <c r="G11" s="247">
        <f t="shared" si="1"/>
        <v>4229</v>
      </c>
      <c r="H11" s="247">
        <v>4000</v>
      </c>
      <c r="I11" s="247">
        <v>229</v>
      </c>
      <c r="J11" s="247">
        <f aca="true" t="shared" si="4" ref="J11:J49">K11+L11</f>
        <v>4229</v>
      </c>
      <c r="K11" s="247">
        <v>4000</v>
      </c>
      <c r="L11" s="247">
        <v>229</v>
      </c>
      <c r="M11" s="247">
        <f t="shared" si="2"/>
        <v>4229</v>
      </c>
      <c r="N11" s="247">
        <v>4000</v>
      </c>
      <c r="O11" s="247">
        <v>229</v>
      </c>
      <c r="P11" s="259">
        <f t="shared" si="3"/>
        <v>0</v>
      </c>
      <c r="Q11" s="259">
        <f t="shared" si="0"/>
        <v>0</v>
      </c>
      <c r="R11" s="259">
        <f t="shared" si="0"/>
        <v>0</v>
      </c>
    </row>
    <row r="12" spans="1:18" s="260" customFormat="1" ht="67.5" customHeight="1">
      <c r="A12" s="256">
        <v>7</v>
      </c>
      <c r="B12" s="257" t="s">
        <v>1442</v>
      </c>
      <c r="C12" s="258" t="s">
        <v>1517</v>
      </c>
      <c r="D12" s="247">
        <v>10000</v>
      </c>
      <c r="E12" s="256">
        <v>20</v>
      </c>
      <c r="F12" s="255" t="s">
        <v>1518</v>
      </c>
      <c r="G12" s="247">
        <f t="shared" si="1"/>
        <v>10175</v>
      </c>
      <c r="H12" s="247">
        <v>10000</v>
      </c>
      <c r="I12" s="247">
        <v>175</v>
      </c>
      <c r="J12" s="247">
        <f t="shared" si="4"/>
        <v>10175</v>
      </c>
      <c r="K12" s="247">
        <v>10000</v>
      </c>
      <c r="L12" s="247">
        <v>175</v>
      </c>
      <c r="M12" s="247">
        <f t="shared" si="2"/>
        <v>10175</v>
      </c>
      <c r="N12" s="247">
        <v>10000</v>
      </c>
      <c r="O12" s="247">
        <v>175</v>
      </c>
      <c r="P12" s="259">
        <f t="shared" si="3"/>
        <v>0</v>
      </c>
      <c r="Q12" s="259">
        <f t="shared" si="0"/>
        <v>0</v>
      </c>
      <c r="R12" s="259">
        <f t="shared" si="0"/>
        <v>0</v>
      </c>
    </row>
    <row r="13" spans="1:18" s="260" customFormat="1" ht="38.25">
      <c r="A13" s="245">
        <v>8</v>
      </c>
      <c r="B13" s="257" t="s">
        <v>1437</v>
      </c>
      <c r="C13" s="258" t="s">
        <v>1519</v>
      </c>
      <c r="D13" s="247">
        <v>13300</v>
      </c>
      <c r="E13" s="256">
        <v>20</v>
      </c>
      <c r="F13" s="255" t="s">
        <v>1520</v>
      </c>
      <c r="G13" s="247">
        <f t="shared" si="1"/>
        <v>10364</v>
      </c>
      <c r="H13" s="247">
        <v>10200</v>
      </c>
      <c r="I13" s="247">
        <v>164</v>
      </c>
      <c r="J13" s="247">
        <f t="shared" si="4"/>
        <v>10364</v>
      </c>
      <c r="K13" s="247">
        <v>10200</v>
      </c>
      <c r="L13" s="247">
        <v>164</v>
      </c>
      <c r="M13" s="247">
        <f t="shared" si="2"/>
        <v>10364</v>
      </c>
      <c r="N13" s="247">
        <v>10200</v>
      </c>
      <c r="O13" s="247">
        <v>164</v>
      </c>
      <c r="P13" s="259">
        <f t="shared" si="3"/>
        <v>0</v>
      </c>
      <c r="Q13" s="259">
        <f t="shared" si="0"/>
        <v>0</v>
      </c>
      <c r="R13" s="259">
        <f t="shared" si="0"/>
        <v>0</v>
      </c>
    </row>
    <row r="14" spans="1:18" s="260" customFormat="1" ht="38.25">
      <c r="A14" s="256">
        <v>9</v>
      </c>
      <c r="B14" s="257" t="s">
        <v>1521</v>
      </c>
      <c r="C14" s="258" t="s">
        <v>1522</v>
      </c>
      <c r="D14" s="247">
        <v>10000</v>
      </c>
      <c r="E14" s="256">
        <v>20</v>
      </c>
      <c r="F14" s="255" t="s">
        <v>1523</v>
      </c>
      <c r="G14" s="247">
        <f t="shared" si="1"/>
        <v>11687</v>
      </c>
      <c r="H14" s="247">
        <v>10000</v>
      </c>
      <c r="I14" s="247">
        <v>1687</v>
      </c>
      <c r="J14" s="247">
        <f t="shared" si="4"/>
        <v>11687</v>
      </c>
      <c r="K14" s="247">
        <v>10000</v>
      </c>
      <c r="L14" s="247">
        <v>1687</v>
      </c>
      <c r="M14" s="247">
        <f t="shared" si="2"/>
        <v>11687</v>
      </c>
      <c r="N14" s="247">
        <v>10000</v>
      </c>
      <c r="O14" s="247">
        <v>1687</v>
      </c>
      <c r="P14" s="259">
        <f t="shared" si="3"/>
        <v>0</v>
      </c>
      <c r="Q14" s="259">
        <f t="shared" si="0"/>
        <v>0</v>
      </c>
      <c r="R14" s="259">
        <f t="shared" si="0"/>
        <v>0</v>
      </c>
    </row>
    <row r="15" spans="1:18" s="260" customFormat="1" ht="38.25">
      <c r="A15" s="245">
        <v>10</v>
      </c>
      <c r="B15" s="257" t="s">
        <v>1442</v>
      </c>
      <c r="C15" s="258" t="s">
        <v>1524</v>
      </c>
      <c r="D15" s="247">
        <v>5000</v>
      </c>
      <c r="E15" s="256">
        <v>20</v>
      </c>
      <c r="F15" s="255" t="s">
        <v>1525</v>
      </c>
      <c r="G15" s="247">
        <f t="shared" si="1"/>
        <v>5119</v>
      </c>
      <c r="H15" s="247">
        <v>5000</v>
      </c>
      <c r="I15" s="247">
        <v>119</v>
      </c>
      <c r="J15" s="247">
        <f t="shared" si="4"/>
        <v>5119</v>
      </c>
      <c r="K15" s="247">
        <v>5000</v>
      </c>
      <c r="L15" s="247">
        <v>119</v>
      </c>
      <c r="M15" s="247">
        <f t="shared" si="2"/>
        <v>5119</v>
      </c>
      <c r="N15" s="247">
        <v>5000</v>
      </c>
      <c r="O15" s="247">
        <v>119</v>
      </c>
      <c r="P15" s="259">
        <f t="shared" si="3"/>
        <v>0</v>
      </c>
      <c r="Q15" s="259">
        <f t="shared" si="0"/>
        <v>0</v>
      </c>
      <c r="R15" s="259">
        <f t="shared" si="0"/>
        <v>0</v>
      </c>
    </row>
    <row r="16" spans="1:18" s="260" customFormat="1" ht="38.25">
      <c r="A16" s="256">
        <v>11</v>
      </c>
      <c r="B16" s="257" t="s">
        <v>1441</v>
      </c>
      <c r="C16" s="258" t="s">
        <v>1526</v>
      </c>
      <c r="D16" s="247">
        <v>22000</v>
      </c>
      <c r="E16" s="256">
        <v>20</v>
      </c>
      <c r="F16" s="255" t="s">
        <v>1527</v>
      </c>
      <c r="G16" s="247">
        <f t="shared" si="1"/>
        <v>22273</v>
      </c>
      <c r="H16" s="247">
        <v>22000</v>
      </c>
      <c r="I16" s="247">
        <v>273</v>
      </c>
      <c r="J16" s="247">
        <f t="shared" si="4"/>
        <v>22273</v>
      </c>
      <c r="K16" s="247">
        <v>22000</v>
      </c>
      <c r="L16" s="247">
        <v>273</v>
      </c>
      <c r="M16" s="247">
        <f t="shared" si="2"/>
        <v>22273</v>
      </c>
      <c r="N16" s="247">
        <v>22000</v>
      </c>
      <c r="O16" s="247">
        <v>273</v>
      </c>
      <c r="P16" s="259">
        <f t="shared" si="3"/>
        <v>0</v>
      </c>
      <c r="Q16" s="259">
        <f t="shared" si="0"/>
        <v>0</v>
      </c>
      <c r="R16" s="259">
        <f t="shared" si="0"/>
        <v>0</v>
      </c>
    </row>
    <row r="17" spans="1:18" s="261" customFormat="1" ht="38.25">
      <c r="A17" s="245">
        <v>12</v>
      </c>
      <c r="B17" s="257" t="s">
        <v>1437</v>
      </c>
      <c r="C17" s="258" t="s">
        <v>18</v>
      </c>
      <c r="D17" s="247">
        <v>12000</v>
      </c>
      <c r="E17" s="256">
        <v>20</v>
      </c>
      <c r="F17" s="255" t="s">
        <v>19</v>
      </c>
      <c r="G17" s="247">
        <f t="shared" si="1"/>
        <v>12259</v>
      </c>
      <c r="H17" s="247">
        <v>12000</v>
      </c>
      <c r="I17" s="247">
        <v>259</v>
      </c>
      <c r="J17" s="247">
        <f t="shared" si="4"/>
        <v>12259</v>
      </c>
      <c r="K17" s="247">
        <v>12000</v>
      </c>
      <c r="L17" s="247">
        <v>259</v>
      </c>
      <c r="M17" s="247">
        <f t="shared" si="2"/>
        <v>12259</v>
      </c>
      <c r="N17" s="247">
        <v>12000</v>
      </c>
      <c r="O17" s="247">
        <v>259</v>
      </c>
      <c r="P17" s="259">
        <f t="shared" si="3"/>
        <v>0</v>
      </c>
      <c r="Q17" s="259">
        <f t="shared" si="0"/>
        <v>0</v>
      </c>
      <c r="R17" s="259">
        <f t="shared" si="0"/>
        <v>0</v>
      </c>
    </row>
    <row r="18" spans="1:18" ht="38.25">
      <c r="A18" s="256">
        <v>13</v>
      </c>
      <c r="B18" s="257" t="s">
        <v>1437</v>
      </c>
      <c r="C18" s="258" t="s">
        <v>20</v>
      </c>
      <c r="D18" s="247">
        <v>13000</v>
      </c>
      <c r="E18" s="256">
        <v>20</v>
      </c>
      <c r="F18" s="255" t="s">
        <v>21</v>
      </c>
      <c r="G18" s="247">
        <f t="shared" si="1"/>
        <v>13256</v>
      </c>
      <c r="H18" s="247">
        <v>13000</v>
      </c>
      <c r="I18" s="247">
        <v>256</v>
      </c>
      <c r="J18" s="247">
        <f t="shared" si="4"/>
        <v>13256</v>
      </c>
      <c r="K18" s="247">
        <v>13000</v>
      </c>
      <c r="L18" s="247">
        <v>256</v>
      </c>
      <c r="M18" s="247">
        <f t="shared" si="2"/>
        <v>13256</v>
      </c>
      <c r="N18" s="247">
        <v>13000</v>
      </c>
      <c r="O18" s="247">
        <v>256</v>
      </c>
      <c r="P18" s="259">
        <f t="shared" si="3"/>
        <v>0</v>
      </c>
      <c r="Q18" s="259">
        <f t="shared" si="0"/>
        <v>0</v>
      </c>
      <c r="R18" s="259">
        <f t="shared" si="0"/>
        <v>0</v>
      </c>
    </row>
    <row r="19" spans="1:18" ht="38.25">
      <c r="A19" s="245">
        <v>14</v>
      </c>
      <c r="B19" s="257" t="s">
        <v>1442</v>
      </c>
      <c r="C19" s="258" t="s">
        <v>22</v>
      </c>
      <c r="D19" s="247">
        <v>9000</v>
      </c>
      <c r="E19" s="256">
        <v>20</v>
      </c>
      <c r="F19" s="255" t="s">
        <v>19</v>
      </c>
      <c r="G19" s="247">
        <f t="shared" si="1"/>
        <v>9128</v>
      </c>
      <c r="H19" s="247">
        <v>9000</v>
      </c>
      <c r="I19" s="247">
        <v>128</v>
      </c>
      <c r="J19" s="247">
        <f t="shared" si="4"/>
        <v>9128</v>
      </c>
      <c r="K19" s="247">
        <v>9000</v>
      </c>
      <c r="L19" s="247">
        <v>128</v>
      </c>
      <c r="M19" s="247">
        <f t="shared" si="2"/>
        <v>9128</v>
      </c>
      <c r="N19" s="247">
        <v>9000</v>
      </c>
      <c r="O19" s="247">
        <v>128</v>
      </c>
      <c r="P19" s="259">
        <f t="shared" si="3"/>
        <v>0</v>
      </c>
      <c r="Q19" s="259">
        <f t="shared" si="0"/>
        <v>0</v>
      </c>
      <c r="R19" s="259">
        <f t="shared" si="0"/>
        <v>0</v>
      </c>
    </row>
    <row r="20" spans="1:18" ht="38.25">
      <c r="A20" s="256">
        <v>15</v>
      </c>
      <c r="B20" s="257" t="s">
        <v>1437</v>
      </c>
      <c r="C20" s="258" t="s">
        <v>23</v>
      </c>
      <c r="D20" s="247">
        <v>8300</v>
      </c>
      <c r="E20" s="256">
        <v>20</v>
      </c>
      <c r="F20" s="255" t="s">
        <v>24</v>
      </c>
      <c r="G20" s="247">
        <f t="shared" si="1"/>
        <v>8580</v>
      </c>
      <c r="H20" s="247">
        <v>8300</v>
      </c>
      <c r="I20" s="247">
        <v>280</v>
      </c>
      <c r="J20" s="247">
        <f t="shared" si="4"/>
        <v>8580</v>
      </c>
      <c r="K20" s="247">
        <v>8300</v>
      </c>
      <c r="L20" s="247">
        <v>280</v>
      </c>
      <c r="M20" s="247">
        <f t="shared" si="2"/>
        <v>8580</v>
      </c>
      <c r="N20" s="247">
        <v>8300</v>
      </c>
      <c r="O20" s="247">
        <v>280</v>
      </c>
      <c r="P20" s="259">
        <f t="shared" si="3"/>
        <v>0</v>
      </c>
      <c r="Q20" s="259">
        <f t="shared" si="0"/>
        <v>0</v>
      </c>
      <c r="R20" s="259">
        <f t="shared" si="0"/>
        <v>0</v>
      </c>
    </row>
    <row r="21" spans="1:18" ht="38.25">
      <c r="A21" s="245">
        <v>16</v>
      </c>
      <c r="B21" s="257" t="s">
        <v>1442</v>
      </c>
      <c r="C21" s="258" t="s">
        <v>25</v>
      </c>
      <c r="D21" s="247">
        <v>9000</v>
      </c>
      <c r="E21" s="256">
        <v>20</v>
      </c>
      <c r="F21" s="255" t="s">
        <v>21</v>
      </c>
      <c r="G21" s="247">
        <f t="shared" si="1"/>
        <v>9148</v>
      </c>
      <c r="H21" s="247">
        <v>9000</v>
      </c>
      <c r="I21" s="247">
        <v>148</v>
      </c>
      <c r="J21" s="247">
        <f t="shared" si="4"/>
        <v>9148</v>
      </c>
      <c r="K21" s="247">
        <v>9000</v>
      </c>
      <c r="L21" s="247">
        <v>148</v>
      </c>
      <c r="M21" s="247">
        <f t="shared" si="2"/>
        <v>9148</v>
      </c>
      <c r="N21" s="247">
        <v>9000</v>
      </c>
      <c r="O21" s="247">
        <v>148</v>
      </c>
      <c r="P21" s="259">
        <f t="shared" si="3"/>
        <v>0</v>
      </c>
      <c r="Q21" s="259">
        <f t="shared" si="0"/>
        <v>0</v>
      </c>
      <c r="R21" s="259">
        <f t="shared" si="0"/>
        <v>0</v>
      </c>
    </row>
    <row r="22" spans="1:18" ht="38.25">
      <c r="A22" s="256">
        <v>17</v>
      </c>
      <c r="B22" s="257" t="s">
        <v>1521</v>
      </c>
      <c r="C22" s="258" t="s">
        <v>26</v>
      </c>
      <c r="D22" s="247">
        <v>6000</v>
      </c>
      <c r="E22" s="256">
        <v>20</v>
      </c>
      <c r="F22" s="255" t="s">
        <v>15</v>
      </c>
      <c r="G22" s="247">
        <f t="shared" si="1"/>
        <v>7197</v>
      </c>
      <c r="H22" s="247">
        <v>6000</v>
      </c>
      <c r="I22" s="247">
        <v>1197</v>
      </c>
      <c r="J22" s="247">
        <f t="shared" si="4"/>
        <v>875</v>
      </c>
      <c r="K22" s="247">
        <v>0</v>
      </c>
      <c r="L22" s="247">
        <v>875</v>
      </c>
      <c r="M22" s="247">
        <f t="shared" si="2"/>
        <v>875</v>
      </c>
      <c r="N22" s="247">
        <v>0</v>
      </c>
      <c r="O22" s="247">
        <v>875</v>
      </c>
      <c r="P22" s="259">
        <f t="shared" si="3"/>
        <v>6322</v>
      </c>
      <c r="Q22" s="259">
        <f aca="true" t="shared" si="5" ref="Q22:R49">H22-N22</f>
        <v>6000</v>
      </c>
      <c r="R22" s="259">
        <f t="shared" si="5"/>
        <v>322</v>
      </c>
    </row>
    <row r="23" spans="1:18" ht="38.25">
      <c r="A23" s="245">
        <v>18</v>
      </c>
      <c r="B23" s="257" t="s">
        <v>1437</v>
      </c>
      <c r="C23" s="258" t="s">
        <v>27</v>
      </c>
      <c r="D23" s="247">
        <v>9400</v>
      </c>
      <c r="E23" s="256">
        <v>20</v>
      </c>
      <c r="F23" s="255" t="s">
        <v>28</v>
      </c>
      <c r="G23" s="247">
        <f t="shared" si="1"/>
        <v>9704</v>
      </c>
      <c r="H23" s="247">
        <v>9400</v>
      </c>
      <c r="I23" s="247">
        <v>304</v>
      </c>
      <c r="J23" s="247">
        <f t="shared" si="4"/>
        <v>9704</v>
      </c>
      <c r="K23" s="247">
        <v>9400</v>
      </c>
      <c r="L23" s="247">
        <v>304</v>
      </c>
      <c r="M23" s="247">
        <f t="shared" si="2"/>
        <v>9704</v>
      </c>
      <c r="N23" s="247">
        <v>9400</v>
      </c>
      <c r="O23" s="247">
        <v>304</v>
      </c>
      <c r="P23" s="259">
        <f t="shared" si="3"/>
        <v>0</v>
      </c>
      <c r="Q23" s="259">
        <f t="shared" si="5"/>
        <v>0</v>
      </c>
      <c r="R23" s="259">
        <f t="shared" si="5"/>
        <v>0</v>
      </c>
    </row>
    <row r="24" spans="1:18" ht="38.25">
      <c r="A24" s="256">
        <v>19</v>
      </c>
      <c r="B24" s="257" t="s">
        <v>1442</v>
      </c>
      <c r="C24" s="258" t="s">
        <v>29</v>
      </c>
      <c r="D24" s="247">
        <v>11000</v>
      </c>
      <c r="E24" s="256">
        <v>20</v>
      </c>
      <c r="F24" s="255" t="s">
        <v>1511</v>
      </c>
      <c r="G24" s="247">
        <f t="shared" si="1"/>
        <v>11162</v>
      </c>
      <c r="H24" s="247">
        <v>11000</v>
      </c>
      <c r="I24" s="247">
        <v>162</v>
      </c>
      <c r="J24" s="247">
        <f t="shared" si="4"/>
        <v>11162</v>
      </c>
      <c r="K24" s="247">
        <v>11000</v>
      </c>
      <c r="L24" s="247">
        <v>162</v>
      </c>
      <c r="M24" s="247">
        <f t="shared" si="2"/>
        <v>11162</v>
      </c>
      <c r="N24" s="247">
        <v>11000</v>
      </c>
      <c r="O24" s="247">
        <v>162</v>
      </c>
      <c r="P24" s="259">
        <f t="shared" si="3"/>
        <v>0</v>
      </c>
      <c r="Q24" s="259">
        <f t="shared" si="5"/>
        <v>0</v>
      </c>
      <c r="R24" s="259">
        <f t="shared" si="5"/>
        <v>0</v>
      </c>
    </row>
    <row r="25" spans="1:18" ht="38.25">
      <c r="A25" s="245">
        <v>20</v>
      </c>
      <c r="B25" s="257" t="s">
        <v>30</v>
      </c>
      <c r="C25" s="258" t="s">
        <v>29</v>
      </c>
      <c r="D25" s="247">
        <v>7390</v>
      </c>
      <c r="E25" s="256">
        <v>20</v>
      </c>
      <c r="F25" s="255" t="s">
        <v>31</v>
      </c>
      <c r="G25" s="247">
        <f t="shared" si="1"/>
        <v>8386</v>
      </c>
      <c r="H25" s="247">
        <v>7390</v>
      </c>
      <c r="I25" s="247">
        <v>996</v>
      </c>
      <c r="J25" s="247">
        <f t="shared" si="4"/>
        <v>996</v>
      </c>
      <c r="K25" s="247">
        <v>0</v>
      </c>
      <c r="L25" s="247">
        <v>996</v>
      </c>
      <c r="M25" s="247">
        <f t="shared" si="2"/>
        <v>8386</v>
      </c>
      <c r="N25" s="247">
        <v>7390</v>
      </c>
      <c r="O25" s="247">
        <v>996</v>
      </c>
      <c r="P25" s="259">
        <f t="shared" si="3"/>
        <v>0</v>
      </c>
      <c r="Q25" s="259">
        <f t="shared" si="5"/>
        <v>0</v>
      </c>
      <c r="R25" s="259">
        <f t="shared" si="5"/>
        <v>0</v>
      </c>
    </row>
    <row r="26" spans="1:18" ht="38.25">
      <c r="A26" s="256">
        <v>21</v>
      </c>
      <c r="B26" s="257" t="s">
        <v>1521</v>
      </c>
      <c r="C26" s="258" t="s">
        <v>32</v>
      </c>
      <c r="D26" s="247">
        <v>30000</v>
      </c>
      <c r="E26" s="256">
        <v>20</v>
      </c>
      <c r="F26" s="255" t="s">
        <v>33</v>
      </c>
      <c r="G26" s="247">
        <f t="shared" si="1"/>
        <v>35885</v>
      </c>
      <c r="H26" s="247">
        <v>30000</v>
      </c>
      <c r="I26" s="247">
        <v>5885</v>
      </c>
      <c r="J26" s="247">
        <f t="shared" si="4"/>
        <v>4208</v>
      </c>
      <c r="K26" s="247">
        <v>0</v>
      </c>
      <c r="L26" s="247">
        <v>4208</v>
      </c>
      <c r="M26" s="247">
        <f t="shared" si="2"/>
        <v>4208</v>
      </c>
      <c r="N26" s="247">
        <v>0</v>
      </c>
      <c r="O26" s="247">
        <v>4208</v>
      </c>
      <c r="P26" s="259">
        <f t="shared" si="3"/>
        <v>31677</v>
      </c>
      <c r="Q26" s="259">
        <f t="shared" si="5"/>
        <v>30000</v>
      </c>
      <c r="R26" s="259">
        <f t="shared" si="5"/>
        <v>1677</v>
      </c>
    </row>
    <row r="27" spans="1:18" ht="38.25">
      <c r="A27" s="245">
        <v>22</v>
      </c>
      <c r="B27" s="257" t="s">
        <v>30</v>
      </c>
      <c r="C27" s="258" t="s">
        <v>34</v>
      </c>
      <c r="D27" s="247">
        <v>6500</v>
      </c>
      <c r="E27" s="256">
        <v>20</v>
      </c>
      <c r="F27" s="255" t="s">
        <v>35</v>
      </c>
      <c r="G27" s="247">
        <f t="shared" si="1"/>
        <v>7355</v>
      </c>
      <c r="H27" s="247">
        <v>6500</v>
      </c>
      <c r="I27" s="247">
        <v>855</v>
      </c>
      <c r="J27" s="247">
        <f t="shared" si="4"/>
        <v>855</v>
      </c>
      <c r="K27" s="247">
        <v>0</v>
      </c>
      <c r="L27" s="247">
        <v>855</v>
      </c>
      <c r="M27" s="247">
        <f t="shared" si="2"/>
        <v>7355</v>
      </c>
      <c r="N27" s="247">
        <v>6500</v>
      </c>
      <c r="O27" s="247">
        <v>855</v>
      </c>
      <c r="P27" s="259">
        <f t="shared" si="3"/>
        <v>0</v>
      </c>
      <c r="Q27" s="259">
        <f t="shared" si="5"/>
        <v>0</v>
      </c>
      <c r="R27" s="259">
        <f t="shared" si="5"/>
        <v>0</v>
      </c>
    </row>
    <row r="28" spans="1:18" ht="39" customHeight="1">
      <c r="A28" s="256">
        <v>23</v>
      </c>
      <c r="B28" s="257" t="s">
        <v>1514</v>
      </c>
      <c r="C28" s="258" t="s">
        <v>36</v>
      </c>
      <c r="D28" s="247">
        <v>600</v>
      </c>
      <c r="E28" s="256">
        <v>20</v>
      </c>
      <c r="F28" s="255" t="s">
        <v>31</v>
      </c>
      <c r="G28" s="247">
        <f t="shared" si="1"/>
        <v>716</v>
      </c>
      <c r="H28" s="247">
        <v>600</v>
      </c>
      <c r="I28" s="247">
        <v>116</v>
      </c>
      <c r="J28" s="247">
        <f t="shared" si="4"/>
        <v>368</v>
      </c>
      <c r="K28" s="247">
        <v>300</v>
      </c>
      <c r="L28" s="247">
        <v>68</v>
      </c>
      <c r="M28" s="247">
        <f t="shared" si="2"/>
        <v>368</v>
      </c>
      <c r="N28" s="247">
        <v>300</v>
      </c>
      <c r="O28" s="247">
        <v>68</v>
      </c>
      <c r="P28" s="259">
        <f t="shared" si="3"/>
        <v>348</v>
      </c>
      <c r="Q28" s="259">
        <f t="shared" si="5"/>
        <v>300</v>
      </c>
      <c r="R28" s="259">
        <f t="shared" si="5"/>
        <v>48</v>
      </c>
    </row>
    <row r="29" spans="1:18" ht="38.25">
      <c r="A29" s="245">
        <v>24</v>
      </c>
      <c r="B29" s="257" t="s">
        <v>30</v>
      </c>
      <c r="C29" s="258" t="s">
        <v>37</v>
      </c>
      <c r="D29" s="247">
        <v>3530</v>
      </c>
      <c r="E29" s="256">
        <v>20</v>
      </c>
      <c r="F29" s="255" t="s">
        <v>38</v>
      </c>
      <c r="G29" s="247">
        <f t="shared" si="1"/>
        <v>3530</v>
      </c>
      <c r="H29" s="247">
        <v>3530</v>
      </c>
      <c r="I29" s="247">
        <v>0</v>
      </c>
      <c r="J29" s="247">
        <f t="shared" si="4"/>
        <v>0</v>
      </c>
      <c r="K29" s="247">
        <v>0</v>
      </c>
      <c r="L29" s="247">
        <v>0</v>
      </c>
      <c r="M29" s="247">
        <f t="shared" si="2"/>
        <v>3530</v>
      </c>
      <c r="N29" s="247">
        <v>3530</v>
      </c>
      <c r="O29" s="247">
        <v>0</v>
      </c>
      <c r="P29" s="259">
        <f t="shared" si="3"/>
        <v>0</v>
      </c>
      <c r="Q29" s="259">
        <f t="shared" si="5"/>
        <v>0</v>
      </c>
      <c r="R29" s="259">
        <f t="shared" si="5"/>
        <v>0</v>
      </c>
    </row>
    <row r="30" spans="1:18" ht="38.25">
      <c r="A30" s="256">
        <v>25</v>
      </c>
      <c r="B30" s="257" t="s">
        <v>1437</v>
      </c>
      <c r="C30" s="258" t="s">
        <v>39</v>
      </c>
      <c r="D30" s="247">
        <v>9500</v>
      </c>
      <c r="E30" s="256">
        <v>20</v>
      </c>
      <c r="F30" s="255" t="s">
        <v>1440</v>
      </c>
      <c r="G30" s="247">
        <f t="shared" si="1"/>
        <v>9804</v>
      </c>
      <c r="H30" s="247">
        <v>9500</v>
      </c>
      <c r="I30" s="247">
        <v>304</v>
      </c>
      <c r="J30" s="247">
        <f t="shared" si="4"/>
        <v>9804</v>
      </c>
      <c r="K30" s="247">
        <v>9500</v>
      </c>
      <c r="L30" s="247">
        <v>304</v>
      </c>
      <c r="M30" s="247">
        <f t="shared" si="2"/>
        <v>9804</v>
      </c>
      <c r="N30" s="247">
        <v>9500</v>
      </c>
      <c r="O30" s="247">
        <v>304</v>
      </c>
      <c r="P30" s="259">
        <f t="shared" si="3"/>
        <v>0</v>
      </c>
      <c r="Q30" s="259">
        <f t="shared" si="5"/>
        <v>0</v>
      </c>
      <c r="R30" s="259">
        <f t="shared" si="5"/>
        <v>0</v>
      </c>
    </row>
    <row r="31" spans="1:18" ht="38.25">
      <c r="A31" s="245">
        <v>26</v>
      </c>
      <c r="B31" s="257" t="s">
        <v>1442</v>
      </c>
      <c r="C31" s="258" t="s">
        <v>40</v>
      </c>
      <c r="D31" s="247">
        <v>9000</v>
      </c>
      <c r="E31" s="256">
        <v>20</v>
      </c>
      <c r="F31" s="255" t="s">
        <v>41</v>
      </c>
      <c r="G31" s="247">
        <f t="shared" si="1"/>
        <v>9142</v>
      </c>
      <c r="H31" s="247">
        <v>9000</v>
      </c>
      <c r="I31" s="247">
        <v>142</v>
      </c>
      <c r="J31" s="247">
        <f t="shared" si="4"/>
        <v>9142</v>
      </c>
      <c r="K31" s="247">
        <v>9000</v>
      </c>
      <c r="L31" s="247">
        <v>142</v>
      </c>
      <c r="M31" s="247">
        <f t="shared" si="2"/>
        <v>9142</v>
      </c>
      <c r="N31" s="247">
        <v>9000</v>
      </c>
      <c r="O31" s="247">
        <v>142</v>
      </c>
      <c r="P31" s="259">
        <f t="shared" si="3"/>
        <v>0</v>
      </c>
      <c r="Q31" s="259">
        <f t="shared" si="5"/>
        <v>0</v>
      </c>
      <c r="R31" s="259">
        <f t="shared" si="5"/>
        <v>0</v>
      </c>
    </row>
    <row r="32" spans="1:18" ht="38.25">
      <c r="A32" s="256">
        <v>27</v>
      </c>
      <c r="B32" s="257" t="s">
        <v>1437</v>
      </c>
      <c r="C32" s="258" t="s">
        <v>42</v>
      </c>
      <c r="D32" s="247">
        <v>8500</v>
      </c>
      <c r="E32" s="256">
        <v>20</v>
      </c>
      <c r="F32" s="255" t="s">
        <v>43</v>
      </c>
      <c r="G32" s="247">
        <f t="shared" si="1"/>
        <v>8792</v>
      </c>
      <c r="H32" s="247">
        <v>8500</v>
      </c>
      <c r="I32" s="247">
        <v>292</v>
      </c>
      <c r="J32" s="247">
        <f t="shared" si="4"/>
        <v>8792</v>
      </c>
      <c r="K32" s="247">
        <v>8500</v>
      </c>
      <c r="L32" s="247">
        <v>292</v>
      </c>
      <c r="M32" s="247">
        <f t="shared" si="2"/>
        <v>8792</v>
      </c>
      <c r="N32" s="247">
        <v>8500</v>
      </c>
      <c r="O32" s="247">
        <v>292</v>
      </c>
      <c r="P32" s="259">
        <f t="shared" si="3"/>
        <v>0</v>
      </c>
      <c r="Q32" s="259">
        <f t="shared" si="5"/>
        <v>0</v>
      </c>
      <c r="R32" s="259">
        <f t="shared" si="5"/>
        <v>0</v>
      </c>
    </row>
    <row r="33" spans="1:18" ht="38.25">
      <c r="A33" s="245">
        <v>28</v>
      </c>
      <c r="B33" s="257" t="s">
        <v>1442</v>
      </c>
      <c r="C33" s="258" t="s">
        <v>44</v>
      </c>
      <c r="D33" s="247">
        <v>9000</v>
      </c>
      <c r="E33" s="256">
        <v>20</v>
      </c>
      <c r="F33" s="255" t="s">
        <v>45</v>
      </c>
      <c r="G33" s="247">
        <f t="shared" si="1"/>
        <v>9150</v>
      </c>
      <c r="H33" s="247">
        <v>9000</v>
      </c>
      <c r="I33" s="247">
        <v>150</v>
      </c>
      <c r="J33" s="247">
        <f t="shared" si="4"/>
        <v>9150</v>
      </c>
      <c r="K33" s="247">
        <v>9000</v>
      </c>
      <c r="L33" s="247">
        <v>150</v>
      </c>
      <c r="M33" s="247">
        <f t="shared" si="2"/>
        <v>9150</v>
      </c>
      <c r="N33" s="247">
        <v>9000</v>
      </c>
      <c r="O33" s="247">
        <v>150</v>
      </c>
      <c r="P33" s="259">
        <f t="shared" si="3"/>
        <v>0</v>
      </c>
      <c r="Q33" s="259">
        <f t="shared" si="5"/>
        <v>0</v>
      </c>
      <c r="R33" s="259">
        <f t="shared" si="5"/>
        <v>0</v>
      </c>
    </row>
    <row r="34" spans="1:18" ht="38.25">
      <c r="A34" s="256">
        <v>29</v>
      </c>
      <c r="B34" s="257" t="s">
        <v>30</v>
      </c>
      <c r="C34" s="258" t="s">
        <v>46</v>
      </c>
      <c r="D34" s="247">
        <v>2632</v>
      </c>
      <c r="E34" s="256">
        <v>20</v>
      </c>
      <c r="F34" s="255" t="s">
        <v>47</v>
      </c>
      <c r="G34" s="247">
        <f t="shared" si="1"/>
        <v>2868</v>
      </c>
      <c r="H34" s="247">
        <v>2632</v>
      </c>
      <c r="I34" s="247">
        <v>236</v>
      </c>
      <c r="J34" s="247">
        <f t="shared" si="4"/>
        <v>236</v>
      </c>
      <c r="K34" s="247">
        <v>0</v>
      </c>
      <c r="L34" s="247">
        <v>236</v>
      </c>
      <c r="M34" s="247">
        <f t="shared" si="2"/>
        <v>2868</v>
      </c>
      <c r="N34" s="247">
        <v>2632</v>
      </c>
      <c r="O34" s="247">
        <v>236</v>
      </c>
      <c r="P34" s="259">
        <f t="shared" si="3"/>
        <v>0</v>
      </c>
      <c r="Q34" s="259">
        <f t="shared" si="5"/>
        <v>0</v>
      </c>
      <c r="R34" s="259">
        <f t="shared" si="5"/>
        <v>0</v>
      </c>
    </row>
    <row r="35" spans="1:18" ht="38.25">
      <c r="A35" s="245">
        <v>30</v>
      </c>
      <c r="B35" s="257" t="s">
        <v>30</v>
      </c>
      <c r="C35" s="258" t="s">
        <v>48</v>
      </c>
      <c r="D35" s="247">
        <v>3385</v>
      </c>
      <c r="E35" s="256">
        <v>20</v>
      </c>
      <c r="F35" s="255" t="s">
        <v>47</v>
      </c>
      <c r="G35" s="247">
        <f t="shared" si="1"/>
        <v>3689</v>
      </c>
      <c r="H35" s="247">
        <v>3385</v>
      </c>
      <c r="I35" s="247">
        <v>304</v>
      </c>
      <c r="J35" s="247">
        <f t="shared" si="4"/>
        <v>304</v>
      </c>
      <c r="K35" s="247">
        <v>0</v>
      </c>
      <c r="L35" s="247">
        <v>304</v>
      </c>
      <c r="M35" s="247">
        <f t="shared" si="2"/>
        <v>3689</v>
      </c>
      <c r="N35" s="247">
        <v>3385</v>
      </c>
      <c r="O35" s="247">
        <v>304</v>
      </c>
      <c r="P35" s="259">
        <f t="shared" si="3"/>
        <v>0</v>
      </c>
      <c r="Q35" s="259">
        <f t="shared" si="5"/>
        <v>0</v>
      </c>
      <c r="R35" s="259">
        <f t="shared" si="5"/>
        <v>0</v>
      </c>
    </row>
    <row r="36" spans="1:18" ht="38.25">
      <c r="A36" s="256">
        <v>31</v>
      </c>
      <c r="B36" s="257" t="s">
        <v>1437</v>
      </c>
      <c r="C36" s="258" t="s">
        <v>49</v>
      </c>
      <c r="D36" s="247">
        <v>9500</v>
      </c>
      <c r="E36" s="256">
        <v>20</v>
      </c>
      <c r="F36" s="255" t="s">
        <v>50</v>
      </c>
      <c r="G36" s="247">
        <f t="shared" si="1"/>
        <v>9788</v>
      </c>
      <c r="H36" s="247">
        <v>9500</v>
      </c>
      <c r="I36" s="247">
        <v>288</v>
      </c>
      <c r="J36" s="247">
        <f t="shared" si="4"/>
        <v>9788</v>
      </c>
      <c r="K36" s="247">
        <v>9500</v>
      </c>
      <c r="L36" s="247">
        <v>288</v>
      </c>
      <c r="M36" s="247">
        <f t="shared" si="2"/>
        <v>9788</v>
      </c>
      <c r="N36" s="247">
        <v>9500</v>
      </c>
      <c r="O36" s="247">
        <v>288</v>
      </c>
      <c r="P36" s="259">
        <f t="shared" si="3"/>
        <v>0</v>
      </c>
      <c r="Q36" s="259">
        <f t="shared" si="5"/>
        <v>0</v>
      </c>
      <c r="R36" s="259">
        <f t="shared" si="5"/>
        <v>0</v>
      </c>
    </row>
    <row r="37" spans="1:18" ht="38.25">
      <c r="A37" s="245">
        <v>32</v>
      </c>
      <c r="B37" s="257" t="s">
        <v>1442</v>
      </c>
      <c r="C37" s="258" t="s">
        <v>51</v>
      </c>
      <c r="D37" s="247">
        <v>11000</v>
      </c>
      <c r="E37" s="256">
        <v>20</v>
      </c>
      <c r="F37" s="255" t="s">
        <v>50</v>
      </c>
      <c r="G37" s="247">
        <f t="shared" si="1"/>
        <v>11187</v>
      </c>
      <c r="H37" s="247">
        <v>11000</v>
      </c>
      <c r="I37" s="247">
        <v>187</v>
      </c>
      <c r="J37" s="247">
        <f t="shared" si="4"/>
        <v>11187</v>
      </c>
      <c r="K37" s="247">
        <v>11000</v>
      </c>
      <c r="L37" s="247">
        <v>187</v>
      </c>
      <c r="M37" s="247">
        <f t="shared" si="2"/>
        <v>11187</v>
      </c>
      <c r="N37" s="247">
        <v>11000</v>
      </c>
      <c r="O37" s="247">
        <v>187</v>
      </c>
      <c r="P37" s="259">
        <f t="shared" si="3"/>
        <v>0</v>
      </c>
      <c r="Q37" s="259">
        <f t="shared" si="5"/>
        <v>0</v>
      </c>
      <c r="R37" s="259">
        <f t="shared" si="5"/>
        <v>0</v>
      </c>
    </row>
    <row r="38" spans="1:18" ht="38.25">
      <c r="A38" s="256">
        <v>33</v>
      </c>
      <c r="B38" s="257" t="s">
        <v>52</v>
      </c>
      <c r="C38" s="258" t="s">
        <v>53</v>
      </c>
      <c r="D38" s="247">
        <v>52674</v>
      </c>
      <c r="E38" s="256"/>
      <c r="F38" s="255" t="s">
        <v>54</v>
      </c>
      <c r="G38" s="247">
        <f t="shared" si="1"/>
        <v>52674</v>
      </c>
      <c r="H38" s="247">
        <v>52674</v>
      </c>
      <c r="I38" s="247">
        <v>0</v>
      </c>
      <c r="J38" s="247">
        <f t="shared" si="4"/>
        <v>22958</v>
      </c>
      <c r="K38" s="247">
        <v>22958</v>
      </c>
      <c r="L38" s="247">
        <v>0</v>
      </c>
      <c r="M38" s="247">
        <f t="shared" si="2"/>
        <v>22958</v>
      </c>
      <c r="N38" s="247">
        <v>22958</v>
      </c>
      <c r="O38" s="247"/>
      <c r="P38" s="259">
        <f t="shared" si="3"/>
        <v>29716</v>
      </c>
      <c r="Q38" s="259">
        <f t="shared" si="5"/>
        <v>29716</v>
      </c>
      <c r="R38" s="259">
        <f t="shared" si="5"/>
        <v>0</v>
      </c>
    </row>
    <row r="39" spans="1:18" ht="41.25" customHeight="1">
      <c r="A39" s="245">
        <v>34</v>
      </c>
      <c r="B39" s="257" t="s">
        <v>52</v>
      </c>
      <c r="C39" s="258" t="s">
        <v>55</v>
      </c>
      <c r="D39" s="247">
        <v>11632</v>
      </c>
      <c r="E39" s="256">
        <v>20</v>
      </c>
      <c r="F39" s="255" t="s">
        <v>56</v>
      </c>
      <c r="G39" s="247">
        <f t="shared" si="1"/>
        <v>13958</v>
      </c>
      <c r="H39" s="247">
        <v>11632</v>
      </c>
      <c r="I39" s="247">
        <v>2326</v>
      </c>
      <c r="J39" s="247">
        <f t="shared" si="4"/>
        <v>707</v>
      </c>
      <c r="K39" s="247">
        <v>0</v>
      </c>
      <c r="L39" s="247">
        <v>707</v>
      </c>
      <c r="M39" s="247">
        <f t="shared" si="2"/>
        <v>6707</v>
      </c>
      <c r="N39" s="247">
        <v>6000</v>
      </c>
      <c r="O39" s="247">
        <v>707</v>
      </c>
      <c r="P39" s="259">
        <f t="shared" si="3"/>
        <v>7251</v>
      </c>
      <c r="Q39" s="259">
        <f t="shared" si="5"/>
        <v>5632</v>
      </c>
      <c r="R39" s="259">
        <f t="shared" si="5"/>
        <v>1619</v>
      </c>
    </row>
    <row r="40" spans="1:18" ht="35.25" customHeight="1">
      <c r="A40" s="256">
        <v>35</v>
      </c>
      <c r="B40" s="257" t="s">
        <v>1437</v>
      </c>
      <c r="C40" s="258" t="s">
        <v>57</v>
      </c>
      <c r="D40" s="247">
        <v>10500</v>
      </c>
      <c r="E40" s="256">
        <v>20</v>
      </c>
      <c r="F40" s="255" t="s">
        <v>58</v>
      </c>
      <c r="G40" s="247">
        <f t="shared" si="1"/>
        <v>10920</v>
      </c>
      <c r="H40" s="247">
        <v>10500</v>
      </c>
      <c r="I40" s="247">
        <v>420</v>
      </c>
      <c r="J40" s="247">
        <f t="shared" si="4"/>
        <v>10920</v>
      </c>
      <c r="K40" s="247">
        <v>10500</v>
      </c>
      <c r="L40" s="247">
        <v>420</v>
      </c>
      <c r="M40" s="247">
        <f t="shared" si="2"/>
        <v>10920</v>
      </c>
      <c r="N40" s="247">
        <v>10500</v>
      </c>
      <c r="O40" s="247">
        <v>420</v>
      </c>
      <c r="P40" s="259">
        <f t="shared" si="3"/>
        <v>0</v>
      </c>
      <c r="Q40" s="259">
        <f t="shared" si="5"/>
        <v>0</v>
      </c>
      <c r="R40" s="259">
        <f t="shared" si="5"/>
        <v>0</v>
      </c>
    </row>
    <row r="41" spans="1:18" ht="37.5" customHeight="1">
      <c r="A41" s="245">
        <v>36</v>
      </c>
      <c r="B41" s="257" t="s">
        <v>1442</v>
      </c>
      <c r="C41" s="258" t="s">
        <v>59</v>
      </c>
      <c r="D41" s="247">
        <v>9000</v>
      </c>
      <c r="E41" s="256">
        <v>20</v>
      </c>
      <c r="F41" s="255" t="s">
        <v>60</v>
      </c>
      <c r="G41" s="247">
        <f t="shared" si="1"/>
        <v>9137</v>
      </c>
      <c r="H41" s="247">
        <v>9000</v>
      </c>
      <c r="I41" s="247">
        <v>137</v>
      </c>
      <c r="J41" s="247">
        <f t="shared" si="4"/>
        <v>9137</v>
      </c>
      <c r="K41" s="247">
        <v>9000</v>
      </c>
      <c r="L41" s="247">
        <v>137</v>
      </c>
      <c r="M41" s="247">
        <f t="shared" si="2"/>
        <v>9137</v>
      </c>
      <c r="N41" s="247">
        <v>9000</v>
      </c>
      <c r="O41" s="247">
        <v>137</v>
      </c>
      <c r="P41" s="259">
        <f t="shared" si="3"/>
        <v>0</v>
      </c>
      <c r="Q41" s="259">
        <f t="shared" si="5"/>
        <v>0</v>
      </c>
      <c r="R41" s="259">
        <f t="shared" si="5"/>
        <v>0</v>
      </c>
    </row>
    <row r="42" spans="1:18" ht="27.75" customHeight="1">
      <c r="A42" s="256">
        <v>37</v>
      </c>
      <c r="B42" s="257" t="s">
        <v>1437</v>
      </c>
      <c r="C42" s="258" t="s">
        <v>61</v>
      </c>
      <c r="D42" s="247">
        <v>11500</v>
      </c>
      <c r="E42" s="256">
        <v>20</v>
      </c>
      <c r="F42" s="255" t="s">
        <v>62</v>
      </c>
      <c r="G42" s="247">
        <f t="shared" si="1"/>
        <v>12016</v>
      </c>
      <c r="H42" s="247">
        <v>11500</v>
      </c>
      <c r="I42" s="247">
        <v>516</v>
      </c>
      <c r="J42" s="247">
        <f t="shared" si="4"/>
        <v>12016</v>
      </c>
      <c r="K42" s="247">
        <v>11500</v>
      </c>
      <c r="L42" s="247">
        <v>516</v>
      </c>
      <c r="M42" s="247">
        <f t="shared" si="2"/>
        <v>12016</v>
      </c>
      <c r="N42" s="247">
        <v>11500</v>
      </c>
      <c r="O42" s="247">
        <v>516</v>
      </c>
      <c r="P42" s="259">
        <f t="shared" si="3"/>
        <v>0</v>
      </c>
      <c r="Q42" s="259">
        <f t="shared" si="5"/>
        <v>0</v>
      </c>
      <c r="R42" s="259">
        <f t="shared" si="5"/>
        <v>0</v>
      </c>
    </row>
    <row r="43" spans="1:18" ht="27.75" customHeight="1">
      <c r="A43" s="245">
        <v>38</v>
      </c>
      <c r="B43" s="257" t="s">
        <v>1442</v>
      </c>
      <c r="C43" s="258" t="s">
        <v>63</v>
      </c>
      <c r="D43" s="247">
        <v>9000</v>
      </c>
      <c r="E43" s="256">
        <v>20</v>
      </c>
      <c r="F43" s="255" t="s">
        <v>64</v>
      </c>
      <c r="G43" s="247">
        <f t="shared" si="1"/>
        <v>9125</v>
      </c>
      <c r="H43" s="247">
        <v>9000</v>
      </c>
      <c r="I43" s="247">
        <v>125</v>
      </c>
      <c r="J43" s="247">
        <f t="shared" si="4"/>
        <v>9125</v>
      </c>
      <c r="K43" s="247">
        <v>9000</v>
      </c>
      <c r="L43" s="247">
        <v>125</v>
      </c>
      <c r="M43" s="247">
        <f t="shared" si="2"/>
        <v>9125</v>
      </c>
      <c r="N43" s="247">
        <v>9000</v>
      </c>
      <c r="O43" s="247">
        <v>125</v>
      </c>
      <c r="P43" s="259">
        <f t="shared" si="3"/>
        <v>0</v>
      </c>
      <c r="Q43" s="259">
        <f t="shared" si="5"/>
        <v>0</v>
      </c>
      <c r="R43" s="259">
        <f t="shared" si="5"/>
        <v>0</v>
      </c>
    </row>
    <row r="44" spans="1:18" ht="38.25">
      <c r="A44" s="256">
        <v>39</v>
      </c>
      <c r="B44" s="257" t="s">
        <v>1437</v>
      </c>
      <c r="C44" s="258" t="s">
        <v>65</v>
      </c>
      <c r="D44" s="247">
        <v>7000</v>
      </c>
      <c r="E44" s="256">
        <v>20</v>
      </c>
      <c r="F44" s="255" t="s">
        <v>66</v>
      </c>
      <c r="G44" s="247">
        <f t="shared" si="1"/>
        <v>7349</v>
      </c>
      <c r="H44" s="247">
        <v>7000</v>
      </c>
      <c r="I44" s="247">
        <v>349</v>
      </c>
      <c r="J44" s="247">
        <f t="shared" si="4"/>
        <v>2032</v>
      </c>
      <c r="K44" s="247">
        <v>1745</v>
      </c>
      <c r="L44" s="247">
        <v>287</v>
      </c>
      <c r="M44" s="247">
        <f t="shared" si="2"/>
        <v>2032</v>
      </c>
      <c r="N44" s="247">
        <v>1745</v>
      </c>
      <c r="O44" s="247">
        <v>287</v>
      </c>
      <c r="P44" s="259">
        <f t="shared" si="3"/>
        <v>5317</v>
      </c>
      <c r="Q44" s="259">
        <f t="shared" si="5"/>
        <v>5255</v>
      </c>
      <c r="R44" s="259">
        <f t="shared" si="5"/>
        <v>62</v>
      </c>
    </row>
    <row r="45" spans="1:18" ht="38.25">
      <c r="A45" s="245">
        <v>40</v>
      </c>
      <c r="B45" s="257" t="s">
        <v>1442</v>
      </c>
      <c r="C45" s="258" t="s">
        <v>67</v>
      </c>
      <c r="D45" s="247">
        <v>10000</v>
      </c>
      <c r="E45" s="256">
        <v>20</v>
      </c>
      <c r="F45" s="255" t="s">
        <v>68</v>
      </c>
      <c r="G45" s="247">
        <f t="shared" si="1"/>
        <v>10139</v>
      </c>
      <c r="H45" s="247">
        <v>10000</v>
      </c>
      <c r="I45" s="247">
        <v>139</v>
      </c>
      <c r="J45" s="247">
        <f t="shared" si="4"/>
        <v>10139</v>
      </c>
      <c r="K45" s="247">
        <v>10000</v>
      </c>
      <c r="L45" s="247">
        <v>139</v>
      </c>
      <c r="M45" s="247">
        <f t="shared" si="2"/>
        <v>10139</v>
      </c>
      <c r="N45" s="247">
        <v>10000</v>
      </c>
      <c r="O45" s="247">
        <v>139</v>
      </c>
      <c r="P45" s="259">
        <f t="shared" si="3"/>
        <v>0</v>
      </c>
      <c r="Q45" s="259">
        <f t="shared" si="5"/>
        <v>0</v>
      </c>
      <c r="R45" s="259">
        <f t="shared" si="5"/>
        <v>0</v>
      </c>
    </row>
    <row r="46" spans="1:18" ht="38.25">
      <c r="A46" s="256">
        <v>41</v>
      </c>
      <c r="B46" s="257" t="s">
        <v>1442</v>
      </c>
      <c r="C46" s="258" t="s">
        <v>69</v>
      </c>
      <c r="D46" s="247">
        <v>9000</v>
      </c>
      <c r="E46" s="256">
        <v>20</v>
      </c>
      <c r="F46" s="255" t="s">
        <v>66</v>
      </c>
      <c r="G46" s="247">
        <f t="shared" si="1"/>
        <v>9138</v>
      </c>
      <c r="H46" s="247">
        <v>9000</v>
      </c>
      <c r="I46" s="247">
        <v>138</v>
      </c>
      <c r="J46" s="247">
        <f t="shared" si="4"/>
        <v>9138</v>
      </c>
      <c r="K46" s="247">
        <v>9000</v>
      </c>
      <c r="L46" s="247">
        <v>138</v>
      </c>
      <c r="M46" s="247">
        <f t="shared" si="2"/>
        <v>9138</v>
      </c>
      <c r="N46" s="247">
        <v>9000</v>
      </c>
      <c r="O46" s="247">
        <v>138</v>
      </c>
      <c r="P46" s="259">
        <f t="shared" si="3"/>
        <v>0</v>
      </c>
      <c r="Q46" s="259">
        <f t="shared" si="5"/>
        <v>0</v>
      </c>
      <c r="R46" s="259">
        <f t="shared" si="5"/>
        <v>0</v>
      </c>
    </row>
    <row r="47" spans="1:18" ht="38.25">
      <c r="A47" s="245">
        <v>42</v>
      </c>
      <c r="B47" s="257" t="s">
        <v>1437</v>
      </c>
      <c r="C47" s="258" t="s">
        <v>70</v>
      </c>
      <c r="D47" s="247">
        <v>9000</v>
      </c>
      <c r="E47" s="256">
        <v>20</v>
      </c>
      <c r="F47" s="255" t="s">
        <v>71</v>
      </c>
      <c r="G47" s="247">
        <f t="shared" si="1"/>
        <v>9592</v>
      </c>
      <c r="H47" s="247">
        <v>9000</v>
      </c>
      <c r="I47" s="247">
        <v>592</v>
      </c>
      <c r="J47" s="247">
        <f t="shared" si="4"/>
        <v>227</v>
      </c>
      <c r="K47" s="247">
        <v>0</v>
      </c>
      <c r="L47" s="247">
        <v>227</v>
      </c>
      <c r="M47" s="247">
        <f t="shared" si="2"/>
        <v>227</v>
      </c>
      <c r="N47" s="247">
        <v>0</v>
      </c>
      <c r="O47" s="247">
        <v>227</v>
      </c>
      <c r="P47" s="259">
        <f t="shared" si="3"/>
        <v>9365</v>
      </c>
      <c r="Q47" s="259">
        <f t="shared" si="5"/>
        <v>9000</v>
      </c>
      <c r="R47" s="259">
        <f t="shared" si="5"/>
        <v>365</v>
      </c>
    </row>
    <row r="48" spans="1:18" ht="38.25">
      <c r="A48" s="256">
        <v>43</v>
      </c>
      <c r="B48" s="257" t="s">
        <v>1437</v>
      </c>
      <c r="C48" s="258" t="s">
        <v>72</v>
      </c>
      <c r="D48" s="247">
        <v>8700</v>
      </c>
      <c r="E48" s="256">
        <v>20</v>
      </c>
      <c r="F48" s="255" t="s">
        <v>73</v>
      </c>
      <c r="G48" s="247">
        <f t="shared" si="1"/>
        <v>9277</v>
      </c>
      <c r="H48" s="247">
        <v>8700</v>
      </c>
      <c r="I48" s="247">
        <v>577</v>
      </c>
      <c r="J48" s="247">
        <f t="shared" si="4"/>
        <v>76</v>
      </c>
      <c r="K48" s="247">
        <v>0</v>
      </c>
      <c r="L48" s="247">
        <v>76</v>
      </c>
      <c r="M48" s="247">
        <f t="shared" si="2"/>
        <v>76</v>
      </c>
      <c r="N48" s="247">
        <v>0</v>
      </c>
      <c r="O48" s="247">
        <v>76</v>
      </c>
      <c r="P48" s="259">
        <f t="shared" si="3"/>
        <v>9201</v>
      </c>
      <c r="Q48" s="259">
        <f t="shared" si="5"/>
        <v>8700</v>
      </c>
      <c r="R48" s="259">
        <f t="shared" si="5"/>
        <v>501</v>
      </c>
    </row>
    <row r="49" spans="1:18" ht="38.25">
      <c r="A49" s="245">
        <v>44</v>
      </c>
      <c r="B49" s="257" t="s">
        <v>1442</v>
      </c>
      <c r="C49" s="258" t="s">
        <v>74</v>
      </c>
      <c r="D49" s="247">
        <v>9000</v>
      </c>
      <c r="E49" s="256">
        <v>20</v>
      </c>
      <c r="F49" s="255" t="s">
        <v>75</v>
      </c>
      <c r="G49" s="247">
        <f t="shared" si="1"/>
        <v>9306</v>
      </c>
      <c r="H49" s="247">
        <v>9000</v>
      </c>
      <c r="I49" s="247">
        <v>306</v>
      </c>
      <c r="J49" s="247">
        <f t="shared" si="4"/>
        <v>74</v>
      </c>
      <c r="K49" s="247">
        <v>0</v>
      </c>
      <c r="L49" s="247">
        <v>74</v>
      </c>
      <c r="M49" s="247">
        <f t="shared" si="2"/>
        <v>74</v>
      </c>
      <c r="N49" s="247">
        <v>0</v>
      </c>
      <c r="O49" s="247">
        <v>74</v>
      </c>
      <c r="P49" s="259">
        <f t="shared" si="3"/>
        <v>9232</v>
      </c>
      <c r="Q49" s="259">
        <f t="shared" si="5"/>
        <v>9000</v>
      </c>
      <c r="R49" s="259">
        <f t="shared" si="5"/>
        <v>232</v>
      </c>
    </row>
    <row r="50" spans="1:18" ht="12.75">
      <c r="A50" s="262"/>
      <c r="B50" s="262"/>
      <c r="C50" s="258"/>
      <c r="D50" s="263">
        <f>SUM(D6:D49)</f>
        <v>470295</v>
      </c>
      <c r="E50" s="263"/>
      <c r="F50" s="263"/>
      <c r="G50" s="263">
        <f aca="true" t="shared" si="6" ref="G50:R50">SUM(G6:G49)</f>
        <v>474962</v>
      </c>
      <c r="H50" s="263">
        <f t="shared" si="6"/>
        <v>448065</v>
      </c>
      <c r="I50" s="263">
        <f t="shared" si="6"/>
        <v>26897</v>
      </c>
      <c r="J50" s="263">
        <f t="shared" si="6"/>
        <v>324458</v>
      </c>
      <c r="K50" s="263">
        <f t="shared" si="6"/>
        <v>302843</v>
      </c>
      <c r="L50" s="263">
        <f t="shared" si="6"/>
        <v>21615</v>
      </c>
      <c r="M50" s="263">
        <f t="shared" si="6"/>
        <v>357577</v>
      </c>
      <c r="N50" s="263">
        <f t="shared" si="6"/>
        <v>335962</v>
      </c>
      <c r="O50" s="263">
        <f t="shared" si="6"/>
        <v>21615</v>
      </c>
      <c r="P50" s="263">
        <f t="shared" si="6"/>
        <v>117385</v>
      </c>
      <c r="Q50" s="263">
        <f t="shared" si="6"/>
        <v>112103</v>
      </c>
      <c r="R50" s="263">
        <f t="shared" si="6"/>
        <v>5282</v>
      </c>
    </row>
    <row r="51" spans="1:18" s="526" customFormat="1" ht="12.75">
      <c r="A51" s="520"/>
      <c r="B51" s="521"/>
      <c r="C51" s="522"/>
      <c r="D51" s="523"/>
      <c r="E51" s="520"/>
      <c r="F51" s="524"/>
      <c r="G51" s="523"/>
      <c r="H51" s="523"/>
      <c r="I51" s="523"/>
      <c r="J51" s="523"/>
      <c r="K51" s="523"/>
      <c r="L51" s="523"/>
      <c r="M51" s="523"/>
      <c r="N51" s="523"/>
      <c r="O51" s="523"/>
      <c r="P51" s="525"/>
      <c r="Q51" s="525"/>
      <c r="R51" s="525"/>
    </row>
    <row r="52" spans="1:18" s="526" customFormat="1" ht="12.75">
      <c r="A52" s="527"/>
      <c r="B52" s="521"/>
      <c r="C52" s="522"/>
      <c r="D52" s="523"/>
      <c r="E52" s="520"/>
      <c r="F52" s="524"/>
      <c r="G52" s="523"/>
      <c r="H52" s="523"/>
      <c r="I52" s="523"/>
      <c r="J52" s="523"/>
      <c r="K52" s="523"/>
      <c r="L52" s="523"/>
      <c r="M52" s="523"/>
      <c r="N52" s="523"/>
      <c r="O52" s="523"/>
      <c r="P52" s="525"/>
      <c r="Q52" s="525"/>
      <c r="R52" s="525"/>
    </row>
    <row r="53" spans="1:18" s="526" customFormat="1" ht="12.75">
      <c r="A53" s="520"/>
      <c r="B53" s="521"/>
      <c r="C53" s="522"/>
      <c r="D53" s="523"/>
      <c r="E53" s="520"/>
      <c r="F53" s="524"/>
      <c r="G53" s="523"/>
      <c r="H53" s="523"/>
      <c r="I53" s="523"/>
      <c r="J53" s="523"/>
      <c r="K53" s="523"/>
      <c r="L53" s="523"/>
      <c r="M53" s="523"/>
      <c r="N53" s="523"/>
      <c r="O53" s="523"/>
      <c r="P53" s="525"/>
      <c r="Q53" s="525"/>
      <c r="R53" s="525"/>
    </row>
    <row r="54" spans="1:18" s="526" customFormat="1" ht="12.75">
      <c r="A54" s="527"/>
      <c r="B54" s="521"/>
      <c r="C54" s="522"/>
      <c r="D54" s="523"/>
      <c r="E54" s="520"/>
      <c r="F54" s="524"/>
      <c r="G54" s="523"/>
      <c r="H54" s="523"/>
      <c r="I54" s="523"/>
      <c r="J54" s="523"/>
      <c r="K54" s="523"/>
      <c r="L54" s="523"/>
      <c r="M54" s="523"/>
      <c r="N54" s="523"/>
      <c r="O54" s="523"/>
      <c r="P54" s="525"/>
      <c r="Q54" s="525"/>
      <c r="R54" s="525"/>
    </row>
    <row r="55" spans="1:18" s="526" customFormat="1" ht="12.75">
      <c r="A55" s="520"/>
      <c r="B55" s="521"/>
      <c r="C55" s="522"/>
      <c r="D55" s="523"/>
      <c r="E55" s="520"/>
      <c r="F55" s="524"/>
      <c r="G55" s="523"/>
      <c r="H55" s="523"/>
      <c r="I55" s="523"/>
      <c r="J55" s="523"/>
      <c r="K55" s="523"/>
      <c r="L55" s="523"/>
      <c r="M55" s="523"/>
      <c r="N55" s="523"/>
      <c r="O55" s="523"/>
      <c r="P55" s="525"/>
      <c r="Q55" s="525"/>
      <c r="R55" s="525"/>
    </row>
    <row r="56" spans="1:18" s="526" customFormat="1" ht="12.75">
      <c r="A56" s="527"/>
      <c r="B56" s="521"/>
      <c r="C56" s="522"/>
      <c r="D56" s="523"/>
      <c r="E56" s="520"/>
      <c r="F56" s="524"/>
      <c r="G56" s="523"/>
      <c r="H56" s="523"/>
      <c r="I56" s="523"/>
      <c r="J56" s="523"/>
      <c r="K56" s="523"/>
      <c r="L56" s="523"/>
      <c r="M56" s="523"/>
      <c r="N56" s="523"/>
      <c r="O56" s="523"/>
      <c r="P56" s="525"/>
      <c r="Q56" s="525"/>
      <c r="R56" s="525"/>
    </row>
    <row r="57" spans="1:18" s="526" customFormat="1" ht="12.75">
      <c r="A57" s="520"/>
      <c r="B57" s="521"/>
      <c r="C57" s="522"/>
      <c r="D57" s="523"/>
      <c r="E57" s="520"/>
      <c r="F57" s="524"/>
      <c r="G57" s="523"/>
      <c r="H57" s="523"/>
      <c r="I57" s="523"/>
      <c r="J57" s="523"/>
      <c r="K57" s="523"/>
      <c r="L57" s="523"/>
      <c r="M57" s="523"/>
      <c r="N57" s="523"/>
      <c r="O57" s="523"/>
      <c r="P57" s="525"/>
      <c r="Q57" s="525"/>
      <c r="R57" s="525"/>
    </row>
    <row r="58" spans="1:18" s="526" customFormat="1" ht="12.75">
      <c r="A58" s="527"/>
      <c r="B58" s="521"/>
      <c r="C58" s="522"/>
      <c r="D58" s="523"/>
      <c r="E58" s="520"/>
      <c r="F58" s="524"/>
      <c r="G58" s="523"/>
      <c r="H58" s="523"/>
      <c r="I58" s="523"/>
      <c r="J58" s="523"/>
      <c r="K58" s="523"/>
      <c r="L58" s="523"/>
      <c r="M58" s="523"/>
      <c r="N58" s="523"/>
      <c r="O58" s="523"/>
      <c r="P58" s="525"/>
      <c r="Q58" s="525"/>
      <c r="R58" s="525"/>
    </row>
    <row r="59" spans="1:18" s="526" customFormat="1" ht="12.75">
      <c r="A59" s="520"/>
      <c r="B59" s="521"/>
      <c r="C59" s="522"/>
      <c r="D59" s="523"/>
      <c r="E59" s="520"/>
      <c r="F59" s="524"/>
      <c r="G59" s="523"/>
      <c r="H59" s="523"/>
      <c r="I59" s="523"/>
      <c r="J59" s="523"/>
      <c r="K59" s="523"/>
      <c r="L59" s="523"/>
      <c r="M59" s="523"/>
      <c r="N59" s="523"/>
      <c r="O59" s="523"/>
      <c r="P59" s="525"/>
      <c r="Q59" s="525"/>
      <c r="R59" s="525"/>
    </row>
    <row r="60" spans="1:18" s="526" customFormat="1" ht="12.75">
      <c r="A60" s="527"/>
      <c r="B60" s="521"/>
      <c r="C60" s="522"/>
      <c r="D60" s="523"/>
      <c r="E60" s="520"/>
      <c r="F60" s="524"/>
      <c r="G60" s="523"/>
      <c r="H60" s="523"/>
      <c r="I60" s="523"/>
      <c r="J60" s="523"/>
      <c r="K60" s="523"/>
      <c r="L60" s="523"/>
      <c r="M60" s="523"/>
      <c r="N60" s="523"/>
      <c r="O60" s="523"/>
      <c r="P60" s="525"/>
      <c r="Q60" s="525"/>
      <c r="R60" s="525"/>
    </row>
    <row r="61" spans="1:18" s="526" customFormat="1" ht="12.75">
      <c r="A61" s="520"/>
      <c r="B61" s="521"/>
      <c r="C61" s="522"/>
      <c r="D61" s="523"/>
      <c r="E61" s="520"/>
      <c r="F61" s="524"/>
      <c r="G61" s="523"/>
      <c r="H61" s="523"/>
      <c r="I61" s="523"/>
      <c r="J61" s="523"/>
      <c r="K61" s="523"/>
      <c r="L61" s="523"/>
      <c r="M61" s="523"/>
      <c r="N61" s="523"/>
      <c r="O61" s="523"/>
      <c r="P61" s="525"/>
      <c r="Q61" s="525"/>
      <c r="R61" s="525"/>
    </row>
    <row r="62" spans="1:18" s="526" customFormat="1" ht="12.75">
      <c r="A62" s="527"/>
      <c r="B62" s="521"/>
      <c r="C62" s="522"/>
      <c r="D62" s="523"/>
      <c r="E62" s="520"/>
      <c r="F62" s="524"/>
      <c r="G62" s="523"/>
      <c r="H62" s="523"/>
      <c r="I62" s="523"/>
      <c r="J62" s="523"/>
      <c r="K62" s="523"/>
      <c r="L62" s="523"/>
      <c r="M62" s="523"/>
      <c r="N62" s="523"/>
      <c r="O62" s="523"/>
      <c r="P62" s="525"/>
      <c r="Q62" s="525"/>
      <c r="R62" s="525"/>
    </row>
    <row r="63" spans="1:18" s="526" customFormat="1" ht="12.75">
      <c r="A63" s="520"/>
      <c r="B63" s="521"/>
      <c r="C63" s="522"/>
      <c r="D63" s="523"/>
      <c r="E63" s="520"/>
      <c r="F63" s="524"/>
      <c r="G63" s="523"/>
      <c r="H63" s="523"/>
      <c r="I63" s="523"/>
      <c r="J63" s="523"/>
      <c r="K63" s="523"/>
      <c r="L63" s="523"/>
      <c r="M63" s="523"/>
      <c r="N63" s="523"/>
      <c r="O63" s="523"/>
      <c r="P63" s="525"/>
      <c r="Q63" s="525"/>
      <c r="R63" s="525"/>
    </row>
    <row r="64" spans="3:18" s="526" customFormat="1" ht="12.75">
      <c r="C64" s="522"/>
      <c r="D64" s="528"/>
      <c r="E64" s="528"/>
      <c r="F64" s="528"/>
      <c r="G64" s="528"/>
      <c r="H64" s="528"/>
      <c r="I64" s="528"/>
      <c r="J64" s="528"/>
      <c r="K64" s="528"/>
      <c r="L64" s="528"/>
      <c r="M64" s="528"/>
      <c r="N64" s="528"/>
      <c r="O64" s="528"/>
      <c r="P64" s="528"/>
      <c r="Q64" s="528"/>
      <c r="R64" s="528"/>
    </row>
    <row r="65" s="526" customFormat="1" ht="12.75"/>
  </sheetData>
  <mergeCells count="20">
    <mergeCell ref="A2:A5"/>
    <mergeCell ref="B2:B5"/>
    <mergeCell ref="C2:C5"/>
    <mergeCell ref="D2:D5"/>
    <mergeCell ref="E2:E5"/>
    <mergeCell ref="F2:F5"/>
    <mergeCell ref="G2:O2"/>
    <mergeCell ref="P2:R3"/>
    <mergeCell ref="G3:G5"/>
    <mergeCell ref="H3:I3"/>
    <mergeCell ref="J3:L3"/>
    <mergeCell ref="M3:O3"/>
    <mergeCell ref="H4:H5"/>
    <mergeCell ref="I4:I5"/>
    <mergeCell ref="P4:P5"/>
    <mergeCell ref="Q4:R4"/>
    <mergeCell ref="J4:J5"/>
    <mergeCell ref="K4:L4"/>
    <mergeCell ref="M4:M5"/>
    <mergeCell ref="N4:O4"/>
  </mergeCells>
  <printOptions/>
  <pageMargins left="0.75" right="0.75" top="1" bottom="1" header="0.5" footer="0.5"/>
  <pageSetup firstPageNumber="54" useFirstPageNumber="1" fitToHeight="5" fitToWidth="1" horizontalDpi="600" verticalDpi="600" orientation="landscape" paperSize="9" scale="75" r:id="rId1"/>
  <headerFooter alignWithMargins="0">
    <oddFooter>&amp;R&amp;P</oddFooter>
  </headerFooter>
</worksheet>
</file>

<file path=xl/worksheets/sheet8.xml><?xml version="1.0" encoding="utf-8"?>
<worksheet xmlns="http://schemas.openxmlformats.org/spreadsheetml/2006/main" xmlns:r="http://schemas.openxmlformats.org/officeDocument/2006/relationships">
  <dimension ref="A1:L183"/>
  <sheetViews>
    <sheetView workbookViewId="0" topLeftCell="D1">
      <selection activeCell="I4" sqref="I4"/>
    </sheetView>
  </sheetViews>
  <sheetFormatPr defaultColWidth="9.00390625" defaultRowHeight="12.75"/>
  <cols>
    <col min="1" max="1" width="11.875" style="0" customWidth="1"/>
    <col min="2" max="2" width="13.625" style="69" customWidth="1"/>
    <col min="3" max="3" width="7.875" style="205" customWidth="1"/>
    <col min="4" max="4" width="11.375" style="205" customWidth="1"/>
    <col min="5" max="5" width="6.25390625" style="205" customWidth="1"/>
    <col min="6" max="6" width="13.25390625" style="205" customWidth="1"/>
    <col min="7" max="7" width="18.00390625" style="206" customWidth="1"/>
    <col min="8" max="8" width="53.25390625" style="69" customWidth="1"/>
    <col min="9" max="9" width="25.00390625" style="205" customWidth="1"/>
    <col min="10" max="10" width="19.75390625" style="209" customWidth="1"/>
    <col min="11" max="11" width="0.12890625" style="0" customWidth="1"/>
    <col min="12" max="12" width="10.75390625" style="208" hidden="1" customWidth="1"/>
  </cols>
  <sheetData>
    <row r="1" spans="8:10" ht="15.75">
      <c r="H1" s="691"/>
      <c r="I1" s="691"/>
      <c r="J1" s="691"/>
    </row>
    <row r="2" spans="8:10" ht="15.75">
      <c r="H2" s="207"/>
      <c r="I2" s="22" t="s">
        <v>1351</v>
      </c>
      <c r="J2" s="45"/>
    </row>
    <row r="3" spans="8:10" ht="15.75">
      <c r="H3" s="207"/>
      <c r="I3" s="49" t="s">
        <v>218</v>
      </c>
      <c r="J3" s="45"/>
    </row>
    <row r="4" spans="8:10" ht="15.75">
      <c r="H4" s="207"/>
      <c r="I4" s="22" t="s">
        <v>4</v>
      </c>
      <c r="J4" s="45"/>
    </row>
    <row r="6" spans="1:10" ht="15.75">
      <c r="A6" s="690" t="s">
        <v>188</v>
      </c>
      <c r="B6" s="690"/>
      <c r="C6" s="690"/>
      <c r="D6" s="690"/>
      <c r="E6" s="690"/>
      <c r="F6" s="690"/>
      <c r="G6" s="690"/>
      <c r="H6" s="690"/>
      <c r="I6" s="690"/>
      <c r="J6" s="690"/>
    </row>
    <row r="7" spans="1:10" ht="15.75">
      <c r="A7" s="690" t="s">
        <v>189</v>
      </c>
      <c r="B7" s="690"/>
      <c r="C7" s="690"/>
      <c r="D7" s="690"/>
      <c r="E7" s="690"/>
      <c r="F7" s="690"/>
      <c r="G7" s="690"/>
      <c r="H7" s="690"/>
      <c r="I7" s="690"/>
      <c r="J7" s="690"/>
    </row>
    <row r="8" spans="1:12" s="486" customFormat="1" ht="15.75">
      <c r="A8" s="692" t="s">
        <v>1209</v>
      </c>
      <c r="B8" s="692"/>
      <c r="C8" s="692"/>
      <c r="D8" s="692"/>
      <c r="E8" s="692"/>
      <c r="F8" s="692"/>
      <c r="G8" s="692"/>
      <c r="H8" s="692"/>
      <c r="I8" s="692"/>
      <c r="J8" s="692"/>
      <c r="L8" s="487"/>
    </row>
    <row r="9" spans="1:10" ht="15.75">
      <c r="A9" s="68"/>
      <c r="B9" s="264"/>
      <c r="C9" s="233"/>
      <c r="D9" s="210"/>
      <c r="E9" s="210"/>
      <c r="F9" s="210"/>
      <c r="G9" s="211"/>
      <c r="H9" s="67"/>
      <c r="I9" s="210"/>
      <c r="J9" s="212"/>
    </row>
    <row r="10" spans="1:10" ht="15.75">
      <c r="A10" s="677" t="s">
        <v>1352</v>
      </c>
      <c r="B10" s="677"/>
      <c r="C10" s="210"/>
      <c r="D10" s="210"/>
      <c r="E10" s="210"/>
      <c r="F10" s="210"/>
      <c r="G10" s="211"/>
      <c r="H10" s="265"/>
      <c r="I10" s="676" t="s">
        <v>1353</v>
      </c>
      <c r="J10" s="676"/>
    </row>
    <row r="11" ht="15.75">
      <c r="A11" s="70"/>
    </row>
    <row r="12" spans="1:12" ht="27.75" customHeight="1">
      <c r="A12" s="680" t="s">
        <v>994</v>
      </c>
      <c r="B12" s="680" t="s">
        <v>995</v>
      </c>
      <c r="C12" s="682" t="s">
        <v>996</v>
      </c>
      <c r="D12" s="683"/>
      <c r="E12" s="683"/>
      <c r="F12" s="683"/>
      <c r="G12" s="683"/>
      <c r="H12" s="683"/>
      <c r="I12" s="684"/>
      <c r="J12" s="685" t="s">
        <v>997</v>
      </c>
      <c r="L12" s="213"/>
    </row>
    <row r="13" spans="1:12" ht="87" customHeight="1">
      <c r="A13" s="681"/>
      <c r="B13" s="681"/>
      <c r="C13" s="71" t="s">
        <v>998</v>
      </c>
      <c r="D13" s="71" t="s">
        <v>999</v>
      </c>
      <c r="E13" s="71" t="s">
        <v>1000</v>
      </c>
      <c r="F13" s="71" t="s">
        <v>190</v>
      </c>
      <c r="G13" s="214" t="s">
        <v>1001</v>
      </c>
      <c r="H13" s="72" t="s">
        <v>1002</v>
      </c>
      <c r="I13" s="72" t="s">
        <v>1003</v>
      </c>
      <c r="J13" s="686"/>
      <c r="L13" s="213" t="s">
        <v>191</v>
      </c>
    </row>
    <row r="14" spans="1:12" ht="37.5" customHeight="1">
      <c r="A14" s="476">
        <v>7000000</v>
      </c>
      <c r="B14" s="229"/>
      <c r="C14" s="215" t="s">
        <v>1004</v>
      </c>
      <c r="D14" s="215" t="s">
        <v>1479</v>
      </c>
      <c r="E14" s="215" t="s">
        <v>701</v>
      </c>
      <c r="F14" s="76" t="s">
        <v>797</v>
      </c>
      <c r="G14" s="390">
        <v>52260</v>
      </c>
      <c r="H14" s="391" t="s">
        <v>798</v>
      </c>
      <c r="I14" s="392" t="s">
        <v>1254</v>
      </c>
      <c r="J14" s="393">
        <v>52260</v>
      </c>
      <c r="L14" s="213" t="s">
        <v>192</v>
      </c>
    </row>
    <row r="15" spans="1:12" ht="31.5" customHeight="1">
      <c r="A15" s="394"/>
      <c r="B15" s="394"/>
      <c r="C15" s="73" t="s">
        <v>1011</v>
      </c>
      <c r="D15" s="73" t="s">
        <v>783</v>
      </c>
      <c r="E15" s="73" t="s">
        <v>354</v>
      </c>
      <c r="F15" s="73" t="s">
        <v>354</v>
      </c>
      <c r="G15" s="395">
        <f>SUM(G7:G14)</f>
        <v>52260</v>
      </c>
      <c r="H15" s="74" t="s">
        <v>784</v>
      </c>
      <c r="I15" s="396"/>
      <c r="J15" s="397">
        <f>SUM(J7:J14)</f>
        <v>52260</v>
      </c>
      <c r="L15" s="213" t="s">
        <v>1235</v>
      </c>
    </row>
    <row r="16" spans="1:12" ht="50.25" customHeight="1">
      <c r="A16" s="80"/>
      <c r="B16" s="80"/>
      <c r="C16" s="398" t="s">
        <v>540</v>
      </c>
      <c r="D16" s="399" t="s">
        <v>99</v>
      </c>
      <c r="E16" s="400" t="s">
        <v>701</v>
      </c>
      <c r="F16" s="399" t="s">
        <v>1331</v>
      </c>
      <c r="G16" s="401">
        <v>92100</v>
      </c>
      <c r="H16" s="402" t="s">
        <v>799</v>
      </c>
      <c r="I16" s="687" t="s">
        <v>1254</v>
      </c>
      <c r="J16" s="674">
        <v>461800</v>
      </c>
      <c r="L16" s="213" t="s">
        <v>193</v>
      </c>
    </row>
    <row r="17" spans="1:12" ht="38.25" customHeight="1">
      <c r="A17" s="80"/>
      <c r="B17" s="80"/>
      <c r="C17" s="398" t="s">
        <v>540</v>
      </c>
      <c r="D17" s="399" t="s">
        <v>99</v>
      </c>
      <c r="E17" s="400" t="s">
        <v>701</v>
      </c>
      <c r="F17" s="399" t="s">
        <v>1331</v>
      </c>
      <c r="G17" s="401">
        <v>0</v>
      </c>
      <c r="H17" s="402" t="s">
        <v>800</v>
      </c>
      <c r="I17" s="689"/>
      <c r="J17" s="675"/>
      <c r="L17" s="213" t="s">
        <v>194</v>
      </c>
    </row>
    <row r="18" spans="1:12" ht="15" customHeight="1">
      <c r="A18" s="80"/>
      <c r="B18" s="80"/>
      <c r="C18" s="218" t="s">
        <v>540</v>
      </c>
      <c r="D18" s="405" t="s">
        <v>183</v>
      </c>
      <c r="E18" s="405" t="s">
        <v>1235</v>
      </c>
      <c r="F18" s="405" t="s">
        <v>1005</v>
      </c>
      <c r="G18" s="401">
        <v>393360</v>
      </c>
      <c r="H18" s="694" t="s">
        <v>801</v>
      </c>
      <c r="I18" s="687" t="s">
        <v>770</v>
      </c>
      <c r="J18" s="674">
        <v>476895</v>
      </c>
      <c r="L18" s="213" t="s">
        <v>195</v>
      </c>
    </row>
    <row r="19" spans="1:12" ht="15.75">
      <c r="A19" s="80"/>
      <c r="B19" s="80"/>
      <c r="C19" s="218" t="s">
        <v>540</v>
      </c>
      <c r="D19" s="405" t="s">
        <v>183</v>
      </c>
      <c r="E19" s="405" t="s">
        <v>1235</v>
      </c>
      <c r="F19" s="406" t="s">
        <v>1276</v>
      </c>
      <c r="G19" s="401">
        <v>83535</v>
      </c>
      <c r="H19" s="695"/>
      <c r="I19" s="689"/>
      <c r="J19" s="675"/>
      <c r="L19" s="213" t="s">
        <v>196</v>
      </c>
    </row>
    <row r="20" spans="1:12" ht="47.25">
      <c r="A20" s="80"/>
      <c r="B20" s="80"/>
      <c r="C20" s="218" t="s">
        <v>540</v>
      </c>
      <c r="D20" s="405" t="s">
        <v>99</v>
      </c>
      <c r="E20" s="406" t="s">
        <v>701</v>
      </c>
      <c r="F20" s="405" t="s">
        <v>1331</v>
      </c>
      <c r="G20" s="401">
        <v>0</v>
      </c>
      <c r="H20" s="391" t="s">
        <v>802</v>
      </c>
      <c r="I20" s="392" t="s">
        <v>770</v>
      </c>
      <c r="J20" s="393">
        <v>60705</v>
      </c>
      <c r="L20" s="213" t="s">
        <v>197</v>
      </c>
    </row>
    <row r="21" spans="1:12" ht="47.25">
      <c r="A21" s="407"/>
      <c r="B21" s="407"/>
      <c r="C21" s="408" t="s">
        <v>540</v>
      </c>
      <c r="D21" s="409" t="s">
        <v>99</v>
      </c>
      <c r="E21" s="410" t="s">
        <v>701</v>
      </c>
      <c r="F21" s="409" t="s">
        <v>1331</v>
      </c>
      <c r="G21" s="411">
        <v>0</v>
      </c>
      <c r="H21" s="412" t="s">
        <v>803</v>
      </c>
      <c r="I21" s="413" t="s">
        <v>770</v>
      </c>
      <c r="J21" s="404">
        <v>206499</v>
      </c>
      <c r="L21" s="213" t="s">
        <v>198</v>
      </c>
    </row>
    <row r="22" spans="1:12" ht="15.75">
      <c r="A22" s="394"/>
      <c r="B22" s="394"/>
      <c r="C22" s="73" t="s">
        <v>539</v>
      </c>
      <c r="D22" s="73" t="s">
        <v>199</v>
      </c>
      <c r="E22" s="73" t="s">
        <v>354</v>
      </c>
      <c r="F22" s="414" t="s">
        <v>354</v>
      </c>
      <c r="G22" s="415">
        <f>SUM(G16:G21)</f>
        <v>568995</v>
      </c>
      <c r="H22" s="416" t="s">
        <v>1023</v>
      </c>
      <c r="I22" s="396"/>
      <c r="J22" s="417">
        <f>SUM(J16:J21)</f>
        <v>1205899</v>
      </c>
      <c r="L22" s="213"/>
    </row>
    <row r="23" spans="1:12" ht="15" customHeight="1" hidden="1">
      <c r="A23" s="418"/>
      <c r="B23" s="418"/>
      <c r="C23" s="215" t="s">
        <v>1505</v>
      </c>
      <c r="D23" s="215" t="s">
        <v>187</v>
      </c>
      <c r="E23" s="215" t="s">
        <v>1234</v>
      </c>
      <c r="F23" s="419" t="s">
        <v>1005</v>
      </c>
      <c r="G23" s="420">
        <v>9376.46</v>
      </c>
      <c r="H23" s="421" t="s">
        <v>804</v>
      </c>
      <c r="I23" s="76" t="s">
        <v>805</v>
      </c>
      <c r="J23" s="422">
        <v>9459</v>
      </c>
      <c r="L23" s="213"/>
    </row>
    <row r="24" spans="1:12" ht="15" customHeight="1" hidden="1">
      <c r="A24" s="418"/>
      <c r="B24" s="418"/>
      <c r="C24" s="423" t="s">
        <v>1498</v>
      </c>
      <c r="D24" s="423" t="s">
        <v>114</v>
      </c>
      <c r="E24" s="423" t="s">
        <v>1234</v>
      </c>
      <c r="F24" s="424" t="s">
        <v>1276</v>
      </c>
      <c r="G24" s="425">
        <v>0</v>
      </c>
      <c r="H24" s="426" t="s">
        <v>806</v>
      </c>
      <c r="I24" s="426" t="s">
        <v>807</v>
      </c>
      <c r="J24" s="427">
        <v>90000</v>
      </c>
      <c r="L24" s="213"/>
    </row>
    <row r="25" spans="1:12" ht="15" customHeight="1" hidden="1">
      <c r="A25" s="217"/>
      <c r="B25" s="217"/>
      <c r="C25" s="73" t="s">
        <v>1497</v>
      </c>
      <c r="D25" s="73" t="s">
        <v>199</v>
      </c>
      <c r="E25" s="73" t="s">
        <v>354</v>
      </c>
      <c r="F25" s="414" t="s">
        <v>354</v>
      </c>
      <c r="G25" s="415">
        <f>SUM(G23:G24)</f>
        <v>9376.46</v>
      </c>
      <c r="H25" s="74" t="s">
        <v>786</v>
      </c>
      <c r="I25" s="396"/>
      <c r="J25" s="397">
        <f>SUM(J23:J24)</f>
        <v>99459</v>
      </c>
      <c r="L25" s="213"/>
    </row>
    <row r="26" spans="1:12" ht="15" customHeight="1" hidden="1">
      <c r="A26" s="428"/>
      <c r="B26" s="428"/>
      <c r="C26" s="215" t="s">
        <v>150</v>
      </c>
      <c r="D26" s="215" t="s">
        <v>758</v>
      </c>
      <c r="E26" s="215" t="s">
        <v>1236</v>
      </c>
      <c r="F26" s="419">
        <v>262104</v>
      </c>
      <c r="G26" s="420">
        <v>20000</v>
      </c>
      <c r="H26" s="75" t="s">
        <v>808</v>
      </c>
      <c r="I26" s="76" t="s">
        <v>1254</v>
      </c>
      <c r="J26" s="422">
        <v>20000</v>
      </c>
      <c r="L26" s="213"/>
    </row>
    <row r="27" spans="1:12" ht="15" customHeight="1" hidden="1">
      <c r="A27" s="428"/>
      <c r="B27" s="428"/>
      <c r="C27" s="215" t="s">
        <v>150</v>
      </c>
      <c r="D27" s="215" t="s">
        <v>758</v>
      </c>
      <c r="E27" s="215" t="s">
        <v>1236</v>
      </c>
      <c r="F27" s="419">
        <v>262104</v>
      </c>
      <c r="G27" s="420">
        <v>20000</v>
      </c>
      <c r="H27" s="75" t="s">
        <v>809</v>
      </c>
      <c r="I27" s="76" t="s">
        <v>1254</v>
      </c>
      <c r="J27" s="422">
        <v>20000</v>
      </c>
      <c r="L27" s="213"/>
    </row>
    <row r="28" spans="1:12" ht="31.5">
      <c r="A28" s="428"/>
      <c r="B28" s="428"/>
      <c r="C28" s="215" t="s">
        <v>1505</v>
      </c>
      <c r="D28" s="215" t="s">
        <v>187</v>
      </c>
      <c r="E28" s="215" t="s">
        <v>1234</v>
      </c>
      <c r="F28" s="419" t="s">
        <v>1005</v>
      </c>
      <c r="G28" s="420">
        <v>9376.46</v>
      </c>
      <c r="H28" s="421" t="s">
        <v>810</v>
      </c>
      <c r="I28" s="76" t="s">
        <v>805</v>
      </c>
      <c r="J28" s="422">
        <v>9459</v>
      </c>
      <c r="L28" s="213" t="s">
        <v>200</v>
      </c>
    </row>
    <row r="29" spans="1:12" s="78" customFormat="1" ht="15.75">
      <c r="A29" s="428"/>
      <c r="B29" s="428"/>
      <c r="C29" s="423" t="s">
        <v>1498</v>
      </c>
      <c r="D29" s="423" t="s">
        <v>114</v>
      </c>
      <c r="E29" s="423" t="s">
        <v>1234</v>
      </c>
      <c r="F29" s="424" t="s">
        <v>1276</v>
      </c>
      <c r="G29" s="425">
        <v>0</v>
      </c>
      <c r="H29" s="426" t="s">
        <v>811</v>
      </c>
      <c r="I29" s="429" t="s">
        <v>807</v>
      </c>
      <c r="J29" s="427">
        <v>90000</v>
      </c>
      <c r="L29" s="219"/>
    </row>
    <row r="30" spans="1:12" s="78" customFormat="1" ht="30" customHeight="1">
      <c r="A30" s="430"/>
      <c r="B30" s="430"/>
      <c r="C30" s="73" t="s">
        <v>1497</v>
      </c>
      <c r="D30" s="73" t="s">
        <v>199</v>
      </c>
      <c r="E30" s="73" t="s">
        <v>354</v>
      </c>
      <c r="F30" s="414" t="s">
        <v>354</v>
      </c>
      <c r="G30" s="415">
        <f>SUM(G28:G29)</f>
        <v>9376.46</v>
      </c>
      <c r="H30" s="74" t="s">
        <v>786</v>
      </c>
      <c r="I30" s="396"/>
      <c r="J30" s="397">
        <f>SUM(J28:J29)</f>
        <v>99459</v>
      </c>
      <c r="L30" s="219" t="s">
        <v>771</v>
      </c>
    </row>
    <row r="31" spans="1:12" s="78" customFormat="1" ht="36" customHeight="1">
      <c r="A31" s="428"/>
      <c r="B31" s="428"/>
      <c r="C31" s="215" t="s">
        <v>150</v>
      </c>
      <c r="D31" s="215" t="s">
        <v>758</v>
      </c>
      <c r="E31" s="215" t="s">
        <v>1236</v>
      </c>
      <c r="F31" s="431" t="s">
        <v>1284</v>
      </c>
      <c r="G31" s="420">
        <v>20000</v>
      </c>
      <c r="H31" s="75" t="s">
        <v>808</v>
      </c>
      <c r="I31" s="432" t="s">
        <v>1254</v>
      </c>
      <c r="J31" s="422">
        <v>20000</v>
      </c>
      <c r="L31" s="219" t="s">
        <v>772</v>
      </c>
    </row>
    <row r="32" spans="1:12" s="78" customFormat="1" ht="31.5">
      <c r="A32" s="428"/>
      <c r="B32" s="428"/>
      <c r="C32" s="215" t="s">
        <v>150</v>
      </c>
      <c r="D32" s="215" t="s">
        <v>758</v>
      </c>
      <c r="E32" s="215" t="s">
        <v>1236</v>
      </c>
      <c r="F32" s="431" t="s">
        <v>1284</v>
      </c>
      <c r="G32" s="420">
        <v>20000</v>
      </c>
      <c r="H32" s="75" t="s">
        <v>809</v>
      </c>
      <c r="I32" s="76" t="s">
        <v>1254</v>
      </c>
      <c r="J32" s="422">
        <v>20000</v>
      </c>
      <c r="L32" s="219" t="s">
        <v>773</v>
      </c>
    </row>
    <row r="33" spans="1:12" ht="31.5">
      <c r="A33" s="428"/>
      <c r="B33" s="428"/>
      <c r="C33" s="215" t="s">
        <v>150</v>
      </c>
      <c r="D33" s="215" t="s">
        <v>758</v>
      </c>
      <c r="E33" s="215" t="s">
        <v>1236</v>
      </c>
      <c r="F33" s="215" t="s">
        <v>1284</v>
      </c>
      <c r="G33" s="420">
        <v>20000</v>
      </c>
      <c r="H33" s="75" t="s">
        <v>812</v>
      </c>
      <c r="I33" s="76" t="s">
        <v>1254</v>
      </c>
      <c r="J33" s="422">
        <v>20000</v>
      </c>
      <c r="L33" s="213"/>
    </row>
    <row r="34" spans="1:12" ht="13.5" customHeight="1" hidden="1">
      <c r="A34" s="428"/>
      <c r="B34" s="428"/>
      <c r="C34" s="215" t="s">
        <v>150</v>
      </c>
      <c r="D34" s="215" t="s">
        <v>758</v>
      </c>
      <c r="E34" s="215" t="s">
        <v>1236</v>
      </c>
      <c r="F34" s="215" t="s">
        <v>1284</v>
      </c>
      <c r="G34" s="420">
        <v>20000</v>
      </c>
      <c r="H34" s="75" t="s">
        <v>813</v>
      </c>
      <c r="I34" s="76" t="s">
        <v>1254</v>
      </c>
      <c r="J34" s="422">
        <v>20000</v>
      </c>
      <c r="L34" s="213"/>
    </row>
    <row r="35" spans="1:12" ht="15" customHeight="1" hidden="1">
      <c r="A35" s="428"/>
      <c r="B35" s="428"/>
      <c r="C35" s="215" t="s">
        <v>150</v>
      </c>
      <c r="D35" s="215" t="s">
        <v>758</v>
      </c>
      <c r="E35" s="215" t="s">
        <v>1236</v>
      </c>
      <c r="F35" s="215" t="s">
        <v>1284</v>
      </c>
      <c r="G35" s="420">
        <v>20000</v>
      </c>
      <c r="H35" s="75" t="s">
        <v>814</v>
      </c>
      <c r="I35" s="76" t="s">
        <v>1254</v>
      </c>
      <c r="J35" s="422">
        <v>20000</v>
      </c>
      <c r="L35" s="213"/>
    </row>
    <row r="36" spans="1:12" ht="15" customHeight="1" hidden="1">
      <c r="A36" s="428"/>
      <c r="B36" s="428"/>
      <c r="C36" s="215" t="s">
        <v>150</v>
      </c>
      <c r="D36" s="215" t="s">
        <v>758</v>
      </c>
      <c r="E36" s="215" t="s">
        <v>1236</v>
      </c>
      <c r="F36" s="215" t="s">
        <v>1284</v>
      </c>
      <c r="G36" s="420">
        <v>20000</v>
      </c>
      <c r="H36" s="75" t="s">
        <v>815</v>
      </c>
      <c r="I36" s="76" t="s">
        <v>1254</v>
      </c>
      <c r="J36" s="422">
        <v>20000</v>
      </c>
      <c r="L36" s="213"/>
    </row>
    <row r="37" spans="1:12" ht="16.5" customHeight="1" hidden="1">
      <c r="A37" s="428"/>
      <c r="B37" s="428"/>
      <c r="C37" s="215" t="s">
        <v>150</v>
      </c>
      <c r="D37" s="405" t="s">
        <v>522</v>
      </c>
      <c r="E37" s="215" t="s">
        <v>1236</v>
      </c>
      <c r="F37" s="215" t="s">
        <v>1284</v>
      </c>
      <c r="G37" s="420">
        <v>60000</v>
      </c>
      <c r="H37" s="77" t="s">
        <v>816</v>
      </c>
      <c r="I37" s="76" t="s">
        <v>1254</v>
      </c>
      <c r="J37" s="422">
        <v>60000</v>
      </c>
      <c r="L37" s="213"/>
    </row>
    <row r="38" spans="1:12" ht="15" customHeight="1" hidden="1">
      <c r="A38" s="433"/>
      <c r="B38" s="433"/>
      <c r="C38" s="434" t="s">
        <v>150</v>
      </c>
      <c r="D38" s="405" t="s">
        <v>522</v>
      </c>
      <c r="E38" s="434" t="s">
        <v>1236</v>
      </c>
      <c r="F38" s="434" t="s">
        <v>1284</v>
      </c>
      <c r="G38" s="435">
        <v>60000</v>
      </c>
      <c r="H38" s="436" t="s">
        <v>817</v>
      </c>
      <c r="I38" s="222" t="s">
        <v>1254</v>
      </c>
      <c r="J38" s="437">
        <v>60000</v>
      </c>
      <c r="L38" s="213"/>
    </row>
    <row r="39" spans="1:12" ht="15" customHeight="1" hidden="1">
      <c r="A39" s="428"/>
      <c r="B39" s="428"/>
      <c r="C39" s="215" t="s">
        <v>150</v>
      </c>
      <c r="D39" s="405" t="s">
        <v>522</v>
      </c>
      <c r="E39" s="215" t="s">
        <v>1236</v>
      </c>
      <c r="F39" s="215" t="s">
        <v>1284</v>
      </c>
      <c r="G39" s="420">
        <v>60000</v>
      </c>
      <c r="H39" s="77" t="s">
        <v>818</v>
      </c>
      <c r="I39" s="76" t="s">
        <v>1254</v>
      </c>
      <c r="J39" s="422">
        <v>60000</v>
      </c>
      <c r="L39" s="213"/>
    </row>
    <row r="40" spans="1:12" ht="15" customHeight="1" hidden="1">
      <c r="A40" s="433"/>
      <c r="B40" s="433"/>
      <c r="C40" s="434" t="s">
        <v>150</v>
      </c>
      <c r="D40" s="405" t="s">
        <v>522</v>
      </c>
      <c r="E40" s="434" t="s">
        <v>1236</v>
      </c>
      <c r="F40" s="434" t="s">
        <v>1284</v>
      </c>
      <c r="G40" s="435">
        <v>270000</v>
      </c>
      <c r="H40" s="436" t="s">
        <v>819</v>
      </c>
      <c r="I40" s="222" t="s">
        <v>1254</v>
      </c>
      <c r="J40" s="437">
        <v>270000</v>
      </c>
      <c r="L40" s="213"/>
    </row>
    <row r="41" spans="1:12" ht="15" customHeight="1" hidden="1">
      <c r="A41" s="428"/>
      <c r="B41" s="428"/>
      <c r="C41" s="215" t="s">
        <v>150</v>
      </c>
      <c r="D41" s="405" t="s">
        <v>522</v>
      </c>
      <c r="E41" s="215" t="s">
        <v>1236</v>
      </c>
      <c r="F41" s="215" t="s">
        <v>1284</v>
      </c>
      <c r="G41" s="420">
        <v>645000</v>
      </c>
      <c r="H41" s="77" t="s">
        <v>820</v>
      </c>
      <c r="I41" s="76" t="s">
        <v>1254</v>
      </c>
      <c r="J41" s="422">
        <v>650000</v>
      </c>
      <c r="L41" s="213"/>
    </row>
    <row r="42" spans="1:12" ht="15" customHeight="1" hidden="1">
      <c r="A42" s="428"/>
      <c r="B42" s="428"/>
      <c r="C42" s="215" t="s">
        <v>150</v>
      </c>
      <c r="D42" s="405" t="s">
        <v>522</v>
      </c>
      <c r="E42" s="215" t="s">
        <v>1236</v>
      </c>
      <c r="F42" s="215" t="s">
        <v>1284</v>
      </c>
      <c r="G42" s="420">
        <v>10000</v>
      </c>
      <c r="H42" s="77" t="s">
        <v>821</v>
      </c>
      <c r="I42" s="76" t="s">
        <v>1254</v>
      </c>
      <c r="J42" s="422">
        <v>10000</v>
      </c>
      <c r="L42" s="213"/>
    </row>
    <row r="43" spans="1:12" s="221" customFormat="1" ht="54" customHeight="1">
      <c r="A43" s="428"/>
      <c r="B43" s="428"/>
      <c r="C43" s="215" t="s">
        <v>150</v>
      </c>
      <c r="D43" s="405" t="s">
        <v>522</v>
      </c>
      <c r="E43" s="215" t="s">
        <v>1236</v>
      </c>
      <c r="F43" s="215" t="s">
        <v>1284</v>
      </c>
      <c r="G43" s="420">
        <v>30000</v>
      </c>
      <c r="H43" s="77" t="s">
        <v>822</v>
      </c>
      <c r="I43" s="76" t="s">
        <v>1254</v>
      </c>
      <c r="J43" s="422">
        <v>30000</v>
      </c>
      <c r="L43" s="219"/>
    </row>
    <row r="44" spans="1:12" s="78" customFormat="1" ht="50.25" customHeight="1">
      <c r="A44" s="428"/>
      <c r="B44" s="428"/>
      <c r="C44" s="215" t="s">
        <v>150</v>
      </c>
      <c r="D44" s="215" t="s">
        <v>521</v>
      </c>
      <c r="E44" s="215" t="s">
        <v>1236</v>
      </c>
      <c r="F44" s="215" t="s">
        <v>1284</v>
      </c>
      <c r="G44" s="420">
        <v>0</v>
      </c>
      <c r="H44" s="77" t="s">
        <v>823</v>
      </c>
      <c r="I44" s="76" t="s">
        <v>1254</v>
      </c>
      <c r="J44" s="422">
        <v>4500</v>
      </c>
      <c r="L44" s="219" t="s">
        <v>774</v>
      </c>
    </row>
    <row r="45" spans="1:12" s="81" customFormat="1" ht="24" customHeight="1">
      <c r="A45" s="394"/>
      <c r="B45" s="394"/>
      <c r="C45" s="73" t="s">
        <v>1499</v>
      </c>
      <c r="D45" s="73" t="s">
        <v>783</v>
      </c>
      <c r="E45" s="73" t="s">
        <v>354</v>
      </c>
      <c r="F45" s="414" t="s">
        <v>354</v>
      </c>
      <c r="G45" s="438">
        <f>SUM(G26:G43)</f>
        <v>1313752.92</v>
      </c>
      <c r="H45" s="74" t="s">
        <v>788</v>
      </c>
      <c r="I45" s="396"/>
      <c r="J45" s="397">
        <f>SUM(J26:J44)</f>
        <v>1503418</v>
      </c>
      <c r="L45" s="219" t="s">
        <v>776</v>
      </c>
    </row>
    <row r="46" spans="1:12" s="81" customFormat="1" ht="28.5" customHeight="1">
      <c r="A46" s="439">
        <v>7000000</v>
      </c>
      <c r="B46" s="439">
        <v>7000000</v>
      </c>
      <c r="C46" s="440"/>
      <c r="D46" s="440"/>
      <c r="E46" s="440"/>
      <c r="F46" s="440"/>
      <c r="G46" s="441">
        <f>G15+G22+G25+G45</f>
        <v>1944384.38</v>
      </c>
      <c r="H46" s="672" t="s">
        <v>1358</v>
      </c>
      <c r="I46" s="673"/>
      <c r="J46" s="439">
        <f>J15+J22+J25+J45</f>
        <v>2861036</v>
      </c>
      <c r="L46" s="219" t="s">
        <v>776</v>
      </c>
    </row>
    <row r="47" spans="1:12" s="81" customFormat="1" ht="48.75" customHeight="1">
      <c r="A47" s="442"/>
      <c r="B47" s="442"/>
      <c r="C47" s="405" t="s">
        <v>1041</v>
      </c>
      <c r="D47" s="399" t="s">
        <v>1479</v>
      </c>
      <c r="E47" s="399" t="s">
        <v>824</v>
      </c>
      <c r="F47" s="399" t="s">
        <v>1277</v>
      </c>
      <c r="G47" s="443">
        <v>49377</v>
      </c>
      <c r="H47" s="444" t="s">
        <v>825</v>
      </c>
      <c r="I47" s="76" t="s">
        <v>1254</v>
      </c>
      <c r="J47" s="445">
        <v>49377</v>
      </c>
      <c r="L47" s="219" t="s">
        <v>778</v>
      </c>
    </row>
    <row r="48" spans="1:12" s="81" customFormat="1" ht="49.5" customHeight="1">
      <c r="A48" s="428"/>
      <c r="B48" s="428"/>
      <c r="C48" s="215" t="s">
        <v>150</v>
      </c>
      <c r="D48" s="405" t="s">
        <v>522</v>
      </c>
      <c r="E48" s="215" t="s">
        <v>1236</v>
      </c>
      <c r="F48" s="215" t="s">
        <v>1284</v>
      </c>
      <c r="G48" s="420">
        <v>60000</v>
      </c>
      <c r="H48" s="77" t="s">
        <v>826</v>
      </c>
      <c r="I48" s="76" t="s">
        <v>1254</v>
      </c>
      <c r="J48" s="422">
        <v>60000</v>
      </c>
      <c r="L48" s="219" t="s">
        <v>1329</v>
      </c>
    </row>
    <row r="49" spans="1:12" s="81" customFormat="1" ht="26.25" customHeight="1" hidden="1">
      <c r="A49" s="433"/>
      <c r="B49" s="433"/>
      <c r="C49" s="434" t="s">
        <v>150</v>
      </c>
      <c r="D49" s="405" t="s">
        <v>522</v>
      </c>
      <c r="E49" s="434" t="s">
        <v>1236</v>
      </c>
      <c r="F49" s="434" t="s">
        <v>1284</v>
      </c>
      <c r="G49" s="435">
        <v>270000</v>
      </c>
      <c r="H49" s="436" t="s">
        <v>827</v>
      </c>
      <c r="I49" s="222" t="s">
        <v>1254</v>
      </c>
      <c r="J49" s="437">
        <v>270000</v>
      </c>
      <c r="L49" s="219"/>
    </row>
    <row r="50" spans="1:12" s="81" customFormat="1" ht="31.5" customHeight="1" hidden="1">
      <c r="A50" s="428"/>
      <c r="B50" s="428"/>
      <c r="C50" s="215" t="s">
        <v>150</v>
      </c>
      <c r="D50" s="405" t="s">
        <v>522</v>
      </c>
      <c r="E50" s="215" t="s">
        <v>1236</v>
      </c>
      <c r="F50" s="215" t="s">
        <v>1284</v>
      </c>
      <c r="G50" s="420">
        <v>645000</v>
      </c>
      <c r="H50" s="77" t="s">
        <v>828</v>
      </c>
      <c r="I50" s="76" t="s">
        <v>1254</v>
      </c>
      <c r="J50" s="422">
        <v>650000</v>
      </c>
      <c r="L50" s="219"/>
    </row>
    <row r="51" spans="1:12" s="81" customFormat="1" ht="33.75" customHeight="1" hidden="1">
      <c r="A51" s="428"/>
      <c r="B51" s="428"/>
      <c r="C51" s="215" t="s">
        <v>150</v>
      </c>
      <c r="D51" s="405" t="s">
        <v>522</v>
      </c>
      <c r="E51" s="215" t="s">
        <v>1236</v>
      </c>
      <c r="F51" s="215" t="s">
        <v>1284</v>
      </c>
      <c r="G51" s="420">
        <v>10000</v>
      </c>
      <c r="H51" s="77" t="s">
        <v>829</v>
      </c>
      <c r="I51" s="76" t="s">
        <v>1254</v>
      </c>
      <c r="J51" s="422">
        <v>10000</v>
      </c>
      <c r="L51" s="219"/>
    </row>
    <row r="52" spans="1:12" s="81" customFormat="1" ht="33.75" customHeight="1" hidden="1">
      <c r="A52" s="428"/>
      <c r="B52" s="428"/>
      <c r="C52" s="215" t="s">
        <v>150</v>
      </c>
      <c r="D52" s="405" t="s">
        <v>522</v>
      </c>
      <c r="E52" s="215" t="s">
        <v>1236</v>
      </c>
      <c r="F52" s="215" t="s">
        <v>1284</v>
      </c>
      <c r="G52" s="420">
        <v>30000</v>
      </c>
      <c r="H52" s="77" t="s">
        <v>830</v>
      </c>
      <c r="I52" s="76" t="s">
        <v>1254</v>
      </c>
      <c r="J52" s="422">
        <v>30000</v>
      </c>
      <c r="L52" s="219"/>
    </row>
    <row r="53" spans="1:12" ht="47.25">
      <c r="A53" s="428"/>
      <c r="B53" s="428"/>
      <c r="C53" s="215" t="s">
        <v>150</v>
      </c>
      <c r="D53" s="215" t="s">
        <v>521</v>
      </c>
      <c r="E53" s="215" t="s">
        <v>1236</v>
      </c>
      <c r="F53" s="215" t="s">
        <v>1284</v>
      </c>
      <c r="G53" s="420">
        <v>0</v>
      </c>
      <c r="H53" s="77" t="s">
        <v>831</v>
      </c>
      <c r="I53" s="76" t="s">
        <v>1254</v>
      </c>
      <c r="J53" s="422">
        <v>4500</v>
      </c>
      <c r="L53" s="213"/>
    </row>
    <row r="54" spans="1:12" s="81" customFormat="1" ht="15" customHeight="1" hidden="1">
      <c r="A54" s="394"/>
      <c r="B54" s="394"/>
      <c r="C54" s="73" t="s">
        <v>1499</v>
      </c>
      <c r="D54" s="73" t="s">
        <v>783</v>
      </c>
      <c r="E54" s="73" t="s">
        <v>354</v>
      </c>
      <c r="F54" s="414" t="s">
        <v>354</v>
      </c>
      <c r="G54" s="438">
        <f>G33+G34+G35+G36+G37+G38+G48+G49+G50+G51+G52+G53+G32+G31</f>
        <v>1255000</v>
      </c>
      <c r="H54" s="74" t="s">
        <v>788</v>
      </c>
      <c r="I54" s="396"/>
      <c r="J54" s="397">
        <f>J31+J32+J33+J34+J35+J36+J37+J38+J48+J49+J50+J51+J52+J53</f>
        <v>1264500</v>
      </c>
      <c r="L54" s="219"/>
    </row>
    <row r="55" spans="1:12" ht="15" customHeight="1" hidden="1">
      <c r="A55" s="439"/>
      <c r="B55" s="439">
        <v>7000000</v>
      </c>
      <c r="C55" s="440"/>
      <c r="D55" s="440"/>
      <c r="E55" s="440"/>
      <c r="F55" s="440"/>
      <c r="G55" s="441">
        <f>G15+G22+G30+G54</f>
        <v>1885631.46</v>
      </c>
      <c r="H55" s="672" t="s">
        <v>1358</v>
      </c>
      <c r="I55" s="673"/>
      <c r="J55" s="439">
        <f>J15+J22+J30+J54</f>
        <v>2622118</v>
      </c>
      <c r="L55" s="213"/>
    </row>
    <row r="56" spans="1:12" ht="49.5" customHeight="1">
      <c r="A56" s="442"/>
      <c r="B56" s="442"/>
      <c r="C56" s="405" t="s">
        <v>1041</v>
      </c>
      <c r="D56" s="399" t="s">
        <v>1479</v>
      </c>
      <c r="E56" s="399" t="s">
        <v>824</v>
      </c>
      <c r="F56" s="399" t="s">
        <v>1277</v>
      </c>
      <c r="G56" s="443">
        <v>49377</v>
      </c>
      <c r="H56" s="444" t="s">
        <v>825</v>
      </c>
      <c r="I56" s="76" t="s">
        <v>1254</v>
      </c>
      <c r="J56" s="445">
        <v>49377</v>
      </c>
      <c r="L56" s="213" t="s">
        <v>1330</v>
      </c>
    </row>
    <row r="57" spans="1:12" ht="16.5">
      <c r="A57" s="446"/>
      <c r="B57" s="446"/>
      <c r="C57" s="73" t="s">
        <v>1011</v>
      </c>
      <c r="D57" s="73" t="s">
        <v>199</v>
      </c>
      <c r="E57" s="73" t="s">
        <v>354</v>
      </c>
      <c r="F57" s="414" t="s">
        <v>354</v>
      </c>
      <c r="G57" s="415">
        <f>SUM(G56)</f>
        <v>49377</v>
      </c>
      <c r="H57" s="416" t="s">
        <v>784</v>
      </c>
      <c r="I57" s="396"/>
      <c r="J57" s="417">
        <f>SUM(J56)</f>
        <v>49377</v>
      </c>
      <c r="L57" s="213"/>
    </row>
    <row r="58" spans="1:12" s="81" customFormat="1" ht="47.25">
      <c r="A58" s="79"/>
      <c r="B58" s="229"/>
      <c r="C58" s="218" t="s">
        <v>540</v>
      </c>
      <c r="D58" s="398" t="s">
        <v>99</v>
      </c>
      <c r="E58" s="447" t="s">
        <v>701</v>
      </c>
      <c r="F58" s="398" t="s">
        <v>1331</v>
      </c>
      <c r="G58" s="448">
        <v>60705</v>
      </c>
      <c r="H58" s="449" t="s">
        <v>832</v>
      </c>
      <c r="I58" s="381" t="s">
        <v>833</v>
      </c>
      <c r="J58" s="437">
        <v>0</v>
      </c>
      <c r="L58" s="219" t="s">
        <v>860</v>
      </c>
    </row>
    <row r="59" spans="1:12" ht="47.25">
      <c r="A59" s="79"/>
      <c r="B59" s="229"/>
      <c r="C59" s="218" t="s">
        <v>540</v>
      </c>
      <c r="D59" s="398" t="s">
        <v>99</v>
      </c>
      <c r="E59" s="447" t="s">
        <v>701</v>
      </c>
      <c r="F59" s="398" t="s">
        <v>1331</v>
      </c>
      <c r="G59" s="448">
        <v>214900</v>
      </c>
      <c r="H59" s="75" t="s">
        <v>799</v>
      </c>
      <c r="I59" s="381" t="s">
        <v>833</v>
      </c>
      <c r="J59" s="437">
        <v>0</v>
      </c>
      <c r="L59" s="213"/>
    </row>
    <row r="60" spans="1:12" s="81" customFormat="1" ht="47.25">
      <c r="A60" s="79"/>
      <c r="B60" s="229"/>
      <c r="C60" s="218" t="s">
        <v>540</v>
      </c>
      <c r="D60" s="398" t="s">
        <v>99</v>
      </c>
      <c r="E60" s="447" t="s">
        <v>701</v>
      </c>
      <c r="F60" s="398" t="s">
        <v>1331</v>
      </c>
      <c r="G60" s="448">
        <v>59559.83</v>
      </c>
      <c r="H60" s="75" t="s">
        <v>834</v>
      </c>
      <c r="I60" s="381" t="s">
        <v>833</v>
      </c>
      <c r="J60" s="437">
        <v>0</v>
      </c>
      <c r="L60" s="223" t="s">
        <v>1130</v>
      </c>
    </row>
    <row r="61" spans="1:12" s="81" customFormat="1" ht="78" customHeight="1">
      <c r="A61" s="79"/>
      <c r="B61" s="229"/>
      <c r="C61" s="218" t="s">
        <v>540</v>
      </c>
      <c r="D61" s="398" t="s">
        <v>99</v>
      </c>
      <c r="E61" s="447" t="s">
        <v>1237</v>
      </c>
      <c r="F61" s="405" t="s">
        <v>835</v>
      </c>
      <c r="G61" s="401">
        <v>0</v>
      </c>
      <c r="H61" s="402" t="s">
        <v>836</v>
      </c>
      <c r="I61" s="76" t="s">
        <v>1254</v>
      </c>
      <c r="J61" s="393">
        <v>4575537</v>
      </c>
      <c r="L61" s="219" t="s">
        <v>1131</v>
      </c>
    </row>
    <row r="62" spans="1:12" s="81" customFormat="1" ht="15" customHeight="1" hidden="1">
      <c r="A62" s="82"/>
      <c r="B62" s="450"/>
      <c r="C62" s="73" t="s">
        <v>539</v>
      </c>
      <c r="D62" s="73" t="s">
        <v>783</v>
      </c>
      <c r="E62" s="73" t="s">
        <v>354</v>
      </c>
      <c r="F62" s="73" t="s">
        <v>354</v>
      </c>
      <c r="G62" s="415">
        <f>G58+G59+G60+G61</f>
        <v>335164.83</v>
      </c>
      <c r="H62" s="74" t="s">
        <v>1023</v>
      </c>
      <c r="I62" s="217"/>
      <c r="J62" s="397">
        <f>SUM(J58:J61)</f>
        <v>4575537</v>
      </c>
      <c r="L62" s="219"/>
    </row>
    <row r="63" spans="1:12" s="78" customFormat="1" ht="31.5">
      <c r="A63" s="418"/>
      <c r="B63" s="418"/>
      <c r="C63" s="423" t="s">
        <v>1505</v>
      </c>
      <c r="D63" s="423" t="s">
        <v>1343</v>
      </c>
      <c r="E63" s="423" t="s">
        <v>1234</v>
      </c>
      <c r="F63" s="424" t="s">
        <v>1005</v>
      </c>
      <c r="G63" s="425">
        <v>15696</v>
      </c>
      <c r="H63" s="426" t="s">
        <v>837</v>
      </c>
      <c r="I63" s="429" t="s">
        <v>838</v>
      </c>
      <c r="J63" s="427">
        <v>15696</v>
      </c>
      <c r="L63" s="219"/>
    </row>
    <row r="64" spans="1:12" s="81" customFormat="1" ht="33.75" customHeight="1">
      <c r="A64" s="418"/>
      <c r="B64" s="418"/>
      <c r="C64" s="423" t="s">
        <v>1498</v>
      </c>
      <c r="D64" s="423" t="s">
        <v>114</v>
      </c>
      <c r="E64" s="423" t="s">
        <v>1234</v>
      </c>
      <c r="F64" s="424" t="s">
        <v>1276</v>
      </c>
      <c r="G64" s="425">
        <v>90000</v>
      </c>
      <c r="H64" s="426" t="s">
        <v>811</v>
      </c>
      <c r="I64" s="429" t="s">
        <v>839</v>
      </c>
      <c r="J64" s="427">
        <v>0</v>
      </c>
      <c r="L64" s="219" t="s">
        <v>1132</v>
      </c>
    </row>
    <row r="65" spans="1:12" s="81" customFormat="1" ht="15" customHeight="1" hidden="1">
      <c r="A65" s="394"/>
      <c r="B65" s="394"/>
      <c r="C65" s="73" t="s">
        <v>1497</v>
      </c>
      <c r="D65" s="73" t="s">
        <v>783</v>
      </c>
      <c r="E65" s="73" t="s">
        <v>354</v>
      </c>
      <c r="F65" s="73" t="s">
        <v>354</v>
      </c>
      <c r="G65" s="415">
        <f>SUM(G63:G64)</f>
        <v>105696</v>
      </c>
      <c r="H65" s="74" t="s">
        <v>786</v>
      </c>
      <c r="I65" s="217"/>
      <c r="J65" s="397">
        <f>SUM(J63:J64)</f>
        <v>15696</v>
      </c>
      <c r="L65" s="219"/>
    </row>
    <row r="66" spans="1:12" ht="47.25">
      <c r="A66" s="229"/>
      <c r="B66" s="229"/>
      <c r="C66" s="218" t="s">
        <v>358</v>
      </c>
      <c r="D66" s="398" t="s">
        <v>840</v>
      </c>
      <c r="E66" s="447" t="s">
        <v>841</v>
      </c>
      <c r="F66" s="398" t="s">
        <v>775</v>
      </c>
      <c r="G66" s="448">
        <v>315000</v>
      </c>
      <c r="H66" s="449" t="s">
        <v>842</v>
      </c>
      <c r="I66" s="381" t="s">
        <v>843</v>
      </c>
      <c r="J66" s="437">
        <v>427000</v>
      </c>
      <c r="L66" s="213"/>
    </row>
    <row r="67" spans="1:12" s="78" customFormat="1" ht="15" customHeight="1" hidden="1">
      <c r="A67" s="450"/>
      <c r="B67" s="450"/>
      <c r="C67" s="73" t="s">
        <v>1317</v>
      </c>
      <c r="D67" s="73" t="s">
        <v>783</v>
      </c>
      <c r="E67" s="73" t="s">
        <v>354</v>
      </c>
      <c r="F67" s="73" t="s">
        <v>354</v>
      </c>
      <c r="G67" s="415">
        <f>SUM(G66:G66)</f>
        <v>315000</v>
      </c>
      <c r="H67" s="74" t="s">
        <v>787</v>
      </c>
      <c r="I67" s="217"/>
      <c r="J67" s="397">
        <f>SUM(J66:J66)</f>
        <v>427000</v>
      </c>
      <c r="L67" s="219"/>
    </row>
    <row r="68" spans="1:12" s="78" customFormat="1" ht="15" customHeight="1" hidden="1">
      <c r="A68" s="229"/>
      <c r="B68" s="393"/>
      <c r="C68" s="451" t="s">
        <v>150</v>
      </c>
      <c r="D68" s="452" t="s">
        <v>522</v>
      </c>
      <c r="E68" s="451" t="s">
        <v>1236</v>
      </c>
      <c r="F68" s="451" t="s">
        <v>1284</v>
      </c>
      <c r="G68" s="453">
        <v>5000</v>
      </c>
      <c r="H68" s="224" t="s">
        <v>844</v>
      </c>
      <c r="I68" s="454" t="s">
        <v>845</v>
      </c>
      <c r="J68" s="455">
        <v>0</v>
      </c>
      <c r="L68" s="219"/>
    </row>
    <row r="69" spans="1:12" ht="47.25">
      <c r="A69" s="229"/>
      <c r="B69" s="393"/>
      <c r="C69" s="451" t="s">
        <v>150</v>
      </c>
      <c r="D69" s="452" t="s">
        <v>522</v>
      </c>
      <c r="E69" s="451" t="s">
        <v>1236</v>
      </c>
      <c r="F69" s="451" t="s">
        <v>1284</v>
      </c>
      <c r="G69" s="453">
        <v>120000</v>
      </c>
      <c r="H69" s="224" t="s">
        <v>846</v>
      </c>
      <c r="I69" s="454" t="s">
        <v>1254</v>
      </c>
      <c r="J69" s="455">
        <v>120000</v>
      </c>
      <c r="L69" s="213" t="s">
        <v>1133</v>
      </c>
    </row>
    <row r="70" spans="1:12" ht="18.75" customHeight="1">
      <c r="A70" s="229"/>
      <c r="B70" s="393"/>
      <c r="C70" s="451" t="s">
        <v>150</v>
      </c>
      <c r="D70" s="452" t="s">
        <v>522</v>
      </c>
      <c r="E70" s="451" t="s">
        <v>1236</v>
      </c>
      <c r="F70" s="451" t="s">
        <v>1284</v>
      </c>
      <c r="G70" s="456">
        <v>1305000</v>
      </c>
      <c r="H70" s="224" t="s">
        <v>847</v>
      </c>
      <c r="I70" s="454" t="s">
        <v>1254</v>
      </c>
      <c r="J70" s="457">
        <v>1305000</v>
      </c>
      <c r="L70" s="213"/>
    </row>
    <row r="71" spans="1:12" ht="51.75" customHeight="1">
      <c r="A71" s="229"/>
      <c r="B71" s="393"/>
      <c r="C71" s="451" t="s">
        <v>150</v>
      </c>
      <c r="D71" s="451" t="s">
        <v>522</v>
      </c>
      <c r="E71" s="451" t="s">
        <v>1236</v>
      </c>
      <c r="F71" s="451" t="s">
        <v>1284</v>
      </c>
      <c r="G71" s="458">
        <v>60000</v>
      </c>
      <c r="H71" s="224" t="s">
        <v>848</v>
      </c>
      <c r="I71" s="454" t="s">
        <v>1254</v>
      </c>
      <c r="J71" s="455">
        <v>60000</v>
      </c>
      <c r="L71" s="213" t="s">
        <v>1134</v>
      </c>
    </row>
    <row r="72" spans="1:12" ht="69" customHeight="1">
      <c r="A72" s="229"/>
      <c r="B72" s="229"/>
      <c r="C72" s="215" t="s">
        <v>150</v>
      </c>
      <c r="D72" s="215" t="s">
        <v>522</v>
      </c>
      <c r="E72" s="215" t="s">
        <v>1236</v>
      </c>
      <c r="F72" s="215" t="s">
        <v>1284</v>
      </c>
      <c r="G72" s="459">
        <v>30000</v>
      </c>
      <c r="H72" s="77" t="s">
        <v>849</v>
      </c>
      <c r="I72" s="76" t="s">
        <v>1254</v>
      </c>
      <c r="J72" s="422">
        <v>30000</v>
      </c>
      <c r="L72" s="213" t="s">
        <v>1135</v>
      </c>
    </row>
    <row r="73" spans="1:12" ht="69.75" customHeight="1">
      <c r="A73" s="229"/>
      <c r="B73" s="229"/>
      <c r="C73" s="215" t="s">
        <v>150</v>
      </c>
      <c r="D73" s="215" t="s">
        <v>522</v>
      </c>
      <c r="E73" s="215" t="s">
        <v>1236</v>
      </c>
      <c r="F73" s="215" t="s">
        <v>1284</v>
      </c>
      <c r="G73" s="459">
        <v>60000</v>
      </c>
      <c r="H73" s="77" t="s">
        <v>850</v>
      </c>
      <c r="I73" s="76" t="s">
        <v>1254</v>
      </c>
      <c r="J73" s="422">
        <v>60000</v>
      </c>
      <c r="L73" s="213" t="s">
        <v>1136</v>
      </c>
    </row>
    <row r="74" spans="1:12" s="78" customFormat="1" ht="47.25">
      <c r="A74" s="229"/>
      <c r="B74" s="229"/>
      <c r="C74" s="215" t="s">
        <v>150</v>
      </c>
      <c r="D74" s="215" t="s">
        <v>522</v>
      </c>
      <c r="E74" s="215" t="s">
        <v>1236</v>
      </c>
      <c r="F74" s="215" t="s">
        <v>1284</v>
      </c>
      <c r="G74" s="459">
        <v>210000</v>
      </c>
      <c r="H74" s="77" t="s">
        <v>851</v>
      </c>
      <c r="I74" s="76" t="s">
        <v>1254</v>
      </c>
      <c r="J74" s="422">
        <v>210000</v>
      </c>
      <c r="L74" s="219"/>
    </row>
    <row r="75" spans="1:12" s="78" customFormat="1" ht="52.5" customHeight="1">
      <c r="A75" s="229"/>
      <c r="B75" s="229"/>
      <c r="C75" s="215" t="s">
        <v>150</v>
      </c>
      <c r="D75" s="215" t="s">
        <v>522</v>
      </c>
      <c r="E75" s="215" t="s">
        <v>1236</v>
      </c>
      <c r="F75" s="215" t="s">
        <v>1284</v>
      </c>
      <c r="G75" s="459">
        <v>90000</v>
      </c>
      <c r="H75" s="77" t="s">
        <v>852</v>
      </c>
      <c r="I75" s="76" t="s">
        <v>1254</v>
      </c>
      <c r="J75" s="422">
        <v>90000</v>
      </c>
      <c r="L75" s="219"/>
    </row>
    <row r="76" spans="1:12" ht="37.5" customHeight="1">
      <c r="A76" s="229"/>
      <c r="B76" s="229"/>
      <c r="C76" s="215" t="s">
        <v>150</v>
      </c>
      <c r="D76" s="215" t="s">
        <v>853</v>
      </c>
      <c r="E76" s="215" t="s">
        <v>1236</v>
      </c>
      <c r="F76" s="419">
        <v>262104</v>
      </c>
      <c r="G76" s="420">
        <v>20000</v>
      </c>
      <c r="H76" s="75" t="s">
        <v>854</v>
      </c>
      <c r="I76" s="76" t="s">
        <v>1254</v>
      </c>
      <c r="J76" s="422">
        <v>20000</v>
      </c>
      <c r="L76" s="225"/>
    </row>
    <row r="77" spans="1:12" ht="15" customHeight="1">
      <c r="A77" s="394"/>
      <c r="B77" s="394"/>
      <c r="C77" s="73" t="s">
        <v>1499</v>
      </c>
      <c r="D77" s="73" t="s">
        <v>783</v>
      </c>
      <c r="E77" s="73" t="s">
        <v>354</v>
      </c>
      <c r="F77" s="73" t="s">
        <v>354</v>
      </c>
      <c r="G77" s="460">
        <f>SUM(G68:G76)</f>
        <v>1900000</v>
      </c>
      <c r="H77" s="74" t="s">
        <v>788</v>
      </c>
      <c r="I77" s="396"/>
      <c r="J77" s="397">
        <f>J68+J69+J70+J71+J72+J73+J74+J75+J76</f>
        <v>1895000</v>
      </c>
      <c r="L77" s="678" t="s">
        <v>1137</v>
      </c>
    </row>
    <row r="78" spans="1:12" s="83" customFormat="1" ht="16.5">
      <c r="A78" s="439"/>
      <c r="B78" s="439">
        <v>7000000</v>
      </c>
      <c r="C78" s="461"/>
      <c r="D78" s="461"/>
      <c r="E78" s="461"/>
      <c r="F78" s="461"/>
      <c r="G78" s="462">
        <f>G57+G62+G65+G67+G77</f>
        <v>2705237.83</v>
      </c>
      <c r="H78" s="463" t="s">
        <v>1279</v>
      </c>
      <c r="I78" s="461"/>
      <c r="J78" s="439">
        <f>J57+J62+J65+J67+J77</f>
        <v>6962610</v>
      </c>
      <c r="L78" s="679"/>
    </row>
    <row r="79" spans="1:12" ht="31.5" customHeight="1">
      <c r="A79" s="439"/>
      <c r="B79" s="439">
        <v>14000000</v>
      </c>
      <c r="C79" s="461"/>
      <c r="D79" s="461"/>
      <c r="E79" s="461"/>
      <c r="F79" s="461"/>
      <c r="G79" s="462">
        <f>G44+G78</f>
        <v>2705237.83</v>
      </c>
      <c r="H79" s="463" t="s">
        <v>1280</v>
      </c>
      <c r="I79" s="461"/>
      <c r="J79" s="439">
        <f>J44+J78</f>
        <v>6967110</v>
      </c>
      <c r="L79" s="226" t="s">
        <v>1138</v>
      </c>
    </row>
    <row r="80" spans="1:12" ht="16.5">
      <c r="A80" s="439"/>
      <c r="B80" s="439">
        <v>14000000</v>
      </c>
      <c r="C80" s="461"/>
      <c r="D80" s="461"/>
      <c r="E80" s="461"/>
      <c r="F80" s="461"/>
      <c r="G80" s="462">
        <f>G55+G78</f>
        <v>4590869.29</v>
      </c>
      <c r="H80" s="463" t="s">
        <v>1280</v>
      </c>
      <c r="I80" s="461"/>
      <c r="J80" s="439">
        <f>J55+J78</f>
        <v>9584728</v>
      </c>
      <c r="L80" s="213"/>
    </row>
    <row r="81" spans="1:12" ht="63">
      <c r="A81" s="442"/>
      <c r="B81" s="442"/>
      <c r="C81" s="215" t="s">
        <v>855</v>
      </c>
      <c r="D81" s="215" t="s">
        <v>1269</v>
      </c>
      <c r="E81" s="215" t="s">
        <v>701</v>
      </c>
      <c r="F81" s="399" t="s">
        <v>856</v>
      </c>
      <c r="G81" s="390">
        <v>0</v>
      </c>
      <c r="H81" s="391" t="s">
        <v>857</v>
      </c>
      <c r="I81" s="392" t="s">
        <v>1254</v>
      </c>
      <c r="J81" s="404">
        <v>100000</v>
      </c>
      <c r="L81" s="213" t="s">
        <v>1330</v>
      </c>
    </row>
    <row r="82" spans="1:12" s="227" customFormat="1" ht="47.25">
      <c r="A82" s="476"/>
      <c r="B82" s="229"/>
      <c r="C82" s="215" t="s">
        <v>1004</v>
      </c>
      <c r="D82" s="215" t="s">
        <v>1479</v>
      </c>
      <c r="E82" s="215" t="s">
        <v>701</v>
      </c>
      <c r="F82" s="399" t="s">
        <v>1277</v>
      </c>
      <c r="G82" s="390">
        <v>297006</v>
      </c>
      <c r="H82" s="391" t="s">
        <v>858</v>
      </c>
      <c r="I82" s="392" t="s">
        <v>1254</v>
      </c>
      <c r="J82" s="393">
        <v>297006</v>
      </c>
      <c r="L82" s="213" t="s">
        <v>1114</v>
      </c>
    </row>
    <row r="83" spans="1:12" ht="47.25" customHeight="1">
      <c r="A83" s="476"/>
      <c r="B83" s="229"/>
      <c r="C83" s="215" t="s">
        <v>1004</v>
      </c>
      <c r="D83" s="215" t="s">
        <v>1479</v>
      </c>
      <c r="E83" s="215" t="s">
        <v>701</v>
      </c>
      <c r="F83" s="399" t="s">
        <v>1277</v>
      </c>
      <c r="G83" s="390">
        <v>79925</v>
      </c>
      <c r="H83" s="391" t="s">
        <v>859</v>
      </c>
      <c r="I83" s="392" t="s">
        <v>1254</v>
      </c>
      <c r="J83" s="393">
        <v>80000</v>
      </c>
      <c r="L83" s="669" t="s">
        <v>1115</v>
      </c>
    </row>
    <row r="84" spans="1:12" ht="47.25">
      <c r="A84" s="476"/>
      <c r="B84" s="229"/>
      <c r="C84" s="215" t="s">
        <v>1004</v>
      </c>
      <c r="D84" s="215" t="s">
        <v>1479</v>
      </c>
      <c r="E84" s="215" t="s">
        <v>701</v>
      </c>
      <c r="F84" s="399" t="s">
        <v>1277</v>
      </c>
      <c r="G84" s="390">
        <v>511320.02</v>
      </c>
      <c r="H84" s="391" t="s">
        <v>408</v>
      </c>
      <c r="I84" s="392" t="s">
        <v>1254</v>
      </c>
      <c r="J84" s="393">
        <v>512301</v>
      </c>
      <c r="L84" s="671"/>
    </row>
    <row r="85" spans="1:12" ht="31.5">
      <c r="A85" s="476"/>
      <c r="B85" s="229"/>
      <c r="C85" s="215" t="s">
        <v>1004</v>
      </c>
      <c r="D85" s="215" t="s">
        <v>1479</v>
      </c>
      <c r="E85" s="215" t="s">
        <v>701</v>
      </c>
      <c r="F85" s="399" t="s">
        <v>1277</v>
      </c>
      <c r="G85" s="390">
        <v>90000</v>
      </c>
      <c r="H85" s="391" t="s">
        <v>409</v>
      </c>
      <c r="I85" s="392" t="s">
        <v>1254</v>
      </c>
      <c r="J85" s="393">
        <v>90000</v>
      </c>
      <c r="L85" s="213" t="s">
        <v>1116</v>
      </c>
    </row>
    <row r="86" spans="1:12" ht="31.5">
      <c r="A86" s="476"/>
      <c r="B86" s="229"/>
      <c r="C86" s="215" t="s">
        <v>1004</v>
      </c>
      <c r="D86" s="215" t="s">
        <v>1479</v>
      </c>
      <c r="E86" s="215" t="s">
        <v>701</v>
      </c>
      <c r="F86" s="399" t="s">
        <v>1006</v>
      </c>
      <c r="G86" s="390">
        <v>25000</v>
      </c>
      <c r="H86" s="391" t="s">
        <v>410</v>
      </c>
      <c r="I86" s="392" t="s">
        <v>1254</v>
      </c>
      <c r="J86" s="393">
        <v>25000</v>
      </c>
      <c r="L86" s="213"/>
    </row>
    <row r="87" spans="1:12" ht="15" customHeight="1" hidden="1">
      <c r="A87" s="476"/>
      <c r="B87" s="229"/>
      <c r="C87" s="215" t="s">
        <v>1004</v>
      </c>
      <c r="D87" s="215" t="s">
        <v>1479</v>
      </c>
      <c r="E87" s="215" t="s">
        <v>701</v>
      </c>
      <c r="F87" s="399" t="s">
        <v>1006</v>
      </c>
      <c r="G87" s="390">
        <v>32040</v>
      </c>
      <c r="H87" s="391" t="s">
        <v>411</v>
      </c>
      <c r="I87" s="392" t="s">
        <v>1254</v>
      </c>
      <c r="J87" s="393">
        <v>32040</v>
      </c>
      <c r="L87" s="213"/>
    </row>
    <row r="88" spans="1:12" ht="15" customHeight="1" hidden="1">
      <c r="A88" s="476"/>
      <c r="B88" s="229"/>
      <c r="C88" s="215" t="s">
        <v>1004</v>
      </c>
      <c r="D88" s="215" t="s">
        <v>1479</v>
      </c>
      <c r="E88" s="215" t="s">
        <v>701</v>
      </c>
      <c r="F88" s="399" t="s">
        <v>1277</v>
      </c>
      <c r="G88" s="390">
        <v>24190</v>
      </c>
      <c r="H88" s="391" t="s">
        <v>412</v>
      </c>
      <c r="I88" s="392" t="s">
        <v>1254</v>
      </c>
      <c r="J88" s="393">
        <v>24190</v>
      </c>
      <c r="L88" s="213"/>
    </row>
    <row r="89" spans="1:12" ht="31.5">
      <c r="A89" s="476"/>
      <c r="B89" s="229"/>
      <c r="C89" s="215" t="s">
        <v>1004</v>
      </c>
      <c r="D89" s="215" t="s">
        <v>525</v>
      </c>
      <c r="E89" s="215" t="s">
        <v>701</v>
      </c>
      <c r="F89" s="399" t="s">
        <v>777</v>
      </c>
      <c r="G89" s="390">
        <v>0</v>
      </c>
      <c r="H89" s="391" t="s">
        <v>413</v>
      </c>
      <c r="I89" s="392" t="s">
        <v>414</v>
      </c>
      <c r="J89" s="393">
        <v>440000</v>
      </c>
      <c r="L89" s="213" t="s">
        <v>1130</v>
      </c>
    </row>
    <row r="90" spans="1:12" ht="24.75" customHeight="1">
      <c r="A90" s="394"/>
      <c r="B90" s="394"/>
      <c r="C90" s="73" t="s">
        <v>1011</v>
      </c>
      <c r="D90" s="73" t="s">
        <v>783</v>
      </c>
      <c r="E90" s="73" t="s">
        <v>354</v>
      </c>
      <c r="F90" s="73" t="s">
        <v>354</v>
      </c>
      <c r="G90" s="395">
        <f>SUM(G82:G89)</f>
        <v>1059481.02</v>
      </c>
      <c r="H90" s="74" t="s">
        <v>784</v>
      </c>
      <c r="I90" s="396"/>
      <c r="J90" s="397">
        <f>SUM(J82:J89)</f>
        <v>1500537</v>
      </c>
      <c r="L90" s="213" t="s">
        <v>1117</v>
      </c>
    </row>
    <row r="91" spans="1:12" ht="38.25" customHeight="1">
      <c r="A91" s="418"/>
      <c r="B91" s="418"/>
      <c r="C91" s="423" t="s">
        <v>1051</v>
      </c>
      <c r="D91" s="464" t="s">
        <v>1481</v>
      </c>
      <c r="E91" s="464" t="s">
        <v>701</v>
      </c>
      <c r="F91" s="464" t="s">
        <v>1006</v>
      </c>
      <c r="G91" s="465">
        <v>0</v>
      </c>
      <c r="H91" s="426" t="s">
        <v>415</v>
      </c>
      <c r="I91" s="392" t="s">
        <v>1254</v>
      </c>
      <c r="J91" s="445">
        <v>61105</v>
      </c>
      <c r="L91" s="213" t="s">
        <v>1118</v>
      </c>
    </row>
    <row r="92" spans="1:12" ht="26.25" customHeight="1">
      <c r="A92" s="394"/>
      <c r="B92" s="394"/>
      <c r="C92" s="73" t="s">
        <v>1047</v>
      </c>
      <c r="D92" s="73" t="s">
        <v>783</v>
      </c>
      <c r="E92" s="73" t="s">
        <v>354</v>
      </c>
      <c r="F92" s="73" t="s">
        <v>354</v>
      </c>
      <c r="G92" s="466">
        <f>SUM(G91)</f>
        <v>0</v>
      </c>
      <c r="H92" s="74" t="s">
        <v>1021</v>
      </c>
      <c r="I92" s="396"/>
      <c r="J92" s="467">
        <f>SUM(J91)</f>
        <v>61105</v>
      </c>
      <c r="L92" s="213" t="s">
        <v>1131</v>
      </c>
    </row>
    <row r="93" spans="1:12" ht="31.5">
      <c r="A93" s="418"/>
      <c r="B93" s="418"/>
      <c r="C93" s="423" t="s">
        <v>576</v>
      </c>
      <c r="D93" s="464" t="s">
        <v>416</v>
      </c>
      <c r="E93" s="464" t="s">
        <v>701</v>
      </c>
      <c r="F93" s="464" t="s">
        <v>1331</v>
      </c>
      <c r="G93" s="465">
        <v>0</v>
      </c>
      <c r="H93" s="426" t="s">
        <v>417</v>
      </c>
      <c r="I93" s="392" t="s">
        <v>1254</v>
      </c>
      <c r="J93" s="445">
        <v>100000</v>
      </c>
      <c r="L93" s="213"/>
    </row>
    <row r="94" spans="1:12" ht="15" customHeight="1" hidden="1">
      <c r="A94" s="394"/>
      <c r="B94" s="394"/>
      <c r="C94" s="73" t="s">
        <v>204</v>
      </c>
      <c r="D94" s="73" t="s">
        <v>783</v>
      </c>
      <c r="E94" s="73" t="s">
        <v>354</v>
      </c>
      <c r="F94" s="73" t="s">
        <v>354</v>
      </c>
      <c r="G94" s="466">
        <f>SUM(G93)</f>
        <v>0</v>
      </c>
      <c r="H94" s="74" t="s">
        <v>1022</v>
      </c>
      <c r="I94" s="396"/>
      <c r="J94" s="397">
        <f>SUM(J93)</f>
        <v>100000</v>
      </c>
      <c r="L94" s="213"/>
    </row>
    <row r="95" spans="1:12" ht="15" customHeight="1" hidden="1">
      <c r="A95" s="229"/>
      <c r="B95" s="80"/>
      <c r="C95" s="218" t="s">
        <v>540</v>
      </c>
      <c r="D95" s="398" t="s">
        <v>99</v>
      </c>
      <c r="E95" s="447" t="s">
        <v>701</v>
      </c>
      <c r="F95" s="398" t="s">
        <v>1331</v>
      </c>
      <c r="G95" s="448">
        <v>0</v>
      </c>
      <c r="H95" s="75" t="s">
        <v>418</v>
      </c>
      <c r="I95" s="381" t="s">
        <v>770</v>
      </c>
      <c r="J95" s="437">
        <v>36781</v>
      </c>
      <c r="L95" s="213"/>
    </row>
    <row r="96" spans="1:12" ht="15" customHeight="1" hidden="1">
      <c r="A96" s="229"/>
      <c r="B96" s="80"/>
      <c r="C96" s="218" t="s">
        <v>540</v>
      </c>
      <c r="D96" s="398" t="s">
        <v>99</v>
      </c>
      <c r="E96" s="447" t="s">
        <v>701</v>
      </c>
      <c r="F96" s="398" t="s">
        <v>1331</v>
      </c>
      <c r="G96" s="448">
        <v>138972.95</v>
      </c>
      <c r="H96" s="75" t="s">
        <v>803</v>
      </c>
      <c r="I96" s="381" t="s">
        <v>833</v>
      </c>
      <c r="J96" s="437">
        <v>0</v>
      </c>
      <c r="L96" s="213"/>
    </row>
    <row r="97" spans="1:12" ht="15" customHeight="1" hidden="1">
      <c r="A97" s="229"/>
      <c r="B97" s="80"/>
      <c r="C97" s="218" t="s">
        <v>540</v>
      </c>
      <c r="D97" s="398" t="s">
        <v>99</v>
      </c>
      <c r="E97" s="447" t="s">
        <v>701</v>
      </c>
      <c r="F97" s="405" t="s">
        <v>1276</v>
      </c>
      <c r="G97" s="401">
        <v>0</v>
      </c>
      <c r="H97" s="402" t="s">
        <v>419</v>
      </c>
      <c r="I97" s="381" t="s">
        <v>420</v>
      </c>
      <c r="J97" s="393">
        <v>99000</v>
      </c>
      <c r="L97" s="213"/>
    </row>
    <row r="98" spans="1:12" ht="15" customHeight="1" hidden="1">
      <c r="A98" s="229"/>
      <c r="B98" s="80"/>
      <c r="C98" s="218" t="s">
        <v>540</v>
      </c>
      <c r="D98" s="398" t="s">
        <v>99</v>
      </c>
      <c r="E98" s="447" t="s">
        <v>1237</v>
      </c>
      <c r="F98" s="405" t="s">
        <v>835</v>
      </c>
      <c r="G98" s="401">
        <v>3937976</v>
      </c>
      <c r="H98" s="402" t="s">
        <v>421</v>
      </c>
      <c r="I98" s="76" t="s">
        <v>845</v>
      </c>
      <c r="J98" s="393">
        <v>0</v>
      </c>
      <c r="L98" s="213"/>
    </row>
    <row r="99" spans="1:12" ht="15" customHeight="1" hidden="1">
      <c r="A99" s="229"/>
      <c r="B99" s="80"/>
      <c r="C99" s="218" t="s">
        <v>540</v>
      </c>
      <c r="D99" s="398" t="s">
        <v>99</v>
      </c>
      <c r="E99" s="447" t="s">
        <v>701</v>
      </c>
      <c r="F99" s="405" t="s">
        <v>1005</v>
      </c>
      <c r="G99" s="401">
        <v>11650</v>
      </c>
      <c r="H99" s="402" t="s">
        <v>422</v>
      </c>
      <c r="I99" s="381" t="s">
        <v>420</v>
      </c>
      <c r="J99" s="393">
        <v>11650</v>
      </c>
      <c r="L99" s="213"/>
    </row>
    <row r="100" spans="1:12" ht="15" customHeight="1" hidden="1">
      <c r="A100" s="229"/>
      <c r="B100" s="80"/>
      <c r="C100" s="218" t="s">
        <v>540</v>
      </c>
      <c r="D100" s="398" t="s">
        <v>99</v>
      </c>
      <c r="E100" s="447" t="s">
        <v>701</v>
      </c>
      <c r="F100" s="398" t="s">
        <v>1331</v>
      </c>
      <c r="G100" s="401">
        <v>0</v>
      </c>
      <c r="H100" s="402" t="s">
        <v>423</v>
      </c>
      <c r="I100" s="381" t="s">
        <v>420</v>
      </c>
      <c r="J100" s="393">
        <v>13499</v>
      </c>
      <c r="L100" s="213"/>
    </row>
    <row r="101" spans="1:12" ht="15" customHeight="1">
      <c r="A101" s="229"/>
      <c r="B101" s="80"/>
      <c r="C101" s="218" t="s">
        <v>540</v>
      </c>
      <c r="D101" s="398" t="s">
        <v>99</v>
      </c>
      <c r="E101" s="447" t="s">
        <v>701</v>
      </c>
      <c r="F101" s="405" t="s">
        <v>1276</v>
      </c>
      <c r="G101" s="401">
        <v>0</v>
      </c>
      <c r="H101" s="402" t="s">
        <v>424</v>
      </c>
      <c r="I101" s="392" t="s">
        <v>1254</v>
      </c>
      <c r="J101" s="393">
        <v>55852</v>
      </c>
      <c r="L101" s="669" t="s">
        <v>1119</v>
      </c>
    </row>
    <row r="102" spans="1:12" ht="94.5">
      <c r="A102" s="229"/>
      <c r="B102" s="80"/>
      <c r="C102" s="218" t="s">
        <v>540</v>
      </c>
      <c r="D102" s="215" t="s">
        <v>99</v>
      </c>
      <c r="E102" s="220" t="s">
        <v>701</v>
      </c>
      <c r="F102" s="405" t="s">
        <v>1276</v>
      </c>
      <c r="G102" s="401">
        <v>100000</v>
      </c>
      <c r="H102" s="402" t="s">
        <v>425</v>
      </c>
      <c r="I102" s="392" t="s">
        <v>1254</v>
      </c>
      <c r="J102" s="393">
        <v>100000</v>
      </c>
      <c r="L102" s="670"/>
    </row>
    <row r="103" spans="1:12" ht="47.25">
      <c r="A103" s="229"/>
      <c r="B103" s="80"/>
      <c r="C103" s="218" t="s">
        <v>1568</v>
      </c>
      <c r="D103" s="398" t="s">
        <v>1390</v>
      </c>
      <c r="E103" s="447" t="s">
        <v>1237</v>
      </c>
      <c r="F103" s="405" t="s">
        <v>1005</v>
      </c>
      <c r="G103" s="401">
        <v>1314768</v>
      </c>
      <c r="H103" s="402" t="s">
        <v>426</v>
      </c>
      <c r="I103" s="392" t="s">
        <v>1254</v>
      </c>
      <c r="J103" s="393">
        <v>1314768</v>
      </c>
      <c r="L103" s="671"/>
    </row>
    <row r="104" spans="1:12" ht="31.5">
      <c r="A104" s="229"/>
      <c r="B104" s="80"/>
      <c r="C104" s="218" t="s">
        <v>1282</v>
      </c>
      <c r="D104" s="215" t="s">
        <v>259</v>
      </c>
      <c r="E104" s="220" t="s">
        <v>701</v>
      </c>
      <c r="F104" s="405" t="s">
        <v>427</v>
      </c>
      <c r="G104" s="401">
        <v>0</v>
      </c>
      <c r="H104" s="402" t="s">
        <v>428</v>
      </c>
      <c r="I104" s="392" t="s">
        <v>1254</v>
      </c>
      <c r="J104" s="393">
        <v>1423910</v>
      </c>
      <c r="L104" s="213"/>
    </row>
    <row r="105" spans="1:12" ht="47.25">
      <c r="A105" s="229"/>
      <c r="B105" s="80"/>
      <c r="C105" s="218" t="s">
        <v>1282</v>
      </c>
      <c r="D105" s="398" t="s">
        <v>257</v>
      </c>
      <c r="E105" s="447" t="s">
        <v>701</v>
      </c>
      <c r="F105" s="405" t="s">
        <v>1276</v>
      </c>
      <c r="G105" s="401">
        <v>3850</v>
      </c>
      <c r="H105" s="402" t="s">
        <v>429</v>
      </c>
      <c r="I105" s="392" t="s">
        <v>1254</v>
      </c>
      <c r="J105" s="393">
        <v>3850</v>
      </c>
      <c r="L105" s="213" t="s">
        <v>1120</v>
      </c>
    </row>
    <row r="106" spans="1:12" ht="15" customHeight="1" hidden="1">
      <c r="A106" s="450"/>
      <c r="B106" s="394"/>
      <c r="C106" s="73" t="s">
        <v>539</v>
      </c>
      <c r="D106" s="73" t="s">
        <v>199</v>
      </c>
      <c r="E106" s="73" t="s">
        <v>354</v>
      </c>
      <c r="F106" s="414" t="s">
        <v>354</v>
      </c>
      <c r="G106" s="415">
        <f>SUM(G95:G105)</f>
        <v>5507216.95</v>
      </c>
      <c r="H106" s="416" t="s">
        <v>1023</v>
      </c>
      <c r="I106" s="396"/>
      <c r="J106" s="417">
        <f>SUM(J95:J105)</f>
        <v>3059310</v>
      </c>
      <c r="L106" s="213"/>
    </row>
    <row r="107" spans="1:12" ht="15" customHeight="1" hidden="1">
      <c r="A107" s="418"/>
      <c r="B107" s="418"/>
      <c r="C107" s="423" t="s">
        <v>1074</v>
      </c>
      <c r="D107" s="423" t="s">
        <v>261</v>
      </c>
      <c r="E107" s="423" t="s">
        <v>701</v>
      </c>
      <c r="F107" s="424" t="s">
        <v>1276</v>
      </c>
      <c r="G107" s="425">
        <v>50000</v>
      </c>
      <c r="H107" s="426" t="s">
        <v>430</v>
      </c>
      <c r="I107" s="76" t="s">
        <v>1254</v>
      </c>
      <c r="J107" s="427">
        <v>50000</v>
      </c>
      <c r="L107" s="213"/>
    </row>
    <row r="108" spans="1:12" ht="15" customHeight="1" hidden="1">
      <c r="A108" s="394"/>
      <c r="B108" s="394"/>
      <c r="C108" s="73" t="s">
        <v>1569</v>
      </c>
      <c r="D108" s="73" t="s">
        <v>199</v>
      </c>
      <c r="E108" s="73" t="s">
        <v>354</v>
      </c>
      <c r="F108" s="414" t="s">
        <v>354</v>
      </c>
      <c r="G108" s="415">
        <f>G107</f>
        <v>50000</v>
      </c>
      <c r="H108" s="416" t="s">
        <v>1283</v>
      </c>
      <c r="I108" s="396"/>
      <c r="J108" s="417">
        <f>J107</f>
        <v>50000</v>
      </c>
      <c r="L108" s="213"/>
    </row>
    <row r="109" spans="1:12" ht="15" customHeight="1" hidden="1">
      <c r="A109" s="418"/>
      <c r="B109" s="418"/>
      <c r="C109" s="423" t="s">
        <v>1504</v>
      </c>
      <c r="D109" s="423" t="s">
        <v>185</v>
      </c>
      <c r="E109" s="423" t="s">
        <v>1234</v>
      </c>
      <c r="F109" s="424" t="s">
        <v>1005</v>
      </c>
      <c r="G109" s="425">
        <v>12850</v>
      </c>
      <c r="H109" s="444" t="s">
        <v>431</v>
      </c>
      <c r="I109" s="429" t="s">
        <v>432</v>
      </c>
      <c r="J109" s="427">
        <v>12850</v>
      </c>
      <c r="L109" s="213"/>
    </row>
    <row r="110" spans="1:12" ht="15.75">
      <c r="A110" s="418"/>
      <c r="B110" s="418"/>
      <c r="C110" s="423" t="s">
        <v>1535</v>
      </c>
      <c r="D110" s="423" t="s">
        <v>433</v>
      </c>
      <c r="E110" s="423" t="s">
        <v>701</v>
      </c>
      <c r="F110" s="424" t="s">
        <v>1005</v>
      </c>
      <c r="G110" s="425">
        <v>90000</v>
      </c>
      <c r="H110" s="444" t="s">
        <v>409</v>
      </c>
      <c r="I110" s="429" t="s">
        <v>838</v>
      </c>
      <c r="J110" s="427">
        <v>90000</v>
      </c>
      <c r="L110" s="213"/>
    </row>
    <row r="111" spans="1:12" ht="19.5" customHeight="1">
      <c r="A111" s="394"/>
      <c r="B111" s="394"/>
      <c r="C111" s="73" t="s">
        <v>1497</v>
      </c>
      <c r="D111" s="73" t="s">
        <v>199</v>
      </c>
      <c r="E111" s="73" t="s">
        <v>354</v>
      </c>
      <c r="F111" s="414" t="s">
        <v>354</v>
      </c>
      <c r="G111" s="415">
        <f>SUM(G109:G110)</f>
        <v>102850</v>
      </c>
      <c r="H111" s="416" t="s">
        <v>786</v>
      </c>
      <c r="I111" s="216"/>
      <c r="J111" s="417">
        <f>SUM(J109:J110)</f>
        <v>102850</v>
      </c>
      <c r="L111" s="213" t="s">
        <v>1121</v>
      </c>
    </row>
    <row r="112" spans="1:12" ht="30.75" customHeight="1">
      <c r="A112" s="418"/>
      <c r="B112" s="418"/>
      <c r="C112" s="423" t="s">
        <v>434</v>
      </c>
      <c r="D112" s="423" t="s">
        <v>433</v>
      </c>
      <c r="E112" s="423" t="s">
        <v>701</v>
      </c>
      <c r="F112" s="424" t="s">
        <v>1005</v>
      </c>
      <c r="G112" s="425">
        <v>90000</v>
      </c>
      <c r="H112" s="444" t="s">
        <v>409</v>
      </c>
      <c r="I112" s="429" t="s">
        <v>1376</v>
      </c>
      <c r="J112" s="427">
        <v>90000</v>
      </c>
      <c r="L112" s="213" t="s">
        <v>1122</v>
      </c>
    </row>
    <row r="113" spans="1:12" ht="21" customHeight="1">
      <c r="A113" s="394"/>
      <c r="B113" s="394"/>
      <c r="C113" s="73" t="s">
        <v>1537</v>
      </c>
      <c r="D113" s="73" t="s">
        <v>199</v>
      </c>
      <c r="E113" s="73" t="s">
        <v>354</v>
      </c>
      <c r="F113" s="414" t="s">
        <v>354</v>
      </c>
      <c r="G113" s="415">
        <f>G112</f>
        <v>90000</v>
      </c>
      <c r="H113" s="416" t="s">
        <v>1278</v>
      </c>
      <c r="I113" s="216"/>
      <c r="J113" s="417">
        <f>SUM(J112)</f>
        <v>90000</v>
      </c>
      <c r="L113" s="213" t="s">
        <v>1123</v>
      </c>
    </row>
    <row r="114" spans="1:12" ht="30" customHeight="1">
      <c r="A114" s="418"/>
      <c r="B114" s="418"/>
      <c r="C114" s="423" t="s">
        <v>358</v>
      </c>
      <c r="D114" s="423" t="s">
        <v>435</v>
      </c>
      <c r="E114" s="423" t="s">
        <v>1234</v>
      </c>
      <c r="F114" s="424" t="s">
        <v>1005</v>
      </c>
      <c r="G114" s="425">
        <v>30000</v>
      </c>
      <c r="H114" s="444" t="s">
        <v>409</v>
      </c>
      <c r="I114" s="429" t="s">
        <v>843</v>
      </c>
      <c r="J114" s="427">
        <v>30000</v>
      </c>
      <c r="L114" s="213" t="s">
        <v>1124</v>
      </c>
    </row>
    <row r="115" spans="1:12" ht="47.25">
      <c r="A115" s="418"/>
      <c r="B115" s="418"/>
      <c r="C115" s="423" t="s">
        <v>358</v>
      </c>
      <c r="D115" s="423" t="s">
        <v>435</v>
      </c>
      <c r="E115" s="423" t="s">
        <v>1234</v>
      </c>
      <c r="F115" s="424" t="s">
        <v>1277</v>
      </c>
      <c r="G115" s="425">
        <v>0</v>
      </c>
      <c r="H115" s="444" t="s">
        <v>436</v>
      </c>
      <c r="I115" s="429" t="s">
        <v>843</v>
      </c>
      <c r="J115" s="427">
        <v>40000</v>
      </c>
      <c r="L115" s="213"/>
    </row>
    <row r="116" spans="1:12" ht="18.75" customHeight="1">
      <c r="A116" s="394"/>
      <c r="B116" s="394"/>
      <c r="C116" s="73" t="s">
        <v>1317</v>
      </c>
      <c r="D116" s="73" t="s">
        <v>199</v>
      </c>
      <c r="E116" s="73" t="s">
        <v>354</v>
      </c>
      <c r="F116" s="414" t="s">
        <v>354</v>
      </c>
      <c r="G116" s="415">
        <f>SUM(G114:G115)</f>
        <v>30000</v>
      </c>
      <c r="H116" s="416" t="s">
        <v>787</v>
      </c>
      <c r="I116" s="396"/>
      <c r="J116" s="417">
        <f>SUM(J114:J115)</f>
        <v>70000</v>
      </c>
      <c r="L116" s="213"/>
    </row>
    <row r="117" spans="1:12" ht="49.5" customHeight="1">
      <c r="A117" s="442"/>
      <c r="B117" s="442"/>
      <c r="C117" s="215" t="s">
        <v>150</v>
      </c>
      <c r="D117" s="215" t="s">
        <v>522</v>
      </c>
      <c r="E117" s="215" t="s">
        <v>1236</v>
      </c>
      <c r="F117" s="215" t="s">
        <v>1284</v>
      </c>
      <c r="G117" s="420">
        <v>15000</v>
      </c>
      <c r="H117" s="77" t="s">
        <v>437</v>
      </c>
      <c r="I117" s="76" t="s">
        <v>1254</v>
      </c>
      <c r="J117" s="422">
        <v>15000</v>
      </c>
      <c r="L117" s="213"/>
    </row>
    <row r="118" spans="1:12" ht="50.25" customHeight="1">
      <c r="A118" s="442"/>
      <c r="B118" s="442"/>
      <c r="C118" s="215" t="s">
        <v>150</v>
      </c>
      <c r="D118" s="215" t="s">
        <v>522</v>
      </c>
      <c r="E118" s="215" t="s">
        <v>1236</v>
      </c>
      <c r="F118" s="215" t="s">
        <v>1284</v>
      </c>
      <c r="G118" s="420">
        <v>30000</v>
      </c>
      <c r="H118" s="77" t="s">
        <v>438</v>
      </c>
      <c r="I118" s="76" t="s">
        <v>1254</v>
      </c>
      <c r="J118" s="422">
        <v>30000</v>
      </c>
      <c r="L118" s="213" t="s">
        <v>1125</v>
      </c>
    </row>
    <row r="119" spans="1:12" ht="58.5" customHeight="1">
      <c r="A119" s="442"/>
      <c r="B119" s="442"/>
      <c r="C119" s="215" t="s">
        <v>150</v>
      </c>
      <c r="D119" s="215" t="s">
        <v>522</v>
      </c>
      <c r="E119" s="215" t="s">
        <v>1236</v>
      </c>
      <c r="F119" s="215" t="s">
        <v>1284</v>
      </c>
      <c r="G119" s="420">
        <v>60000</v>
      </c>
      <c r="H119" s="77" t="s">
        <v>439</v>
      </c>
      <c r="I119" s="76" t="s">
        <v>1254</v>
      </c>
      <c r="J119" s="427">
        <v>60000</v>
      </c>
      <c r="L119" s="213" t="s">
        <v>1126</v>
      </c>
    </row>
    <row r="120" spans="1:12" ht="31.5" customHeight="1">
      <c r="A120" s="442"/>
      <c r="B120" s="442"/>
      <c r="C120" s="215" t="s">
        <v>150</v>
      </c>
      <c r="D120" s="215" t="s">
        <v>522</v>
      </c>
      <c r="E120" s="215" t="s">
        <v>1236</v>
      </c>
      <c r="F120" s="215" t="s">
        <v>1284</v>
      </c>
      <c r="G120" s="420">
        <v>30000</v>
      </c>
      <c r="H120" s="77" t="s">
        <v>440</v>
      </c>
      <c r="I120" s="76" t="s">
        <v>1254</v>
      </c>
      <c r="J120" s="427">
        <v>30000</v>
      </c>
      <c r="L120" s="226" t="s">
        <v>1127</v>
      </c>
    </row>
    <row r="121" spans="1:12" ht="47.25">
      <c r="A121" s="442"/>
      <c r="B121" s="442"/>
      <c r="C121" s="215" t="s">
        <v>150</v>
      </c>
      <c r="D121" s="215" t="s">
        <v>522</v>
      </c>
      <c r="E121" s="215" t="s">
        <v>1236</v>
      </c>
      <c r="F121" s="215" t="s">
        <v>1284</v>
      </c>
      <c r="G121" s="420">
        <v>75000</v>
      </c>
      <c r="H121" s="77" t="s">
        <v>441</v>
      </c>
      <c r="I121" s="76" t="s">
        <v>1254</v>
      </c>
      <c r="J121" s="427">
        <v>75000</v>
      </c>
      <c r="L121" s="213"/>
    </row>
    <row r="122" spans="1:12" ht="30.75" customHeight="1">
      <c r="A122" s="442"/>
      <c r="B122" s="442"/>
      <c r="C122" s="215" t="s">
        <v>150</v>
      </c>
      <c r="D122" s="215" t="s">
        <v>758</v>
      </c>
      <c r="E122" s="215" t="s">
        <v>1236</v>
      </c>
      <c r="F122" s="215" t="s">
        <v>1284</v>
      </c>
      <c r="G122" s="420">
        <v>20000</v>
      </c>
      <c r="H122" s="75" t="s">
        <v>442</v>
      </c>
      <c r="I122" s="76" t="s">
        <v>1254</v>
      </c>
      <c r="J122" s="422">
        <v>20000</v>
      </c>
      <c r="L122" s="669" t="s">
        <v>1115</v>
      </c>
    </row>
    <row r="123" spans="1:12" ht="15.75">
      <c r="A123" s="394"/>
      <c r="B123" s="394"/>
      <c r="C123" s="73" t="s">
        <v>1499</v>
      </c>
      <c r="D123" s="73" t="s">
        <v>783</v>
      </c>
      <c r="E123" s="73" t="s">
        <v>354</v>
      </c>
      <c r="F123" s="414" t="s">
        <v>354</v>
      </c>
      <c r="G123" s="415">
        <f>SUM(G117:G122)</f>
        <v>230000</v>
      </c>
      <c r="H123" s="74" t="s">
        <v>788</v>
      </c>
      <c r="I123" s="396"/>
      <c r="J123" s="397">
        <f>SUM(J117:J122)</f>
        <v>230000</v>
      </c>
      <c r="L123" s="671"/>
    </row>
    <row r="124" spans="1:12" ht="15" customHeight="1" hidden="1">
      <c r="A124" s="439"/>
      <c r="B124" s="439">
        <v>5000000</v>
      </c>
      <c r="C124" s="461"/>
      <c r="D124" s="461"/>
      <c r="E124" s="461"/>
      <c r="F124" s="461"/>
      <c r="G124" s="462">
        <f>G90+G92+G94+G106+G108+G111+G113+G116+G123</f>
        <v>7069547.970000001</v>
      </c>
      <c r="H124" s="463" t="s">
        <v>1285</v>
      </c>
      <c r="I124" s="461"/>
      <c r="J124" s="439">
        <f>J90+J92+J94+J106+J108+J111+J113+J116+J123</f>
        <v>5263802</v>
      </c>
      <c r="L124" s="213"/>
    </row>
    <row r="125" spans="1:12" ht="16.5">
      <c r="A125" s="439"/>
      <c r="B125" s="439">
        <f>B80+B124</f>
        <v>19000000</v>
      </c>
      <c r="C125" s="461"/>
      <c r="D125" s="461"/>
      <c r="E125" s="461"/>
      <c r="F125" s="461"/>
      <c r="G125" s="462">
        <f>G80+G124</f>
        <v>11660417.260000002</v>
      </c>
      <c r="H125" s="463" t="s">
        <v>1286</v>
      </c>
      <c r="I125" s="461"/>
      <c r="J125" s="439">
        <f>J80+J124</f>
        <v>14848530</v>
      </c>
      <c r="L125" s="213"/>
    </row>
    <row r="126" spans="1:12" ht="53.25" customHeight="1">
      <c r="A126" s="442"/>
      <c r="B126" s="442"/>
      <c r="C126" s="215" t="s">
        <v>855</v>
      </c>
      <c r="D126" s="215" t="s">
        <v>1269</v>
      </c>
      <c r="E126" s="215" t="s">
        <v>701</v>
      </c>
      <c r="F126" s="399" t="s">
        <v>856</v>
      </c>
      <c r="G126" s="390">
        <v>100000</v>
      </c>
      <c r="H126" s="391" t="s">
        <v>857</v>
      </c>
      <c r="I126" s="392" t="s">
        <v>1254</v>
      </c>
      <c r="J126" s="404">
        <v>100000</v>
      </c>
      <c r="L126" s="213" t="s">
        <v>1128</v>
      </c>
    </row>
    <row r="127" spans="1:12" ht="66.75" customHeight="1">
      <c r="A127" s="442"/>
      <c r="B127" s="442"/>
      <c r="C127" s="215" t="s">
        <v>855</v>
      </c>
      <c r="D127" s="215" t="s">
        <v>1269</v>
      </c>
      <c r="E127" s="215" t="s">
        <v>701</v>
      </c>
      <c r="F127" s="399" t="s">
        <v>1276</v>
      </c>
      <c r="G127" s="390">
        <v>62000</v>
      </c>
      <c r="H127" s="391" t="s">
        <v>443</v>
      </c>
      <c r="I127" s="392" t="s">
        <v>1254</v>
      </c>
      <c r="J127" s="468">
        <v>62000</v>
      </c>
      <c r="L127" s="213"/>
    </row>
    <row r="128" spans="1:12" ht="36" customHeight="1">
      <c r="A128" s="442"/>
      <c r="B128" s="442"/>
      <c r="C128" s="215" t="s">
        <v>1004</v>
      </c>
      <c r="D128" s="215" t="s">
        <v>525</v>
      </c>
      <c r="E128" s="215" t="s">
        <v>701</v>
      </c>
      <c r="F128" s="399" t="s">
        <v>777</v>
      </c>
      <c r="G128" s="390">
        <v>440000</v>
      </c>
      <c r="H128" s="391" t="s">
        <v>413</v>
      </c>
      <c r="I128" s="392" t="s">
        <v>444</v>
      </c>
      <c r="J128" s="393">
        <v>0</v>
      </c>
      <c r="L128" s="669" t="s">
        <v>1129</v>
      </c>
    </row>
    <row r="129" spans="1:12" ht="48.75" customHeight="1">
      <c r="A129" s="476"/>
      <c r="B129" s="229"/>
      <c r="C129" s="215" t="s">
        <v>1004</v>
      </c>
      <c r="D129" s="215" t="s">
        <v>1479</v>
      </c>
      <c r="E129" s="215" t="s">
        <v>701</v>
      </c>
      <c r="F129" s="399" t="s">
        <v>1005</v>
      </c>
      <c r="G129" s="390">
        <v>18860.16</v>
      </c>
      <c r="H129" s="391" t="s">
        <v>445</v>
      </c>
      <c r="I129" s="687" t="s">
        <v>1254</v>
      </c>
      <c r="J129" s="674">
        <v>35381</v>
      </c>
      <c r="L129" s="671"/>
    </row>
    <row r="130" spans="1:12" ht="48" customHeight="1">
      <c r="A130" s="476"/>
      <c r="B130" s="229"/>
      <c r="C130" s="215" t="s">
        <v>1004</v>
      </c>
      <c r="D130" s="215" t="s">
        <v>1479</v>
      </c>
      <c r="E130" s="215" t="s">
        <v>701</v>
      </c>
      <c r="F130" s="399" t="s">
        <v>1276</v>
      </c>
      <c r="G130" s="390">
        <v>16520</v>
      </c>
      <c r="H130" s="391" t="s">
        <v>446</v>
      </c>
      <c r="I130" s="689"/>
      <c r="J130" s="675"/>
      <c r="L130" s="213" t="s">
        <v>1239</v>
      </c>
    </row>
    <row r="131" spans="1:12" ht="39" customHeight="1">
      <c r="A131" s="476"/>
      <c r="B131" s="229"/>
      <c r="C131" s="215" t="s">
        <v>1004</v>
      </c>
      <c r="D131" s="215" t="s">
        <v>1479</v>
      </c>
      <c r="E131" s="215" t="s">
        <v>701</v>
      </c>
      <c r="F131" s="399" t="s">
        <v>1006</v>
      </c>
      <c r="G131" s="390">
        <v>30000</v>
      </c>
      <c r="H131" s="391" t="s">
        <v>447</v>
      </c>
      <c r="I131" s="392" t="s">
        <v>1254</v>
      </c>
      <c r="J131" s="404">
        <v>30000</v>
      </c>
      <c r="L131" s="213" t="s">
        <v>1118</v>
      </c>
    </row>
    <row r="132" spans="1:12" ht="31.5">
      <c r="A132" s="476"/>
      <c r="B132" s="229"/>
      <c r="C132" s="215" t="s">
        <v>1004</v>
      </c>
      <c r="D132" s="215" t="s">
        <v>1479</v>
      </c>
      <c r="E132" s="215" t="s">
        <v>701</v>
      </c>
      <c r="F132" s="399" t="s">
        <v>1006</v>
      </c>
      <c r="G132" s="390">
        <v>84040</v>
      </c>
      <c r="H132" s="391" t="s">
        <v>448</v>
      </c>
      <c r="I132" s="392" t="s">
        <v>1254</v>
      </c>
      <c r="J132" s="469">
        <v>84040</v>
      </c>
      <c r="L132" s="213" t="s">
        <v>1240</v>
      </c>
    </row>
    <row r="133" spans="1:12" ht="47.25">
      <c r="A133" s="476"/>
      <c r="B133" s="229"/>
      <c r="C133" s="215" t="s">
        <v>1004</v>
      </c>
      <c r="D133" s="215" t="s">
        <v>1479</v>
      </c>
      <c r="E133" s="215" t="s">
        <v>701</v>
      </c>
      <c r="F133" s="399" t="s">
        <v>1006</v>
      </c>
      <c r="G133" s="390">
        <v>51500</v>
      </c>
      <c r="H133" s="391" t="s">
        <v>449</v>
      </c>
      <c r="I133" s="392" t="s">
        <v>1254</v>
      </c>
      <c r="J133" s="393">
        <v>51500</v>
      </c>
      <c r="L133" s="213"/>
    </row>
    <row r="134" spans="1:12" ht="15" customHeight="1" hidden="1">
      <c r="A134" s="476"/>
      <c r="B134" s="229"/>
      <c r="C134" s="215" t="s">
        <v>1004</v>
      </c>
      <c r="D134" s="215" t="s">
        <v>1479</v>
      </c>
      <c r="E134" s="215" t="s">
        <v>701</v>
      </c>
      <c r="F134" s="399" t="s">
        <v>1006</v>
      </c>
      <c r="G134" s="390">
        <v>18000</v>
      </c>
      <c r="H134" s="391" t="s">
        <v>450</v>
      </c>
      <c r="I134" s="392" t="s">
        <v>1254</v>
      </c>
      <c r="J134" s="403">
        <v>18000</v>
      </c>
      <c r="L134" s="213"/>
    </row>
    <row r="135" spans="1:12" ht="15" customHeight="1" hidden="1">
      <c r="A135" s="476"/>
      <c r="B135" s="229"/>
      <c r="C135" s="215" t="s">
        <v>1004</v>
      </c>
      <c r="D135" s="215" t="s">
        <v>1479</v>
      </c>
      <c r="E135" s="215" t="s">
        <v>701</v>
      </c>
      <c r="F135" s="399" t="s">
        <v>1006</v>
      </c>
      <c r="G135" s="390">
        <v>35000</v>
      </c>
      <c r="H135" s="391" t="s">
        <v>451</v>
      </c>
      <c r="I135" s="392" t="s">
        <v>1254</v>
      </c>
      <c r="J135" s="403">
        <v>35000</v>
      </c>
      <c r="L135" s="213"/>
    </row>
    <row r="136" spans="1:12" ht="15" customHeight="1" hidden="1">
      <c r="A136" s="476"/>
      <c r="B136" s="229"/>
      <c r="C136" s="215" t="s">
        <v>1004</v>
      </c>
      <c r="D136" s="215" t="s">
        <v>1479</v>
      </c>
      <c r="E136" s="215" t="s">
        <v>701</v>
      </c>
      <c r="F136" s="399" t="s">
        <v>1006</v>
      </c>
      <c r="G136" s="390">
        <v>369206</v>
      </c>
      <c r="H136" s="391" t="s">
        <v>452</v>
      </c>
      <c r="I136" s="381" t="s">
        <v>420</v>
      </c>
      <c r="J136" s="403">
        <v>369206</v>
      </c>
      <c r="L136" s="213"/>
    </row>
    <row r="137" spans="1:12" ht="36" customHeight="1">
      <c r="A137" s="476"/>
      <c r="B137" s="229"/>
      <c r="C137" s="215" t="s">
        <v>1004</v>
      </c>
      <c r="D137" s="215" t="s">
        <v>1479</v>
      </c>
      <c r="E137" s="215" t="s">
        <v>701</v>
      </c>
      <c r="F137" s="399" t="s">
        <v>797</v>
      </c>
      <c r="G137" s="390">
        <v>40200</v>
      </c>
      <c r="H137" s="391" t="s">
        <v>453</v>
      </c>
      <c r="I137" s="687" t="s">
        <v>1254</v>
      </c>
      <c r="J137" s="674">
        <v>61635</v>
      </c>
      <c r="L137" s="669" t="s">
        <v>1241</v>
      </c>
    </row>
    <row r="138" spans="1:12" ht="19.5" customHeight="1">
      <c r="A138" s="476"/>
      <c r="B138" s="229"/>
      <c r="C138" s="215" t="s">
        <v>1004</v>
      </c>
      <c r="D138" s="215" t="s">
        <v>1479</v>
      </c>
      <c r="E138" s="215" t="s">
        <v>701</v>
      </c>
      <c r="F138" s="399" t="s">
        <v>1276</v>
      </c>
      <c r="G138" s="390">
        <v>4000</v>
      </c>
      <c r="H138" s="391" t="s">
        <v>454</v>
      </c>
      <c r="I138" s="688"/>
      <c r="J138" s="693"/>
      <c r="L138" s="671"/>
    </row>
    <row r="139" spans="1:12" ht="33.75" customHeight="1">
      <c r="A139" s="476"/>
      <c r="B139" s="229"/>
      <c r="C139" s="215" t="s">
        <v>1004</v>
      </c>
      <c r="D139" s="215" t="s">
        <v>1479</v>
      </c>
      <c r="E139" s="215" t="s">
        <v>701</v>
      </c>
      <c r="F139" s="405" t="s">
        <v>1277</v>
      </c>
      <c r="G139" s="390">
        <v>15385</v>
      </c>
      <c r="H139" s="391" t="s">
        <v>455</v>
      </c>
      <c r="I139" s="689"/>
      <c r="J139" s="675"/>
      <c r="L139" s="228" t="s">
        <v>1242</v>
      </c>
    </row>
    <row r="140" spans="1:12" ht="81" customHeight="1">
      <c r="A140" s="476"/>
      <c r="B140" s="229"/>
      <c r="C140" s="215" t="s">
        <v>1004</v>
      </c>
      <c r="D140" s="215" t="s">
        <v>1479</v>
      </c>
      <c r="E140" s="215" t="s">
        <v>701</v>
      </c>
      <c r="F140" s="405" t="s">
        <v>856</v>
      </c>
      <c r="G140" s="390">
        <v>86450</v>
      </c>
      <c r="H140" s="391" t="s">
        <v>456</v>
      </c>
      <c r="I140" s="392" t="s">
        <v>1254</v>
      </c>
      <c r="J140" s="393">
        <v>86450</v>
      </c>
      <c r="L140" s="228" t="s">
        <v>1243</v>
      </c>
    </row>
    <row r="141" spans="1:12" ht="54" customHeight="1">
      <c r="A141" s="476"/>
      <c r="B141" s="229"/>
      <c r="C141" s="215" t="s">
        <v>1004</v>
      </c>
      <c r="D141" s="215" t="s">
        <v>1479</v>
      </c>
      <c r="E141" s="215" t="s">
        <v>701</v>
      </c>
      <c r="F141" s="399" t="s">
        <v>1277</v>
      </c>
      <c r="G141" s="390">
        <v>13650</v>
      </c>
      <c r="H141" s="391" t="s">
        <v>457</v>
      </c>
      <c r="I141" s="392" t="s">
        <v>1254</v>
      </c>
      <c r="J141" s="393">
        <v>13650</v>
      </c>
      <c r="L141" s="213" t="s">
        <v>1244</v>
      </c>
    </row>
    <row r="142" spans="1:12" ht="45.75" customHeight="1">
      <c r="A142" s="476"/>
      <c r="B142" s="229"/>
      <c r="C142" s="215" t="s">
        <v>1004</v>
      </c>
      <c r="D142" s="215" t="s">
        <v>1479</v>
      </c>
      <c r="E142" s="215" t="s">
        <v>701</v>
      </c>
      <c r="F142" s="399" t="s">
        <v>1277</v>
      </c>
      <c r="G142" s="390">
        <v>75600</v>
      </c>
      <c r="H142" s="391" t="s">
        <v>458</v>
      </c>
      <c r="I142" s="392" t="s">
        <v>1254</v>
      </c>
      <c r="J142" s="393">
        <v>75600</v>
      </c>
      <c r="L142" s="213" t="s">
        <v>1245</v>
      </c>
    </row>
    <row r="143" spans="1:12" ht="55.5" customHeight="1">
      <c r="A143" s="476"/>
      <c r="B143" s="229"/>
      <c r="C143" s="215" t="s">
        <v>1004</v>
      </c>
      <c r="D143" s="215" t="s">
        <v>1479</v>
      </c>
      <c r="E143" s="215" t="s">
        <v>701</v>
      </c>
      <c r="F143" s="399" t="s">
        <v>1277</v>
      </c>
      <c r="G143" s="390">
        <v>299956</v>
      </c>
      <c r="H143" s="391" t="s">
        <v>459</v>
      </c>
      <c r="I143" s="392" t="s">
        <v>1254</v>
      </c>
      <c r="J143" s="393">
        <v>299956</v>
      </c>
      <c r="L143" s="213" t="s">
        <v>1246</v>
      </c>
    </row>
    <row r="144" spans="1:12" ht="15.75">
      <c r="A144" s="394"/>
      <c r="B144" s="394"/>
      <c r="C144" s="73" t="s">
        <v>1011</v>
      </c>
      <c r="D144" s="73" t="s">
        <v>783</v>
      </c>
      <c r="E144" s="73" t="s">
        <v>354</v>
      </c>
      <c r="F144" s="73" t="s">
        <v>354</v>
      </c>
      <c r="G144" s="395">
        <f>SUM(G126:G143)</f>
        <v>1760367.1600000001</v>
      </c>
      <c r="H144" s="74" t="s">
        <v>784</v>
      </c>
      <c r="I144" s="396"/>
      <c r="J144" s="397">
        <f>SUM(J126:J143)</f>
        <v>1322418</v>
      </c>
      <c r="L144" s="213"/>
    </row>
    <row r="145" spans="1:12" ht="15" customHeight="1" hidden="1">
      <c r="A145" s="476"/>
      <c r="B145" s="470"/>
      <c r="C145" s="423" t="s">
        <v>1051</v>
      </c>
      <c r="D145" s="464" t="s">
        <v>1482</v>
      </c>
      <c r="E145" s="464" t="s">
        <v>701</v>
      </c>
      <c r="F145" s="423" t="s">
        <v>1277</v>
      </c>
      <c r="G145" s="471">
        <v>110057.8</v>
      </c>
      <c r="H145" s="426" t="s">
        <v>460</v>
      </c>
      <c r="I145" s="392" t="s">
        <v>1254</v>
      </c>
      <c r="J145" s="427">
        <v>110058</v>
      </c>
      <c r="L145" s="213"/>
    </row>
    <row r="146" spans="1:12" ht="15" customHeight="1" hidden="1">
      <c r="A146" s="476"/>
      <c r="B146" s="470"/>
      <c r="C146" s="423" t="s">
        <v>1051</v>
      </c>
      <c r="D146" s="464" t="s">
        <v>1481</v>
      </c>
      <c r="E146" s="464" t="s">
        <v>701</v>
      </c>
      <c r="F146" s="464" t="s">
        <v>1006</v>
      </c>
      <c r="G146" s="465">
        <v>61105</v>
      </c>
      <c r="H146" s="426" t="s">
        <v>415</v>
      </c>
      <c r="I146" s="392" t="s">
        <v>845</v>
      </c>
      <c r="J146" s="445">
        <v>0</v>
      </c>
      <c r="L146" s="213"/>
    </row>
    <row r="147" spans="1:12" ht="15" customHeight="1" hidden="1">
      <c r="A147" s="417"/>
      <c r="B147" s="472"/>
      <c r="C147" s="73" t="s">
        <v>1047</v>
      </c>
      <c r="D147" s="73" t="s">
        <v>783</v>
      </c>
      <c r="E147" s="73" t="s">
        <v>354</v>
      </c>
      <c r="F147" s="73" t="s">
        <v>354</v>
      </c>
      <c r="G147" s="466">
        <f>SUM(G145:G146)</f>
        <v>171162.8</v>
      </c>
      <c r="H147" s="74" t="s">
        <v>1021</v>
      </c>
      <c r="I147" s="396"/>
      <c r="J147" s="467">
        <f>SUM(J145)</f>
        <v>110058</v>
      </c>
      <c r="L147" s="213"/>
    </row>
    <row r="148" spans="1:12" ht="15" customHeight="1" hidden="1">
      <c r="A148" s="477"/>
      <c r="B148" s="473"/>
      <c r="C148" s="218" t="s">
        <v>540</v>
      </c>
      <c r="D148" s="398" t="s">
        <v>99</v>
      </c>
      <c r="E148" s="447" t="s">
        <v>701</v>
      </c>
      <c r="F148" s="405" t="s">
        <v>427</v>
      </c>
      <c r="G148" s="465">
        <v>0</v>
      </c>
      <c r="H148" s="426" t="s">
        <v>461</v>
      </c>
      <c r="I148" s="381" t="s">
        <v>420</v>
      </c>
      <c r="J148" s="445">
        <v>852236</v>
      </c>
      <c r="L148" s="213"/>
    </row>
    <row r="149" spans="1:12" ht="66" customHeight="1">
      <c r="A149" s="477"/>
      <c r="B149" s="473"/>
      <c r="C149" s="218" t="s">
        <v>540</v>
      </c>
      <c r="D149" s="398" t="s">
        <v>99</v>
      </c>
      <c r="E149" s="447" t="s">
        <v>701</v>
      </c>
      <c r="F149" s="398" t="s">
        <v>1331</v>
      </c>
      <c r="G149" s="401">
        <v>13499</v>
      </c>
      <c r="H149" s="402" t="s">
        <v>423</v>
      </c>
      <c r="I149" s="381" t="s">
        <v>833</v>
      </c>
      <c r="J149" s="393">
        <v>0</v>
      </c>
      <c r="L149" s="213" t="s">
        <v>1120</v>
      </c>
    </row>
    <row r="150" spans="1:12" ht="15" customHeight="1" hidden="1">
      <c r="A150" s="418"/>
      <c r="B150" s="418"/>
      <c r="C150" s="218" t="s">
        <v>540</v>
      </c>
      <c r="D150" s="398" t="s">
        <v>99</v>
      </c>
      <c r="E150" s="447" t="s">
        <v>701</v>
      </c>
      <c r="F150" s="405" t="s">
        <v>1276</v>
      </c>
      <c r="G150" s="401">
        <v>99000</v>
      </c>
      <c r="H150" s="402" t="s">
        <v>419</v>
      </c>
      <c r="I150" s="381" t="s">
        <v>833</v>
      </c>
      <c r="J150" s="393">
        <v>0</v>
      </c>
      <c r="L150" s="213"/>
    </row>
    <row r="151" spans="1:12" ht="15" customHeight="1" hidden="1">
      <c r="A151" s="418"/>
      <c r="B151" s="418"/>
      <c r="C151" s="218" t="s">
        <v>540</v>
      </c>
      <c r="D151" s="398" t="s">
        <v>99</v>
      </c>
      <c r="E151" s="447" t="s">
        <v>701</v>
      </c>
      <c r="F151" s="405" t="s">
        <v>1276</v>
      </c>
      <c r="G151" s="401">
        <v>80000</v>
      </c>
      <c r="H151" s="402" t="s">
        <v>462</v>
      </c>
      <c r="I151" s="392" t="s">
        <v>1254</v>
      </c>
      <c r="J151" s="393">
        <v>80000</v>
      </c>
      <c r="L151" s="213"/>
    </row>
    <row r="152" spans="1:12" ht="15" customHeight="1" hidden="1">
      <c r="A152" s="418"/>
      <c r="B152" s="418"/>
      <c r="C152" s="218" t="s">
        <v>540</v>
      </c>
      <c r="D152" s="398" t="s">
        <v>99</v>
      </c>
      <c r="E152" s="447" t="s">
        <v>701</v>
      </c>
      <c r="F152" s="405" t="s">
        <v>1276</v>
      </c>
      <c r="G152" s="401">
        <v>49230</v>
      </c>
      <c r="H152" s="402" t="s">
        <v>463</v>
      </c>
      <c r="I152" s="392" t="s">
        <v>1254</v>
      </c>
      <c r="J152" s="393">
        <v>49230</v>
      </c>
      <c r="L152" s="213"/>
    </row>
    <row r="153" spans="1:12" ht="15" customHeight="1" hidden="1">
      <c r="A153" s="418"/>
      <c r="B153" s="418"/>
      <c r="C153" s="215" t="s">
        <v>1282</v>
      </c>
      <c r="D153" s="215" t="s">
        <v>257</v>
      </c>
      <c r="E153" s="215" t="s">
        <v>701</v>
      </c>
      <c r="F153" s="399" t="s">
        <v>1276</v>
      </c>
      <c r="G153" s="390">
        <v>60000</v>
      </c>
      <c r="H153" s="391" t="s">
        <v>464</v>
      </c>
      <c r="I153" s="392" t="s">
        <v>1254</v>
      </c>
      <c r="J153" s="393">
        <v>60000</v>
      </c>
      <c r="L153" s="213"/>
    </row>
    <row r="154" spans="1:12" ht="51.75" customHeight="1">
      <c r="A154" s="418"/>
      <c r="B154" s="418"/>
      <c r="C154" s="215" t="s">
        <v>1282</v>
      </c>
      <c r="D154" s="215" t="s">
        <v>257</v>
      </c>
      <c r="E154" s="215" t="s">
        <v>701</v>
      </c>
      <c r="F154" s="399" t="s">
        <v>1277</v>
      </c>
      <c r="G154" s="390">
        <v>48900</v>
      </c>
      <c r="H154" s="391" t="s">
        <v>465</v>
      </c>
      <c r="I154" s="392" t="s">
        <v>1254</v>
      </c>
      <c r="J154" s="393">
        <v>48900</v>
      </c>
      <c r="L154" s="213"/>
    </row>
    <row r="155" spans="1:12" ht="24.75" customHeight="1">
      <c r="A155" s="450"/>
      <c r="B155" s="394"/>
      <c r="C155" s="73" t="s">
        <v>539</v>
      </c>
      <c r="D155" s="73" t="s">
        <v>199</v>
      </c>
      <c r="E155" s="73" t="s">
        <v>354</v>
      </c>
      <c r="F155" s="414" t="s">
        <v>354</v>
      </c>
      <c r="G155" s="415">
        <f>SUM(G148:G154)</f>
        <v>350629</v>
      </c>
      <c r="H155" s="416" t="s">
        <v>1023</v>
      </c>
      <c r="I155" s="396"/>
      <c r="J155" s="417">
        <f>SUM(J148:J154)</f>
        <v>1090366</v>
      </c>
      <c r="L155" s="213" t="s">
        <v>1247</v>
      </c>
    </row>
    <row r="156" spans="1:12" ht="54" customHeight="1">
      <c r="A156" s="393"/>
      <c r="B156" s="470"/>
      <c r="C156" s="423" t="s">
        <v>1504</v>
      </c>
      <c r="D156" s="423" t="s">
        <v>185</v>
      </c>
      <c r="E156" s="423" t="s">
        <v>1234</v>
      </c>
      <c r="F156" s="424" t="s">
        <v>1005</v>
      </c>
      <c r="G156" s="425">
        <v>15000</v>
      </c>
      <c r="H156" s="391" t="s">
        <v>466</v>
      </c>
      <c r="I156" s="429" t="s">
        <v>467</v>
      </c>
      <c r="J156" s="445">
        <v>15000</v>
      </c>
      <c r="L156" s="213" t="s">
        <v>1248</v>
      </c>
    </row>
    <row r="157" spans="1:12" ht="53.25" customHeight="1">
      <c r="A157" s="393"/>
      <c r="B157" s="470"/>
      <c r="C157" s="423" t="s">
        <v>1504</v>
      </c>
      <c r="D157" s="423" t="s">
        <v>185</v>
      </c>
      <c r="E157" s="423" t="s">
        <v>1234</v>
      </c>
      <c r="F157" s="424" t="s">
        <v>1005</v>
      </c>
      <c r="G157" s="425">
        <v>21470</v>
      </c>
      <c r="H157" s="391" t="s">
        <v>468</v>
      </c>
      <c r="I157" s="429" t="s">
        <v>469</v>
      </c>
      <c r="J157" s="445">
        <v>21470</v>
      </c>
      <c r="L157" s="213" t="s">
        <v>1249</v>
      </c>
    </row>
    <row r="158" spans="1:12" ht="38.25" customHeight="1">
      <c r="A158" s="393"/>
      <c r="B158" s="418"/>
      <c r="C158" s="423" t="s">
        <v>1505</v>
      </c>
      <c r="D158" s="423" t="s">
        <v>187</v>
      </c>
      <c r="E158" s="423" t="s">
        <v>1234</v>
      </c>
      <c r="F158" s="424" t="s">
        <v>1005</v>
      </c>
      <c r="G158" s="390">
        <v>15496.96</v>
      </c>
      <c r="H158" s="391" t="s">
        <v>470</v>
      </c>
      <c r="I158" s="392" t="s">
        <v>471</v>
      </c>
      <c r="J158" s="393">
        <v>15497</v>
      </c>
      <c r="L158" s="213" t="s">
        <v>1250</v>
      </c>
    </row>
    <row r="159" spans="1:12" ht="15.75">
      <c r="A159" s="394"/>
      <c r="B159" s="394"/>
      <c r="C159" s="73" t="s">
        <v>1497</v>
      </c>
      <c r="D159" s="73" t="s">
        <v>199</v>
      </c>
      <c r="E159" s="73" t="s">
        <v>354</v>
      </c>
      <c r="F159" s="414" t="s">
        <v>354</v>
      </c>
      <c r="G159" s="415">
        <f>SUM(G156:G158)</f>
        <v>51966.96</v>
      </c>
      <c r="H159" s="416" t="s">
        <v>786</v>
      </c>
      <c r="I159" s="216"/>
      <c r="J159" s="417">
        <f>J156+J157+J158</f>
        <v>51967</v>
      </c>
      <c r="L159" s="213" t="s">
        <v>1251</v>
      </c>
    </row>
    <row r="160" spans="1:12" ht="47.25">
      <c r="A160" s="418"/>
      <c r="B160" s="418"/>
      <c r="C160" s="423" t="s">
        <v>358</v>
      </c>
      <c r="D160" s="423" t="s">
        <v>435</v>
      </c>
      <c r="E160" s="423" t="s">
        <v>1234</v>
      </c>
      <c r="F160" s="424" t="s">
        <v>1277</v>
      </c>
      <c r="G160" s="425">
        <v>39856</v>
      </c>
      <c r="H160" s="444" t="s">
        <v>436</v>
      </c>
      <c r="I160" s="429" t="s">
        <v>472</v>
      </c>
      <c r="J160" s="427">
        <v>0</v>
      </c>
      <c r="L160" s="213"/>
    </row>
    <row r="161" spans="1:12" ht="15.75">
      <c r="A161" s="394"/>
      <c r="B161" s="394"/>
      <c r="C161" s="73" t="s">
        <v>1317</v>
      </c>
      <c r="D161" s="73" t="s">
        <v>199</v>
      </c>
      <c r="E161" s="73" t="s">
        <v>354</v>
      </c>
      <c r="F161" s="414" t="s">
        <v>354</v>
      </c>
      <c r="G161" s="415">
        <f>SUM(G160)</f>
        <v>39856</v>
      </c>
      <c r="H161" s="416" t="s">
        <v>787</v>
      </c>
      <c r="I161" s="396"/>
      <c r="J161" s="417">
        <f>SUM(J160)</f>
        <v>0</v>
      </c>
      <c r="L161" s="213"/>
    </row>
    <row r="162" spans="1:12" ht="69" customHeight="1">
      <c r="A162" s="418"/>
      <c r="B162" s="418"/>
      <c r="C162" s="474" t="s">
        <v>150</v>
      </c>
      <c r="D162" s="474" t="s">
        <v>518</v>
      </c>
      <c r="E162" s="474" t="s">
        <v>1236</v>
      </c>
      <c r="F162" s="474" t="s">
        <v>1284</v>
      </c>
      <c r="G162" s="425">
        <v>816000</v>
      </c>
      <c r="H162" s="426" t="s">
        <v>473</v>
      </c>
      <c r="I162" s="392" t="s">
        <v>1254</v>
      </c>
      <c r="J162" s="427">
        <v>850000</v>
      </c>
      <c r="K162" s="230"/>
      <c r="L162" s="231"/>
    </row>
    <row r="163" spans="1:10" ht="63">
      <c r="A163" s="393"/>
      <c r="B163" s="418"/>
      <c r="C163" s="215" t="s">
        <v>150</v>
      </c>
      <c r="D163" s="215" t="s">
        <v>522</v>
      </c>
      <c r="E163" s="215" t="s">
        <v>1236</v>
      </c>
      <c r="F163" s="215" t="s">
        <v>1284</v>
      </c>
      <c r="G163" s="390">
        <v>210000</v>
      </c>
      <c r="H163" s="224" t="s">
        <v>474</v>
      </c>
      <c r="I163" s="392" t="s">
        <v>1254</v>
      </c>
      <c r="J163" s="393">
        <v>210000</v>
      </c>
    </row>
    <row r="164" spans="1:10" ht="53.25" customHeight="1">
      <c r="A164" s="393"/>
      <c r="B164" s="418"/>
      <c r="C164" s="215" t="s">
        <v>150</v>
      </c>
      <c r="D164" s="215" t="s">
        <v>522</v>
      </c>
      <c r="E164" s="215" t="s">
        <v>1236</v>
      </c>
      <c r="F164" s="215" t="s">
        <v>1284</v>
      </c>
      <c r="G164" s="390">
        <v>60000</v>
      </c>
      <c r="H164" s="391" t="s">
        <v>475</v>
      </c>
      <c r="I164" s="392" t="s">
        <v>1254</v>
      </c>
      <c r="J164" s="393">
        <v>60000</v>
      </c>
    </row>
    <row r="165" spans="1:10" ht="51" customHeight="1">
      <c r="A165" s="393"/>
      <c r="B165" s="418"/>
      <c r="C165" s="215" t="s">
        <v>150</v>
      </c>
      <c r="D165" s="215" t="s">
        <v>522</v>
      </c>
      <c r="E165" s="215" t="s">
        <v>1236</v>
      </c>
      <c r="F165" s="215" t="s">
        <v>1284</v>
      </c>
      <c r="G165" s="390">
        <v>30000</v>
      </c>
      <c r="H165" s="391" t="s">
        <v>476</v>
      </c>
      <c r="I165" s="392" t="s">
        <v>1254</v>
      </c>
      <c r="J165" s="393">
        <v>30000</v>
      </c>
    </row>
    <row r="166" spans="1:10" ht="66.75" customHeight="1">
      <c r="A166" s="393"/>
      <c r="B166" s="418"/>
      <c r="C166" s="215" t="s">
        <v>150</v>
      </c>
      <c r="D166" s="215" t="s">
        <v>522</v>
      </c>
      <c r="E166" s="215" t="s">
        <v>1236</v>
      </c>
      <c r="F166" s="215" t="s">
        <v>1284</v>
      </c>
      <c r="G166" s="390">
        <v>60000</v>
      </c>
      <c r="H166" s="77" t="s">
        <v>477</v>
      </c>
      <c r="I166" s="392" t="s">
        <v>1254</v>
      </c>
      <c r="J166" s="393">
        <v>60000</v>
      </c>
    </row>
    <row r="167" spans="1:10" ht="15.75">
      <c r="A167" s="450"/>
      <c r="B167" s="394"/>
      <c r="C167" s="73" t="s">
        <v>1499</v>
      </c>
      <c r="D167" s="73" t="s">
        <v>783</v>
      </c>
      <c r="E167" s="73" t="s">
        <v>354</v>
      </c>
      <c r="F167" s="414" t="s">
        <v>354</v>
      </c>
      <c r="G167" s="415">
        <f>SUM(G162:G166)</f>
        <v>1176000</v>
      </c>
      <c r="H167" s="74" t="s">
        <v>788</v>
      </c>
      <c r="I167" s="396"/>
      <c r="J167" s="417">
        <f>SUM(J162:J166)</f>
        <v>1210000</v>
      </c>
    </row>
    <row r="168" spans="1:10" ht="16.5">
      <c r="A168" s="439"/>
      <c r="B168" s="439"/>
      <c r="C168" s="461"/>
      <c r="D168" s="461"/>
      <c r="E168" s="461"/>
      <c r="F168" s="461"/>
      <c r="G168" s="462">
        <f>G144+G147+G155+G167+G159+G161</f>
        <v>3549981.92</v>
      </c>
      <c r="H168" s="463" t="s">
        <v>1252</v>
      </c>
      <c r="I168" s="461"/>
      <c r="J168" s="439">
        <f>J144+J147+J155+J167+J159+J161</f>
        <v>3784809</v>
      </c>
    </row>
    <row r="169" spans="1:10" ht="16.5">
      <c r="A169" s="439"/>
      <c r="B169" s="439">
        <f>B125+B168</f>
        <v>19000000</v>
      </c>
      <c r="C169" s="461"/>
      <c r="D169" s="461"/>
      <c r="E169" s="461"/>
      <c r="F169" s="461"/>
      <c r="G169" s="462">
        <f>G125+G168</f>
        <v>15210399.180000002</v>
      </c>
      <c r="H169" s="463" t="s">
        <v>478</v>
      </c>
      <c r="I169" s="461"/>
      <c r="J169" s="439">
        <f>J125+J168</f>
        <v>18633339</v>
      </c>
    </row>
    <row r="170" spans="1:10" ht="15" customHeight="1">
      <c r="A170" s="478"/>
      <c r="B170" s="478"/>
      <c r="C170" s="479"/>
      <c r="D170" s="479"/>
      <c r="E170" s="479"/>
      <c r="F170" s="479"/>
      <c r="G170" s="480"/>
      <c r="H170" s="481"/>
      <c r="I170" s="482"/>
      <c r="J170" s="483"/>
    </row>
    <row r="171" spans="1:10" ht="15" customHeight="1">
      <c r="A171" s="475" t="s">
        <v>479</v>
      </c>
      <c r="B171" s="475"/>
      <c r="C171" s="475"/>
      <c r="D171" s="475"/>
      <c r="E171" s="475"/>
      <c r="F171" s="475"/>
      <c r="G171" s="475"/>
      <c r="H171" s="484"/>
      <c r="I171" s="69"/>
      <c r="J171" s="485"/>
    </row>
    <row r="172" ht="15">
      <c r="J172" s="232"/>
    </row>
    <row r="173" ht="15">
      <c r="J173" s="232"/>
    </row>
    <row r="174" ht="15">
      <c r="J174" s="232"/>
    </row>
    <row r="175" ht="15">
      <c r="J175" s="232"/>
    </row>
    <row r="176" spans="7:10" ht="15">
      <c r="G176" s="609"/>
      <c r="J176" s="610"/>
    </row>
    <row r="183" spans="1:7" ht="15.75">
      <c r="A183" s="475"/>
      <c r="B183" s="475"/>
      <c r="C183" s="475"/>
      <c r="D183" s="475"/>
      <c r="E183" s="475"/>
      <c r="F183" s="475"/>
      <c r="G183" s="475"/>
    </row>
  </sheetData>
  <mergeCells count="27">
    <mergeCell ref="J137:J139"/>
    <mergeCell ref="I16:I17"/>
    <mergeCell ref="H18:H19"/>
    <mergeCell ref="I18:I19"/>
    <mergeCell ref="I129:I130"/>
    <mergeCell ref="A6:J6"/>
    <mergeCell ref="A7:J7"/>
    <mergeCell ref="H1:J1"/>
    <mergeCell ref="A8:J8"/>
    <mergeCell ref="L137:L138"/>
    <mergeCell ref="L122:L123"/>
    <mergeCell ref="L128:L129"/>
    <mergeCell ref="A12:A13"/>
    <mergeCell ref="B12:B13"/>
    <mergeCell ref="C12:I12"/>
    <mergeCell ref="J12:J13"/>
    <mergeCell ref="I137:I139"/>
    <mergeCell ref="J16:J17"/>
    <mergeCell ref="J18:J19"/>
    <mergeCell ref="I10:J10"/>
    <mergeCell ref="A10:B10"/>
    <mergeCell ref="L77:L78"/>
    <mergeCell ref="L83:L84"/>
    <mergeCell ref="L101:L103"/>
    <mergeCell ref="H46:I46"/>
    <mergeCell ref="H55:I55"/>
    <mergeCell ref="J129:J130"/>
  </mergeCells>
  <printOptions/>
  <pageMargins left="0.75" right="0.75" top="1" bottom="1" header="0.5" footer="0.5"/>
  <pageSetup firstPageNumber="58" useFirstPageNumber="1" horizontalDpi="600" verticalDpi="600" orientation="landscape" paperSize="9" scale="70"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Финансовое 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Байраков Сергей Николаевич</dc:creator>
  <cp:keywords/>
  <dc:description/>
  <cp:lastModifiedBy>Prudova</cp:lastModifiedBy>
  <cp:lastPrinted>2011-04-04T06:54:10Z</cp:lastPrinted>
  <dcterms:created xsi:type="dcterms:W3CDTF">2002-07-29T05:32:52Z</dcterms:created>
  <dcterms:modified xsi:type="dcterms:W3CDTF">2011-06-01T06:19:19Z</dcterms:modified>
  <cp:category/>
  <cp:version/>
  <cp:contentType/>
  <cp:contentStatus/>
</cp:coreProperties>
</file>